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S:\GrantsManagement\Title IV\2022\Application Documents\"/>
    </mc:Choice>
  </mc:AlternateContent>
  <xr:revisionPtr revIDLastSave="0" documentId="8_{4F154BFE-EAC0-48AA-BD7B-B90164ADCB7D}" xr6:coauthVersionLast="47" xr6:coauthVersionMax="47" xr10:uidLastSave="{00000000-0000-0000-0000-000000000000}"/>
  <workbookProtection workbookAlgorithmName="SHA-512" workbookHashValue="GX6kHCP16ZNHg1DRnfPYA3q2TriInx3nKrXrYL27TKCEz+Eirc3UX0K3sCxvx341qSUfWxU55r1Fl+zbp5dzRg==" workbookSaltValue="SKbaxgpc6JHulxL0Odaf1Q==" workbookSpinCount="100000" lockStructure="1"/>
  <bookViews>
    <workbookView xWindow="-18270" yWindow="-16320" windowWidth="29040" windowHeight="15840" xr2:uid="{00000000-000D-0000-FFFF-FFFF00000000}"/>
  </bookViews>
  <sheets>
    <sheet name="Overview" sheetId="2" r:id="rId1"/>
    <sheet name="Application Type" sheetId="9" r:id="rId2"/>
    <sheet name="Timeline-Dates" sheetId="20" r:id="rId3"/>
    <sheet name="Activity Description" sheetId="8" state="hidden" r:id="rId4"/>
    <sheet name="Program Activities" sheetId="24" r:id="rId5"/>
    <sheet name="Equitable Share" sheetId="7" r:id="rId6"/>
    <sheet name="CORP LIST" sheetId="5" state="hidden" r:id="rId7"/>
    <sheet name="LEA Activities" sheetId="4" r:id="rId8"/>
    <sheet name="NonPub Activities" sheetId="3" r:id="rId9"/>
    <sheet name="Main Budget" sheetId="1" r:id="rId10"/>
    <sheet name="Reimbursement" sheetId="21" r:id="rId11"/>
    <sheet name="Amendment" sheetId="16" r:id="rId12"/>
    <sheet name="Transfer options " sheetId="22" state="hidden" r:id="rId13"/>
    <sheet name="NPS" sheetId="10" r:id="rId14"/>
    <sheet name="Prelim Allocs Alpha" sheetId="25" state="hidden" r:id="rId15"/>
    <sheet name="Sheet" sheetId="11" state="hidden" r:id="rId16"/>
  </sheets>
  <definedNames>
    <definedName name="BudgetCategory">'LEA Activities'!$H$6:$H$62</definedName>
    <definedName name="CORP">'CORP LIST'!$A$1:$A$409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I4" i="2"/>
  <c r="B24" i="16" l="1"/>
  <c r="M28" i="1"/>
  <c r="B22" i="21" l="1"/>
  <c r="B39" i="16"/>
  <c r="D39" i="16" s="1"/>
  <c r="B38" i="16"/>
  <c r="G29" i="1"/>
  <c r="G27" i="1"/>
  <c r="G28" i="1"/>
  <c r="D62" i="3"/>
  <c r="M23" i="1"/>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D92" i="3"/>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I6" i="4"/>
  <c r="E65" i="4"/>
  <c r="B30" i="16" l="1"/>
  <c r="D30" i="16" s="1"/>
  <c r="B26" i="16"/>
  <c r="D26" i="16" s="1"/>
  <c r="B32" i="16"/>
  <c r="D32" i="16" s="1"/>
  <c r="B36" i="16"/>
  <c r="D36" i="16" s="1"/>
  <c r="D24" i="16"/>
  <c r="B28" i="16"/>
  <c r="D28" i="16" s="1"/>
  <c r="B34" i="16"/>
  <c r="D34" i="16" s="1"/>
  <c r="K6" i="4"/>
  <c r="I64" i="3"/>
  <c r="J64" i="4"/>
  <c r="B9" i="16" l="1"/>
  <c r="C44" i="16"/>
  <c r="G10" i="2" l="1"/>
  <c r="I16" i="2" l="1"/>
  <c r="G12" i="2"/>
  <c r="C8" i="7" s="1"/>
  <c r="G13" i="2"/>
  <c r="B6" i="16"/>
  <c r="B7" i="21"/>
  <c r="F7" i="21"/>
  <c r="D13" i="7"/>
  <c r="D38" i="16" l="1"/>
  <c r="E22" i="21"/>
  <c r="G16" i="2"/>
  <c r="B7" i="16"/>
  <c r="C41" i="16"/>
  <c r="D24" i="21"/>
  <c r="C24" i="21"/>
  <c r="H7" i="3" l="1"/>
  <c r="J7" i="3" s="1"/>
  <c r="H63" i="3"/>
  <c r="J63" i="3" s="1"/>
  <c r="H55" i="3"/>
  <c r="J55" i="3" s="1"/>
  <c r="H54" i="3"/>
  <c r="J54" i="3" s="1"/>
  <c r="H47" i="3"/>
  <c r="J47" i="3" s="1"/>
  <c r="H46" i="3"/>
  <c r="J46" i="3" s="1"/>
  <c r="H39" i="3"/>
  <c r="J39" i="3" s="1"/>
  <c r="H38" i="3"/>
  <c r="J38" i="3" s="1"/>
  <c r="H31" i="3"/>
  <c r="J31" i="3" s="1"/>
  <c r="H30" i="3"/>
  <c r="J30" i="3" s="1"/>
  <c r="H23" i="3"/>
  <c r="J23" i="3" s="1"/>
  <c r="H22" i="3"/>
  <c r="J22" i="3" s="1"/>
  <c r="H15" i="3"/>
  <c r="J15" i="3" s="1"/>
  <c r="H14" i="3"/>
  <c r="J14" i="3" s="1"/>
  <c r="H6" i="3"/>
  <c r="J6" i="3" s="1"/>
  <c r="D6" i="1" s="1"/>
  <c r="H62" i="3"/>
  <c r="J62" i="3" s="1"/>
  <c r="H61" i="3"/>
  <c r="J61" i="3" s="1"/>
  <c r="H60" i="3"/>
  <c r="J60" i="3" s="1"/>
  <c r="H59" i="3"/>
  <c r="J59" i="3" s="1"/>
  <c r="H58" i="3"/>
  <c r="J58" i="3" s="1"/>
  <c r="H57" i="3"/>
  <c r="J57" i="3" s="1"/>
  <c r="H56" i="3"/>
  <c r="J56" i="3" s="1"/>
  <c r="H53" i="3"/>
  <c r="J53" i="3" s="1"/>
  <c r="H52" i="3"/>
  <c r="J52" i="3" s="1"/>
  <c r="H51" i="3"/>
  <c r="J51" i="3" s="1"/>
  <c r="H50" i="3"/>
  <c r="J50" i="3" s="1"/>
  <c r="H49" i="3"/>
  <c r="J49" i="3" s="1"/>
  <c r="H48" i="3"/>
  <c r="J48" i="3" s="1"/>
  <c r="H45" i="3"/>
  <c r="J45" i="3" s="1"/>
  <c r="H44" i="3"/>
  <c r="J44" i="3" s="1"/>
  <c r="H43" i="3"/>
  <c r="J43" i="3" s="1"/>
  <c r="H42" i="3"/>
  <c r="J42" i="3" s="1"/>
  <c r="H41" i="3"/>
  <c r="J41" i="3" s="1"/>
  <c r="H40" i="3"/>
  <c r="J40" i="3" s="1"/>
  <c r="H37" i="3"/>
  <c r="J37" i="3" s="1"/>
  <c r="H36" i="3"/>
  <c r="J36" i="3" s="1"/>
  <c r="H35" i="3"/>
  <c r="J35" i="3" s="1"/>
  <c r="H34" i="3"/>
  <c r="J34" i="3" s="1"/>
  <c r="H33" i="3"/>
  <c r="J33" i="3" s="1"/>
  <c r="H32" i="3"/>
  <c r="J32" i="3" s="1"/>
  <c r="H29" i="3"/>
  <c r="J29" i="3" s="1"/>
  <c r="H28" i="3"/>
  <c r="J28" i="3" s="1"/>
  <c r="H27" i="3"/>
  <c r="J27" i="3" s="1"/>
  <c r="H26" i="3"/>
  <c r="J26" i="3" s="1"/>
  <c r="H25" i="3"/>
  <c r="J25" i="3" s="1"/>
  <c r="H24" i="3"/>
  <c r="J24" i="3" s="1"/>
  <c r="H21" i="3"/>
  <c r="J21" i="3" s="1"/>
  <c r="H20" i="3"/>
  <c r="J20" i="3" s="1"/>
  <c r="H19" i="3"/>
  <c r="J19" i="3" s="1"/>
  <c r="H18" i="3"/>
  <c r="J18" i="3" s="1"/>
  <c r="H17" i="3"/>
  <c r="J17" i="3" s="1"/>
  <c r="H16" i="3"/>
  <c r="J16" i="3" s="1"/>
  <c r="H13" i="3"/>
  <c r="J13" i="3" s="1"/>
  <c r="H12" i="3"/>
  <c r="J12" i="3" s="1"/>
  <c r="H11" i="3"/>
  <c r="J11" i="3" s="1"/>
  <c r="H10" i="3"/>
  <c r="J10" i="3" s="1"/>
  <c r="H9" i="3"/>
  <c r="J9" i="3" s="1"/>
  <c r="H8" i="3"/>
  <c r="J8" i="3" s="1"/>
  <c r="D61" i="7" l="1"/>
  <c r="D60" i="7"/>
  <c r="D59" i="7"/>
  <c r="D58" i="7"/>
  <c r="D57" i="7"/>
  <c r="D56" i="7"/>
  <c r="D55" i="7"/>
  <c r="D54" i="7"/>
  <c r="D53" i="7"/>
  <c r="D52" i="7"/>
  <c r="D51" i="7"/>
  <c r="D50" i="7"/>
  <c r="D49" i="7"/>
  <c r="D48" i="7"/>
  <c r="D47" i="7"/>
  <c r="I63" i="7"/>
  <c r="F4" i="7" s="1"/>
  <c r="O62" i="7" s="1"/>
  <c r="D62"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J4" i="7" l="1"/>
  <c r="F8" i="7" s="1"/>
  <c r="O61" i="7" l="1"/>
  <c r="O60" i="7"/>
  <c r="I15" i="2"/>
  <c r="E37" i="4" s="1"/>
  <c r="J8" i="7"/>
  <c r="I63" i="4"/>
  <c r="I14" i="2" l="1"/>
  <c r="E66" i="4" s="1"/>
  <c r="K63" i="4"/>
  <c r="L14" i="1" s="1"/>
  <c r="D93" i="3" l="1"/>
  <c r="E36" i="4"/>
  <c r="I56" i="4" l="1"/>
  <c r="I55" i="4"/>
  <c r="I54" i="4"/>
  <c r="K54" i="4" s="1"/>
  <c r="D13" i="1" s="1"/>
  <c r="I47" i="4"/>
  <c r="I46" i="4"/>
  <c r="K46" i="4" s="1"/>
  <c r="D12" i="1" s="1"/>
  <c r="I39" i="4"/>
  <c r="I38" i="4"/>
  <c r="K38" i="4" s="1"/>
  <c r="D11" i="1" s="1"/>
  <c r="I31" i="4"/>
  <c r="I30" i="4"/>
  <c r="K30" i="4" s="1"/>
  <c r="D9" i="1" s="1"/>
  <c r="I23" i="4"/>
  <c r="I22" i="4"/>
  <c r="K22" i="4" s="1"/>
  <c r="D8" i="1" s="1"/>
  <c r="I15" i="4"/>
  <c r="I14" i="4"/>
  <c r="I7" i="4"/>
  <c r="B23" i="16" l="1"/>
  <c r="D23" i="16" s="1"/>
  <c r="B25" i="16"/>
  <c r="B14" i="21"/>
  <c r="B15" i="21"/>
  <c r="K14" i="4"/>
  <c r="D7" i="1" s="1"/>
  <c r="K39" i="4"/>
  <c r="E11" i="1" s="1"/>
  <c r="K31" i="4"/>
  <c r="E9" i="1" s="1"/>
  <c r="K15" i="4"/>
  <c r="E7" i="1" s="1"/>
  <c r="K47" i="4"/>
  <c r="E12" i="1" s="1"/>
  <c r="K7" i="4"/>
  <c r="E6" i="1" s="1"/>
  <c r="K23" i="4"/>
  <c r="E8" i="1" s="1"/>
  <c r="K55" i="4"/>
  <c r="E13" i="1" s="1"/>
  <c r="K56" i="4"/>
  <c r="G13" i="1" s="1"/>
  <c r="M29" i="1"/>
  <c r="F20" i="2" s="1"/>
  <c r="C45" i="16"/>
  <c r="I62" i="4"/>
  <c r="I61" i="4"/>
  <c r="I60" i="4"/>
  <c r="I59" i="4"/>
  <c r="I58" i="4"/>
  <c r="I57" i="4"/>
  <c r="I53" i="4"/>
  <c r="I52" i="4"/>
  <c r="I51" i="4"/>
  <c r="I50" i="4"/>
  <c r="I49" i="4"/>
  <c r="I48" i="4"/>
  <c r="I45" i="4"/>
  <c r="I44" i="4"/>
  <c r="I43" i="4"/>
  <c r="I42" i="4"/>
  <c r="I41" i="4"/>
  <c r="I40" i="4"/>
  <c r="I37" i="4"/>
  <c r="I36" i="4"/>
  <c r="I35" i="4"/>
  <c r="I34" i="4"/>
  <c r="I33" i="4"/>
  <c r="I32" i="4"/>
  <c r="I29" i="4"/>
  <c r="I28" i="4"/>
  <c r="I27" i="4"/>
  <c r="I26" i="4"/>
  <c r="I25" i="4"/>
  <c r="I24" i="4"/>
  <c r="I21" i="4"/>
  <c r="I20" i="4"/>
  <c r="I19" i="4"/>
  <c r="I18" i="4"/>
  <c r="I17" i="4"/>
  <c r="I16" i="4"/>
  <c r="I13" i="4"/>
  <c r="I12" i="4"/>
  <c r="I11" i="4"/>
  <c r="I10" i="4"/>
  <c r="I9" i="4"/>
  <c r="I8" i="4"/>
  <c r="B29" i="16" l="1"/>
  <c r="D29" i="16" s="1"/>
  <c r="B17" i="21"/>
  <c r="E17" i="21" s="1"/>
  <c r="B33" i="16"/>
  <c r="B35" i="16"/>
  <c r="B31" i="16"/>
  <c r="B27" i="16"/>
  <c r="B16" i="21"/>
  <c r="B18" i="21"/>
  <c r="B20" i="21"/>
  <c r="B19" i="21"/>
  <c r="K21" i="4"/>
  <c r="L7" i="1" s="1"/>
  <c r="K12" i="4"/>
  <c r="K6" i="1" s="1"/>
  <c r="K24" i="4"/>
  <c r="G8" i="1" s="1"/>
  <c r="K34" i="4"/>
  <c r="I9" i="1" s="1"/>
  <c r="K44" i="4"/>
  <c r="K11" i="1" s="1"/>
  <c r="K57" i="4"/>
  <c r="H13" i="1" s="1"/>
  <c r="K13" i="4"/>
  <c r="L6" i="1" s="1"/>
  <c r="K45" i="4"/>
  <c r="L11" i="1" s="1"/>
  <c r="K58" i="4"/>
  <c r="I13" i="1" s="1"/>
  <c r="K11" i="4"/>
  <c r="J6" i="1" s="1"/>
  <c r="K25" i="4"/>
  <c r="H8" i="1" s="1"/>
  <c r="K16" i="4"/>
  <c r="G7" i="1" s="1"/>
  <c r="K26" i="4"/>
  <c r="I8" i="1" s="1"/>
  <c r="K36" i="4"/>
  <c r="K9" i="1" s="1"/>
  <c r="K48" i="4"/>
  <c r="G12" i="1" s="1"/>
  <c r="K59" i="4"/>
  <c r="J13" i="1" s="1"/>
  <c r="K43" i="4"/>
  <c r="J11" i="1" s="1"/>
  <c r="K35" i="4"/>
  <c r="J9" i="1" s="1"/>
  <c r="K17" i="4"/>
  <c r="H7" i="1" s="1"/>
  <c r="K27" i="4"/>
  <c r="J8" i="1" s="1"/>
  <c r="K37" i="4"/>
  <c r="L9" i="1" s="1"/>
  <c r="K49" i="4"/>
  <c r="H12" i="1" s="1"/>
  <c r="K60" i="4"/>
  <c r="K13" i="1" s="1"/>
  <c r="K8" i="4"/>
  <c r="G6" i="1" s="1"/>
  <c r="K28" i="4"/>
  <c r="K8" i="1" s="1"/>
  <c r="K40" i="4"/>
  <c r="G11" i="1" s="1"/>
  <c r="K50" i="4"/>
  <c r="I12" i="1" s="1"/>
  <c r="K61" i="4"/>
  <c r="L13" i="1" s="1"/>
  <c r="K33" i="4"/>
  <c r="H9" i="1" s="1"/>
  <c r="K18" i="4"/>
  <c r="I7" i="1" s="1"/>
  <c r="K19" i="4"/>
  <c r="J7" i="1" s="1"/>
  <c r="K29" i="4"/>
  <c r="L8" i="1" s="1"/>
  <c r="K41" i="4"/>
  <c r="H11" i="1" s="1"/>
  <c r="K51" i="4"/>
  <c r="J12" i="1" s="1"/>
  <c r="K62" i="4"/>
  <c r="K53" i="4"/>
  <c r="L12" i="1" s="1"/>
  <c r="K9" i="4"/>
  <c r="H6" i="1" s="1"/>
  <c r="K10" i="4"/>
  <c r="I6" i="1" s="1"/>
  <c r="K20" i="4"/>
  <c r="K7" i="1" s="1"/>
  <c r="K32" i="4"/>
  <c r="G9" i="1" s="1"/>
  <c r="K42" i="4"/>
  <c r="I11" i="1" s="1"/>
  <c r="K52" i="4"/>
  <c r="K12" i="1" s="1"/>
  <c r="D15" i="1"/>
  <c r="I64" i="4"/>
  <c r="K64" i="4" s="1"/>
  <c r="C46" i="16"/>
  <c r="H64" i="3" l="1"/>
  <c r="J64" i="3" s="1"/>
  <c r="M22" i="1"/>
  <c r="B23" i="21" s="1"/>
  <c r="E23" i="21" l="1"/>
  <c r="B40" i="16"/>
  <c r="D40" i="16" s="1"/>
  <c r="G15" i="1"/>
  <c r="E16" i="21" l="1"/>
  <c r="D27" i="16"/>
  <c r="L15" i="1"/>
  <c r="K15" i="1"/>
  <c r="J15" i="1"/>
  <c r="I15" i="1"/>
  <c r="H15" i="1"/>
  <c r="E15" i="1"/>
  <c r="M14" i="1"/>
  <c r="M13" i="1"/>
  <c r="M12" i="1"/>
  <c r="M11" i="1"/>
  <c r="M10" i="1"/>
  <c r="M9" i="1"/>
  <c r="M8" i="1"/>
  <c r="M7" i="1"/>
  <c r="M6" i="1"/>
  <c r="E18" i="21" l="1"/>
  <c r="D31" i="16"/>
  <c r="E20" i="21"/>
  <c r="D35" i="16"/>
  <c r="B21" i="21"/>
  <c r="E21" i="21" s="1"/>
  <c r="B37" i="16"/>
  <c r="D37" i="16" s="1"/>
  <c r="E19" i="21"/>
  <c r="D33" i="16"/>
  <c r="E14" i="21"/>
  <c r="M15" i="1"/>
  <c r="M16" i="1"/>
  <c r="B24" i="21" l="1"/>
  <c r="E24" i="21" s="1"/>
  <c r="B41" i="16"/>
  <c r="D25" i="16"/>
  <c r="D41" i="16" s="1"/>
  <c r="E15" i="21"/>
  <c r="M20" i="1"/>
  <c r="M21" i="1" s="1"/>
  <c r="K13" i="7"/>
  <c r="B25" i="21" l="1"/>
  <c r="D25" i="21" s="1"/>
  <c r="D45" i="16"/>
  <c r="D46" i="16"/>
  <c r="K60" i="7"/>
  <c r="K52" i="7"/>
  <c r="K51" i="7"/>
  <c r="K59" i="7"/>
  <c r="K58" i="7"/>
  <c r="K50" i="7"/>
  <c r="K55" i="7"/>
  <c r="K53" i="7"/>
  <c r="K57" i="7"/>
  <c r="K49" i="7"/>
  <c r="K56" i="7"/>
  <c r="K48" i="7"/>
  <c r="K47" i="7"/>
  <c r="K54" i="7"/>
  <c r="K61" i="7"/>
  <c r="K42" i="7"/>
  <c r="K27" i="7"/>
  <c r="K18" i="7"/>
  <c r="K46" i="7"/>
  <c r="K24" i="7"/>
  <c r="K15" i="7"/>
  <c r="K45" i="7"/>
  <c r="K39" i="7"/>
  <c r="K25" i="7"/>
  <c r="K36" i="7"/>
  <c r="K62" i="7"/>
  <c r="K28" i="7"/>
  <c r="K16" i="7"/>
  <c r="K19" i="7"/>
  <c r="K41" i="7"/>
  <c r="K44" i="7"/>
  <c r="K34" i="7"/>
  <c r="K32" i="7"/>
  <c r="K37" i="7"/>
  <c r="K21" i="7"/>
  <c r="K38" i="7"/>
  <c r="K30" i="7"/>
  <c r="K43" i="7"/>
  <c r="K26" i="7"/>
  <c r="K17" i="7"/>
  <c r="K20" i="7"/>
  <c r="K31" i="7"/>
  <c r="K29" i="7"/>
  <c r="K14" i="7"/>
  <c r="K33" i="7"/>
  <c r="K40" i="7"/>
  <c r="K23" i="7"/>
  <c r="K22" i="7"/>
  <c r="K35" i="7"/>
  <c r="O63" i="7" l="1"/>
  <c r="K63" i="7"/>
  <c r="G14" i="2" l="1"/>
  <c r="G15" i="2" s="1"/>
  <c r="M18" i="1" l="1"/>
  <c r="M17" i="1" s="1"/>
  <c r="F18" i="2" s="1"/>
  <c r="D63" i="3"/>
  <c r="D47" i="16" l="1"/>
  <c r="J18" i="2"/>
  <c r="H29" i="1" s="1"/>
  <c r="M24" i="1"/>
  <c r="H28" i="1"/>
  <c r="B18" i="2"/>
  <c r="H27" i="1" l="1"/>
  <c r="D4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G14" authorId="0" shapeId="0" xr:uid="{986F11D4-0040-49D3-A76C-2B018FC10B6F}">
      <text>
        <r>
          <rPr>
            <b/>
            <sz val="9"/>
            <color indexed="81"/>
            <rFont val="Tahoma"/>
            <family val="2"/>
          </rPr>
          <t>Bohlen, Lacey A:</t>
        </r>
        <r>
          <rPr>
            <sz val="9"/>
            <color indexed="81"/>
            <rFont val="Tahoma"/>
            <family val="2"/>
          </rPr>
          <t xml:space="preserve">
This will autofill once the equitable share tab is completed. </t>
        </r>
      </text>
    </comment>
    <comment ref="G15" authorId="0" shapeId="0" xr:uid="{72C56C30-0A20-4240-8AA9-46C7C18171C1}">
      <text>
        <r>
          <rPr>
            <b/>
            <sz val="9"/>
            <color indexed="81"/>
            <rFont val="Tahoma"/>
            <family val="2"/>
          </rPr>
          <t>Bohlen, Lacey A:</t>
        </r>
        <r>
          <rPr>
            <sz val="9"/>
            <color indexed="81"/>
            <rFont val="Tahoma"/>
            <family val="2"/>
          </rPr>
          <t xml:space="preserve">
This total will auto fill once the equitable share tab is complete. </t>
        </r>
      </text>
    </comment>
    <comment ref="G16" authorId="0" shapeId="0" xr:uid="{144C9EB8-07CD-414A-B0AB-F81DB05E56DC}">
      <text>
        <r>
          <rPr>
            <b/>
            <sz val="9"/>
            <color indexed="81"/>
            <rFont val="Tahoma"/>
            <family val="2"/>
          </rPr>
          <t>Bohlen, Lacey A:</t>
        </r>
        <r>
          <rPr>
            <sz val="9"/>
            <color indexed="81"/>
            <rFont val="Tahoma"/>
            <family val="2"/>
          </rPr>
          <t xml:space="preserve">
This will calculate once the LEA activities and NonPub activities tabs are completed.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12" authorId="0" shapeId="0" xr:uid="{E967637E-A921-4E49-8916-B5DB2274FD7D}">
      <text>
        <r>
          <rPr>
            <b/>
            <sz val="9"/>
            <color indexed="81"/>
            <rFont val="Tahoma"/>
            <family val="2"/>
          </rPr>
          <t>Bohlen, Lacey A:</t>
        </r>
        <r>
          <rPr>
            <sz val="9"/>
            <color indexed="81"/>
            <rFont val="Tahoma"/>
            <family val="2"/>
          </rPr>
          <t xml:space="preserve">
Enter nonpublic school number in this format: A550 (letter should be capitalized)</t>
        </r>
      </text>
    </comment>
    <comment ref="D12" authorId="0" shapeId="0" xr:uid="{4F733BB5-2E0D-4A55-B082-70D2A44E8653}">
      <text>
        <r>
          <rPr>
            <b/>
            <sz val="9"/>
            <color indexed="81"/>
            <rFont val="Tahoma"/>
            <family val="2"/>
          </rPr>
          <t>Bohlen, Lacey A:</t>
        </r>
        <r>
          <rPr>
            <sz val="9"/>
            <color indexed="81"/>
            <rFont val="Tahoma"/>
            <family val="2"/>
          </rPr>
          <t xml:space="preserve">
This column will autofill based on the nonpublic school number entered in the first column.</t>
        </r>
      </text>
    </comment>
    <comment ref="K12" authorId="0" shapeId="0" xr:uid="{18F1B800-2A27-4678-A323-D6F17797936D}">
      <text>
        <r>
          <rPr>
            <b/>
            <sz val="9"/>
            <color indexed="81"/>
            <rFont val="Tahoma"/>
            <family val="2"/>
          </rPr>
          <t>Bohlen, Lacey A:</t>
        </r>
        <r>
          <rPr>
            <sz val="9"/>
            <color indexed="81"/>
            <rFont val="Tahoma"/>
            <family val="2"/>
          </rPr>
          <t xml:space="preserve">
This number will auto-calculate for you based off of the formula above and the enrollment number entered.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B4" authorId="0" shapeId="0" xr:uid="{00000000-0006-0000-0400-000001000000}">
      <text>
        <r>
          <rPr>
            <sz val="9"/>
            <color indexed="81"/>
            <rFont val="Tahoma"/>
            <family val="2"/>
          </rPr>
          <t xml:space="preserve">A) Well-Rounded Education,
B) Social and Emotional Supports,
C) Improve the Use of Technology 
</t>
        </r>
      </text>
    </comment>
    <comment ref="B5" authorId="0" shapeId="0" xr:uid="{00000000-0006-0000-0400-000002000000}">
      <text>
        <r>
          <rPr>
            <sz val="9"/>
            <color indexed="81"/>
            <rFont val="Tahoma"/>
            <family val="2"/>
          </rPr>
          <t xml:space="preserve">A) Well-Rounded Education,
B) Social and Emotional Supports,
C) Improve the Use of Technology 
</t>
        </r>
      </text>
    </comment>
    <comment ref="B43" authorId="0" shapeId="0" xr:uid="{C9328B0C-6EB9-49EC-A69B-ACD5CD3E0A3F}">
      <text>
        <r>
          <rPr>
            <sz val="9"/>
            <color indexed="81"/>
            <rFont val="Tahoma"/>
            <family val="2"/>
          </rPr>
          <t xml:space="preserve">A) Well-Rounded Education,
B) Social and Emotional Supports,
C) Improve the Use of Technology 
</t>
        </r>
      </text>
    </comment>
    <comment ref="B44" authorId="0" shapeId="0" xr:uid="{AA1CF038-1787-4B89-A7E3-E7E5B19CB2AF}">
      <text>
        <r>
          <rPr>
            <sz val="9"/>
            <color indexed="81"/>
            <rFont val="Tahoma"/>
            <family val="2"/>
          </rPr>
          <t xml:space="preserve">A) Well-Rounded Education,
B) Social and Emotional Supports,
C) Improve the Use of Technology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6" authorId="0" shapeId="0" xr:uid="{A0EB47A4-2972-40E0-B1BE-A1E0C9E568CB}">
      <text>
        <r>
          <rPr>
            <b/>
            <sz val="9"/>
            <color indexed="81"/>
            <rFont val="Tahoma"/>
            <family val="2"/>
          </rPr>
          <t>Bohlen, Lacey A:</t>
        </r>
        <r>
          <rPr>
            <sz val="9"/>
            <color indexed="81"/>
            <rFont val="Tahoma"/>
            <family val="2"/>
          </rPr>
          <t xml:space="preserve">
Please use the drop down to select the Non-Public School Name</t>
        </r>
      </text>
    </comment>
    <comment ref="C6" authorId="0" shapeId="0" xr:uid="{0D4CCEAB-EAA5-4205-A58D-EFD008FABA14}">
      <text>
        <r>
          <rPr>
            <b/>
            <sz val="9"/>
            <color indexed="81"/>
            <rFont val="Tahoma"/>
            <family val="2"/>
          </rPr>
          <t>Bohlen, Lacey A:</t>
        </r>
        <r>
          <rPr>
            <sz val="9"/>
            <color indexed="81"/>
            <rFont val="Tahoma"/>
            <family val="2"/>
          </rPr>
          <t xml:space="preserve">
This line is reserved for Admin costs for NonPubs. </t>
        </r>
      </text>
    </comment>
    <comment ref="C7" authorId="0" shapeId="0" xr:uid="{140C09E3-9E39-4C69-800C-AA5B555485F7}">
      <text>
        <r>
          <rPr>
            <b/>
            <sz val="9"/>
            <color indexed="81"/>
            <rFont val="Tahoma"/>
            <family val="2"/>
          </rPr>
          <t>Bohlen, Lacey A:</t>
        </r>
        <r>
          <rPr>
            <sz val="9"/>
            <color indexed="81"/>
            <rFont val="Tahoma"/>
            <family val="2"/>
          </rPr>
          <t xml:space="preserve">
Please select the appropriate budget category from the drop down list. </t>
        </r>
      </text>
    </comment>
    <comment ref="A71" authorId="0" shapeId="0" xr:uid="{8FC864A9-C36F-4F81-B7BF-B73C79B639D5}">
      <text>
        <r>
          <rPr>
            <b/>
            <sz val="9"/>
            <color indexed="81"/>
            <rFont val="Tahoma"/>
            <family val="2"/>
          </rPr>
          <t>Bohlen, Lacey A:</t>
        </r>
        <r>
          <rPr>
            <sz val="9"/>
            <color indexed="81"/>
            <rFont val="Tahoma"/>
            <family val="2"/>
          </rPr>
          <t xml:space="preserve">
Please use the drop down to select the Non-Public School Name</t>
        </r>
      </text>
    </comment>
    <comment ref="C71" authorId="0" shapeId="0" xr:uid="{88FCB952-B591-4A36-9C96-286AF929D0B8}">
      <text>
        <r>
          <rPr>
            <b/>
            <sz val="9"/>
            <color indexed="81"/>
            <rFont val="Tahoma"/>
            <family val="2"/>
          </rPr>
          <t>Bohlen, Lacey A:</t>
        </r>
        <r>
          <rPr>
            <sz val="9"/>
            <color indexed="81"/>
            <rFont val="Tahoma"/>
            <family val="2"/>
          </rPr>
          <t xml:space="preserve">
Please select the appropriate budget category from the drop down list.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Marshall, Dwayne A</author>
  </authors>
  <commentList>
    <comment ref="G4" authorId="0" shapeId="0" xr:uid="{00000000-0006-0000-0600-000001000000}">
      <text>
        <r>
          <rPr>
            <sz val="9"/>
            <color indexed="81"/>
            <rFont val="Tahoma"/>
            <family val="2"/>
          </rPr>
          <t>Contracts and agreements</t>
        </r>
      </text>
    </comment>
    <comment ref="H4" authorId="0" shapeId="0" xr:uid="{00000000-0006-0000-0600-000002000000}">
      <text>
        <r>
          <rPr>
            <sz val="9"/>
            <color indexed="81"/>
            <rFont val="Tahoma"/>
            <family val="2"/>
          </rPr>
          <t>Example: a building for preschool</t>
        </r>
      </text>
    </comment>
    <comment ref="I4" authorId="0" shapeId="0" xr:uid="{00000000-0006-0000-0600-000003000000}">
      <text>
        <r>
          <rPr>
            <sz val="9"/>
            <color indexed="81"/>
            <rFont val="Tahoma"/>
            <family val="2"/>
          </rPr>
          <t>Student transportation, postage, printing, travel</t>
        </r>
      </text>
    </comment>
    <comment ref="J4" authorId="0" shapeId="0" xr:uid="{00000000-0006-0000-0600-000004000000}">
      <text>
        <r>
          <rPr>
            <sz val="9"/>
            <color indexed="81"/>
            <rFont val="Tahoma"/>
            <family val="2"/>
          </rPr>
          <t>Books, notebooks, paper</t>
        </r>
      </text>
    </comment>
    <comment ref="K4" authorId="0" shapeId="0" xr:uid="{00000000-0006-0000-0600-000005000000}">
      <text>
        <r>
          <rPr>
            <sz val="9"/>
            <color indexed="81"/>
            <rFont val="Tahoma"/>
            <family val="2"/>
          </rPr>
          <t xml:space="preserve">File cabinets, computer hardware, technology </t>
        </r>
      </text>
    </comment>
    <comment ref="L4" authorId="0" shapeId="0" xr:uid="{00000000-0006-0000-0600-000006000000}">
      <text>
        <r>
          <rPr>
            <sz val="9"/>
            <color indexed="81"/>
            <rFont val="Tahoma"/>
            <family val="2"/>
          </rPr>
          <t>Excess carryover, reimbursement of Choice Transportation for buses owned by the district, correction of errors</t>
        </r>
      </text>
    </comment>
    <comment ref="C5" authorId="0" shapeId="0" xr:uid="{00000000-0006-0000-0600-000007000000}">
      <text>
        <r>
          <rPr>
            <sz val="9"/>
            <color indexed="81"/>
            <rFont val="Tahoma"/>
            <family val="2"/>
          </rPr>
          <t>Title I teacher salaries, stipends, literacy coaches</t>
        </r>
      </text>
    </comment>
    <comment ref="B6" authorId="0" shapeId="0" xr:uid="{00000000-0006-0000-0600-000008000000}">
      <text>
        <r>
          <rPr>
            <sz val="9"/>
            <color indexed="81"/>
            <rFont val="Tahoma"/>
            <family val="2"/>
          </rPr>
          <t xml:space="preserve">Direct instruction for students
</t>
        </r>
      </text>
    </comment>
    <comment ref="B7" authorId="0" shapeId="0" xr:uid="{00000000-0006-0000-0600-00000900000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00000000-0006-0000-0600-00000A000000}">
      <text>
        <r>
          <rPr>
            <sz val="9"/>
            <color indexed="81"/>
            <rFont val="Tahoma"/>
            <family val="2"/>
          </rPr>
          <t>Professional Development</t>
        </r>
      </text>
    </comment>
    <comment ref="B9" authorId="0" shapeId="0" xr:uid="{00000000-0006-0000-0600-00000B000000}">
      <text>
        <r>
          <rPr>
            <sz val="9"/>
            <color indexed="81"/>
            <rFont val="Tahoma"/>
            <family val="2"/>
          </rPr>
          <t xml:space="preserve">Administrative expenses
</t>
        </r>
      </text>
    </comment>
    <comment ref="B10" authorId="0" shapeId="0" xr:uid="{00000000-0006-0000-0600-00000C000000}">
      <text>
        <r>
          <rPr>
            <sz val="9"/>
            <color indexed="81"/>
            <rFont val="Tahoma"/>
            <family val="2"/>
          </rPr>
          <t>Return of excess carryover, charge backs</t>
        </r>
      </text>
    </comment>
    <comment ref="B11" authorId="0" shapeId="0" xr:uid="{00000000-0006-0000-0600-00000D000000}">
      <text>
        <r>
          <rPr>
            <sz val="9"/>
            <color indexed="81"/>
            <rFont val="Tahoma"/>
            <family val="2"/>
          </rPr>
          <t>Copy machines, printers</t>
        </r>
      </text>
    </comment>
    <comment ref="B12" authorId="1" shapeId="0" xr:uid="{00000000-0006-0000-0600-00000E000000}">
      <text>
        <r>
          <rPr>
            <b/>
            <sz val="9"/>
            <color indexed="81"/>
            <rFont val="Tahoma"/>
            <family val="2"/>
          </rPr>
          <t>Maggie Rowlands:</t>
        </r>
        <r>
          <rPr>
            <sz val="9"/>
            <color indexed="81"/>
            <rFont val="Tahoma"/>
            <family val="2"/>
          </rPr>
          <t xml:space="preserve">
Student Transportation Expenses
</t>
        </r>
      </text>
    </comment>
    <comment ref="B13" authorId="0" shapeId="0" xr:uid="{00000000-0006-0000-0600-00000F000000}">
      <text>
        <r>
          <rPr>
            <sz val="9"/>
            <color indexed="81"/>
            <rFont val="Tahoma"/>
            <family val="2"/>
          </rPr>
          <t>Parental Involvement</t>
        </r>
      </text>
    </comment>
    <comment ref="B19" authorId="2" shapeId="0" xr:uid="{00000000-0006-0000-0600-000010000000}">
      <text>
        <r>
          <rPr>
            <sz val="9"/>
            <color indexed="81"/>
            <rFont val="Tahoma"/>
            <family val="2"/>
          </rPr>
          <t xml:space="preserve">Enter as simple decimal.  If ICR is 3.4%, enter "3.4"
</t>
        </r>
      </text>
    </comment>
    <comment ref="M19" authorId="2" shapeId="0" xr:uid="{00000000-0006-0000-0600-000011000000}">
      <text>
        <r>
          <rPr>
            <sz val="9"/>
            <color indexed="81"/>
            <rFont val="Tahoma"/>
            <family val="2"/>
          </rPr>
          <t xml:space="preserve">Enter figure in parantheses. I.e. (23450.00)
</t>
        </r>
      </text>
    </comment>
    <comment ref="M22" authorId="2" shapeId="0" xr:uid="{00000000-0006-0000-0600-000012000000}">
      <text>
        <r>
          <rPr>
            <sz val="9"/>
            <color indexed="81"/>
            <rFont val="Tahoma"/>
            <family val="2"/>
          </rPr>
          <t xml:space="preserve">Enter amount to be used on Activity Sheet
</t>
        </r>
      </text>
    </comment>
    <comment ref="A42" authorId="0" shapeId="0" xr:uid="{00000000-0006-0000-0600-000013000000}">
      <text>
        <r>
          <rPr>
            <b/>
            <sz val="9"/>
            <color indexed="81"/>
            <rFont val="Tahoma"/>
            <family val="2"/>
          </rPr>
          <t>Provide first and last name of staff member</t>
        </r>
      </text>
    </comment>
    <comment ref="C42" authorId="0" shapeId="0" xr:uid="{00000000-0006-0000-0600-000014000000}">
      <text>
        <r>
          <rPr>
            <b/>
            <sz val="9"/>
            <color indexed="81"/>
            <rFont val="Tahoma"/>
            <family val="2"/>
          </rPr>
          <t>Provide title of staffing position</t>
        </r>
        <r>
          <rPr>
            <sz val="9"/>
            <color indexed="81"/>
            <rFont val="Tahoma"/>
            <family val="2"/>
          </rPr>
          <t xml:space="preserve">
</t>
        </r>
      </text>
    </comment>
    <comment ref="E42" authorId="0" shapeId="0" xr:uid="{00000000-0006-0000-0600-000015000000}">
      <text>
        <r>
          <rPr>
            <b/>
            <sz val="9"/>
            <color indexed="81"/>
            <rFont val="Tahoma"/>
            <family val="2"/>
          </rPr>
          <t>Is staffing a certified position or non-certified position?</t>
        </r>
        <r>
          <rPr>
            <sz val="9"/>
            <color indexed="81"/>
            <rFont val="Tahoma"/>
            <family val="2"/>
          </rPr>
          <t xml:space="preserve">
</t>
        </r>
      </text>
    </comment>
    <comment ref="F42" authorId="0" shapeId="0" xr:uid="{00000000-0006-0000-0600-000016000000}">
      <text>
        <r>
          <rPr>
            <b/>
            <sz val="9"/>
            <color indexed="81"/>
            <rFont val="Tahoma"/>
            <family val="2"/>
          </rPr>
          <t>Provide the full time equivalent position. E.g. .5 = half time position; 1.0 = full time position</t>
        </r>
        <r>
          <rPr>
            <sz val="9"/>
            <color indexed="81"/>
            <rFont val="Tahoma"/>
            <family val="2"/>
          </rPr>
          <t xml:space="preserve">
</t>
        </r>
      </text>
    </comment>
    <comment ref="G42" authorId="0" shapeId="0" xr:uid="{00000000-0006-0000-0600-000017000000}">
      <text>
        <r>
          <rPr>
            <b/>
            <sz val="9"/>
            <color indexed="81"/>
            <rFont val="Tahoma"/>
            <family val="2"/>
          </rPr>
          <t>Is the staffing position a stipend?  Yes or No</t>
        </r>
        <r>
          <rPr>
            <sz val="9"/>
            <color indexed="81"/>
            <rFont val="Tahoma"/>
            <family val="2"/>
          </rPr>
          <t xml:space="preserve">
</t>
        </r>
      </text>
    </comment>
    <comment ref="H42" authorId="0" shapeId="0" xr:uid="{00000000-0006-0000-0600-000018000000}">
      <text>
        <r>
          <rPr>
            <b/>
            <sz val="9"/>
            <color indexed="81"/>
            <rFont val="Tahoma"/>
            <family val="2"/>
          </rPr>
          <t>Is staffing position split-funded?  Yes or No</t>
        </r>
      </text>
    </comment>
    <comment ref="I42" authorId="0" shapeId="0" xr:uid="{00000000-0006-0000-0600-000019000000}">
      <text>
        <r>
          <rPr>
            <b/>
            <sz val="9"/>
            <color indexed="81"/>
            <rFont val="Tahoma"/>
            <family val="2"/>
          </rPr>
          <t xml:space="preserve">E.g. Title I Part A; Title II, Part A, Title III, Part A; Federal/State/ Local; Other </t>
        </r>
        <r>
          <rPr>
            <sz val="9"/>
            <color indexed="81"/>
            <rFont val="Tahoma"/>
            <family val="2"/>
          </rPr>
          <t xml:space="preserve">
</t>
        </r>
      </text>
    </comment>
    <comment ref="K42" authorId="0" shapeId="0" xr:uid="{00000000-0006-0000-0600-00001A000000}">
      <text>
        <r>
          <rPr>
            <b/>
            <sz val="9"/>
            <color indexed="81"/>
            <rFont val="Tahoma"/>
            <family val="2"/>
          </rPr>
          <t>Provide a brief description of staff member's roles and responsibilities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B17" authorId="0" shapeId="0" xr:uid="{737CB7F3-9151-47DE-8135-716319835AB7}">
      <text>
        <r>
          <rPr>
            <b/>
            <sz val="9"/>
            <color indexed="81"/>
            <rFont val="Tahoma"/>
            <family val="2"/>
          </rPr>
          <t>Bohlen, Lacey A:</t>
        </r>
        <r>
          <rPr>
            <sz val="9"/>
            <color indexed="81"/>
            <rFont val="Tahoma"/>
            <family val="2"/>
          </rPr>
          <t xml:space="preserve">
Please select grant from dropdown.</t>
        </r>
      </text>
    </comment>
    <comment ref="B18" authorId="0" shapeId="0" xr:uid="{555A1A70-D37B-4FF8-B4D9-37E909E7B577}">
      <text>
        <r>
          <rPr>
            <b/>
            <sz val="9"/>
            <color indexed="81"/>
            <rFont val="Tahoma"/>
            <family val="2"/>
          </rPr>
          <t>Bohlen, Lacey A:</t>
        </r>
        <r>
          <rPr>
            <sz val="9"/>
            <color indexed="81"/>
            <rFont val="Tahoma"/>
            <family val="2"/>
          </rPr>
          <t xml:space="preserve">
Please select grant from dropdown.</t>
        </r>
      </text>
    </comment>
    <comment ref="C22" authorId="0" shapeId="0" xr:uid="{446904A6-1AF5-4888-9123-DFD565E9BF83}">
      <text>
        <r>
          <rPr>
            <b/>
            <sz val="9"/>
            <color indexed="81"/>
            <rFont val="Tahoma"/>
            <family val="2"/>
          </rPr>
          <t>Bohlen, Lacey A:</t>
        </r>
        <r>
          <rPr>
            <sz val="9"/>
            <color indexed="81"/>
            <rFont val="Tahoma"/>
            <family val="2"/>
          </rPr>
          <t xml:space="preserve">
To show a (decrease) please put your dollar amount in parentheses. The New Budget amount will automatically calculate. </t>
        </r>
      </text>
    </comment>
  </commentList>
</comments>
</file>

<file path=xl/sharedStrings.xml><?xml version="1.0" encoding="utf-8"?>
<sst xmlns="http://schemas.openxmlformats.org/spreadsheetml/2006/main" count="4044" uniqueCount="3215">
  <si>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</si>
  <si>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</si>
  <si>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</si>
  <si>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</si>
  <si>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</si>
  <si>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</si>
  <si>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</si>
  <si>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</si>
  <si>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</si>
  <si>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</si>
  <si>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</si>
  <si>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</si>
  <si>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</si>
  <si>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</si>
  <si>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</si>
  <si>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</si>
  <si>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</si>
  <si>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</si>
  <si>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Improvement of Instruction (Professional Development)</t>
  </si>
  <si>
    <t>Refund of Revenue</t>
  </si>
  <si>
    <t>Operation &amp; Maintenance</t>
  </si>
  <si>
    <t>Transportation</t>
  </si>
  <si>
    <t>Community Service Operations</t>
  </si>
  <si>
    <t>Transfers (interfund)</t>
  </si>
  <si>
    <t>Column Totals</t>
  </si>
  <si>
    <t>Subtract the amount above $25,000 (per individual contracted service) from your total budget:</t>
  </si>
  <si>
    <t xml:space="preserve">Total after deducting Property: </t>
  </si>
  <si>
    <t>Amount of Indirect Cost to be used:</t>
  </si>
  <si>
    <t>Budget Narrative</t>
  </si>
  <si>
    <t>Supplies</t>
  </si>
  <si>
    <t>Professional Services (contracted services)</t>
  </si>
  <si>
    <t>Other Purchase Services (travel, communication)</t>
  </si>
  <si>
    <t>Staff Name</t>
  </si>
  <si>
    <t>Staff Position</t>
  </si>
  <si>
    <t>Cert/ Non-Certified.</t>
  </si>
  <si>
    <t>Stipend: Y/N</t>
  </si>
  <si>
    <t>Split Funded: Y/N</t>
  </si>
  <si>
    <t>Additional Funding Source</t>
  </si>
  <si>
    <t>Position Description</t>
  </si>
  <si>
    <t>Other Support Services-Admin</t>
  </si>
  <si>
    <t>Title IV, Part A Staffing</t>
  </si>
  <si>
    <t>Instructions:  Complete the Title IV, Part A Staffing information below for any position salaries/benfits and/or stipends</t>
  </si>
  <si>
    <t>Subtotal:</t>
  </si>
  <si>
    <t>Title IV, Part A Original Budget</t>
  </si>
  <si>
    <t>% allocated to technology infrastructure</t>
  </si>
  <si>
    <t>not to exceed 15%</t>
  </si>
  <si>
    <t>Amount</t>
  </si>
  <si>
    <t>Focus Area Distribution</t>
  </si>
  <si>
    <t>Focus Area</t>
  </si>
  <si>
    <t xml:space="preserve">If total allocation is $30,000 or more 20% must be allocated to Focus Area A, 20% must be allocated to Focus Area B, and some must be allocated to Focus Area C.  </t>
  </si>
  <si>
    <t>Amount Allocated to Technology Infrastructure</t>
  </si>
  <si>
    <t>Total Allocation for Non-Pubs</t>
  </si>
  <si>
    <t>Non-Public School</t>
  </si>
  <si>
    <t>Activity Description</t>
  </si>
  <si>
    <t>Budget Category</t>
  </si>
  <si>
    <t>Total</t>
  </si>
  <si>
    <t>Instruction: Professional Services</t>
  </si>
  <si>
    <t>Instruction: Rentals</t>
  </si>
  <si>
    <t>Instruction: Other Purchased Services</t>
  </si>
  <si>
    <t>Instruction: General Supplies</t>
  </si>
  <si>
    <t>Instruction: Property</t>
  </si>
  <si>
    <t>Instruction: Transfer</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</si>
  <si>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</si>
  <si>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</si>
  <si>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</si>
  <si>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</si>
  <si>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</si>
  <si>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</si>
  <si>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</si>
  <si>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</si>
  <si>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</si>
  <si>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</si>
  <si>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</si>
  <si>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</si>
  <si>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</si>
  <si>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</si>
  <si>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</si>
  <si>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</si>
  <si>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</si>
  <si>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</si>
  <si>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</si>
  <si>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</si>
  <si>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</si>
  <si>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</si>
  <si>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</si>
  <si>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</si>
  <si>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Professional Services</t>
  </si>
  <si>
    <t>Transportation: Rentals</t>
  </si>
  <si>
    <t>Transportation: Other Purchased Services</t>
  </si>
  <si>
    <t>Transportation: General Supplies</t>
  </si>
  <si>
    <t>Transportation: Property</t>
  </si>
  <si>
    <t>Transportation: Transfer</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</si>
  <si>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</si>
  <si>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</si>
  <si>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</si>
  <si>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</si>
  <si>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</si>
  <si>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</si>
  <si>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Indirect Cost Used</t>
  </si>
  <si>
    <t>Budget Category Reference</t>
  </si>
  <si>
    <t>Total Non-Pub Allocation</t>
  </si>
  <si>
    <t>Title IV, Part A Non-Pub Worksheet</t>
  </si>
  <si>
    <t>Focus Area A*</t>
  </si>
  <si>
    <t>Focus Area B*</t>
  </si>
  <si>
    <t>Focus Area C*</t>
  </si>
  <si>
    <t>TOTAL Non-Pub Budget</t>
  </si>
  <si>
    <t>Total Non-Pub Budget</t>
  </si>
  <si>
    <t>Object Code</t>
  </si>
  <si>
    <t>TOTAL LEA (Public) Budget</t>
  </si>
  <si>
    <t>Title IV, Part A Public LEA Worksheet</t>
  </si>
  <si>
    <t>Indirect Cost Rate %</t>
  </si>
  <si>
    <t>Tech Infrastructure</t>
  </si>
  <si>
    <t>Activity Total Cost</t>
  </si>
  <si>
    <t>Public School Total</t>
  </si>
  <si>
    <t>Grand Total After Indirect Cost:</t>
  </si>
  <si>
    <r>
      <rPr>
        <b/>
        <sz val="11"/>
        <color theme="1"/>
        <rFont val="Calibri"/>
        <family val="2"/>
        <scheme val="minor"/>
      </rPr>
      <t xml:space="preserve">B) </t>
    </r>
    <r>
      <rPr>
        <i/>
        <sz val="11"/>
        <color theme="1"/>
        <rFont val="Calibri"/>
        <family val="2"/>
        <scheme val="minor"/>
      </rPr>
      <t>Social and Emotional Supports</t>
    </r>
  </si>
  <si>
    <r>
      <rPr>
        <b/>
        <sz val="11"/>
        <color theme="1"/>
        <rFont val="Calibri"/>
        <family val="2"/>
        <scheme val="minor"/>
      </rPr>
      <t>A)</t>
    </r>
    <r>
      <rPr>
        <i/>
        <sz val="11"/>
        <color theme="1"/>
        <rFont val="Calibri"/>
        <family val="2"/>
        <scheme val="minor"/>
      </rPr>
      <t xml:space="preserve"> Well-Rounded Education</t>
    </r>
  </si>
  <si>
    <r>
      <rPr>
        <b/>
        <sz val="11"/>
        <color theme="1"/>
        <rFont val="Calibri"/>
        <family val="2"/>
        <scheme val="minor"/>
      </rPr>
      <t>C)</t>
    </r>
    <r>
      <rPr>
        <i/>
        <sz val="11"/>
        <color theme="1"/>
        <rFont val="Calibri"/>
        <family val="2"/>
        <scheme val="minor"/>
      </rPr>
      <t xml:space="preserve"> Improve the Use of Technology </t>
    </r>
  </si>
  <si>
    <t xml:space="preserve">% </t>
  </si>
  <si>
    <t>Yes</t>
  </si>
  <si>
    <t>C</t>
  </si>
  <si>
    <t>Ex: iPads (x10)</t>
  </si>
  <si>
    <t xml:space="preserve"> $2,000.75 </t>
  </si>
  <si>
    <t>iPads (x10)</t>
  </si>
  <si>
    <t>Ex: Sample Private School</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</si>
  <si>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</si>
  <si>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</si>
  <si>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</si>
  <si>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</si>
  <si>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</si>
  <si>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</si>
  <si>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</si>
  <si>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</si>
  <si>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</si>
  <si>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</si>
  <si>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</si>
  <si>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</si>
  <si>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</si>
  <si>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</si>
  <si>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</si>
  <si>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</si>
  <si>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</si>
  <si>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</si>
  <si>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</si>
  <si>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</si>
  <si>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</si>
  <si>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</si>
  <si>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</si>
  <si>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</si>
  <si>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</si>
  <si>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</si>
  <si>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</si>
  <si>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</si>
  <si>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</si>
  <si>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</si>
  <si>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</si>
  <si>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</si>
  <si>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</si>
  <si>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</si>
  <si>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</si>
  <si>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</si>
  <si>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</si>
  <si>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</si>
  <si>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</si>
  <si>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</si>
  <si>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</si>
  <si>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</si>
  <si>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</si>
  <si>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</si>
  <si>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</si>
  <si>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</si>
  <si>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</si>
  <si>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</si>
  <si>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</si>
  <si>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</si>
  <si>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</si>
  <si>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</si>
  <si>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</si>
  <si>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</si>
  <si>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</si>
  <si>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</si>
  <si>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</si>
  <si>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</si>
  <si>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</si>
  <si>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</si>
  <si>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</si>
  <si>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</si>
  <si>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</si>
  <si>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</si>
  <si>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</si>
  <si>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</si>
  <si>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</si>
  <si>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</si>
  <si>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</si>
  <si>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</si>
  <si>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</si>
  <si>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</si>
  <si>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</si>
  <si>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</si>
  <si>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</si>
  <si>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</si>
  <si>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</si>
  <si>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</si>
  <si>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</si>
  <si>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</si>
  <si>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</si>
  <si>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</si>
  <si>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</si>
  <si>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</si>
  <si>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</si>
  <si>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</si>
  <si>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</si>
  <si>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</si>
  <si>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</si>
  <si>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</si>
  <si>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</si>
  <si>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</si>
  <si>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</si>
  <si>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</si>
  <si>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</si>
  <si>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</si>
  <si>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</si>
  <si>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</si>
  <si>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</si>
  <si>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</si>
  <si>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</si>
  <si>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</si>
  <si>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</si>
  <si>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</si>
  <si>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</si>
  <si>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</si>
  <si>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</si>
  <si>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</si>
  <si>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</si>
  <si>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</si>
  <si>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</si>
  <si>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</si>
  <si>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</si>
  <si>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</si>
  <si>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</si>
  <si>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</si>
  <si>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</si>
  <si>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</si>
  <si>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</si>
  <si>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</si>
  <si>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</si>
  <si>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</si>
  <si>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</si>
  <si>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</si>
  <si>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</si>
  <si>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</si>
  <si>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</si>
  <si>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</si>
  <si>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</si>
  <si>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</si>
  <si>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</si>
  <si>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</si>
  <si>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</si>
  <si>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</si>
  <si>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</si>
  <si>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</si>
  <si>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</si>
  <si>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</si>
  <si>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</si>
  <si>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</si>
  <si>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</si>
  <si>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</si>
  <si>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</si>
  <si>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</si>
  <si>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</si>
  <si>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</si>
  <si>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</si>
  <si>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</si>
  <si>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</si>
  <si>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</si>
  <si>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</si>
  <si>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</si>
  <si>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</si>
  <si>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</si>
  <si>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</si>
  <si>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</si>
  <si>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</si>
  <si>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</si>
  <si>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</si>
  <si>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</si>
  <si>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</si>
  <si>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</si>
  <si>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</si>
  <si>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</si>
  <si>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</si>
  <si>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</si>
  <si>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</si>
  <si>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</si>
  <si>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</si>
  <si>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</si>
  <si>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</si>
  <si>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</si>
  <si>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</si>
  <si>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</si>
  <si>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</si>
  <si>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</si>
  <si>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</si>
  <si>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</si>
  <si>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</si>
  <si>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</si>
  <si>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</si>
  <si>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</si>
  <si>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</si>
  <si>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</si>
  <si>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</si>
  <si>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</si>
  <si>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</si>
  <si>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</si>
  <si>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</si>
  <si>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</si>
  <si>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</si>
  <si>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</si>
  <si>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</si>
  <si>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</si>
  <si>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</si>
  <si>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</si>
  <si>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</si>
  <si>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</si>
  <si>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</si>
  <si>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</si>
  <si>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</si>
  <si>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</si>
  <si>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</si>
  <si>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</si>
  <si>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</si>
  <si>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</si>
  <si>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</si>
  <si>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</si>
  <si>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</si>
  <si>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</si>
  <si>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</si>
  <si>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</si>
  <si>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</si>
  <si>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</si>
  <si>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</si>
  <si>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</si>
  <si>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</si>
  <si>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</si>
  <si>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</si>
  <si>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</si>
  <si>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</si>
  <si>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</si>
  <si>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</si>
  <si>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</si>
  <si>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</si>
  <si>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</si>
  <si>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</si>
  <si>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</si>
  <si>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</si>
  <si>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</si>
  <si>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</si>
  <si>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</si>
  <si>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</si>
  <si>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</si>
  <si>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</si>
  <si>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</si>
  <si>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</si>
  <si>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</si>
  <si>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</si>
  <si>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</si>
  <si>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</si>
  <si>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</si>
  <si>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</si>
  <si>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</si>
  <si>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</si>
  <si>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</si>
  <si>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</si>
  <si>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</si>
  <si>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</si>
  <si>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</si>
  <si>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</si>
  <si>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</si>
  <si>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</si>
  <si>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</si>
  <si>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</si>
  <si>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</si>
  <si>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</si>
  <si>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</si>
  <si>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</si>
  <si>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</si>
  <si>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</si>
  <si>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</si>
  <si>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</si>
  <si>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</si>
  <si>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</si>
  <si>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</si>
  <si>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</si>
  <si>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</si>
  <si>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</si>
  <si>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</si>
  <si>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</si>
  <si>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</si>
  <si>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</si>
  <si>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</si>
  <si>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</si>
  <si>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</si>
  <si>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</si>
  <si>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</si>
  <si>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</si>
  <si>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</si>
  <si>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</si>
  <si>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</si>
  <si>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</si>
  <si>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</si>
  <si>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</si>
  <si>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</si>
  <si>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</si>
  <si>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</si>
  <si>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</si>
  <si>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</si>
  <si>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</si>
  <si>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</si>
  <si>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</si>
  <si>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</si>
  <si>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</si>
  <si>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</si>
  <si>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</si>
  <si>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</si>
  <si>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</si>
  <si>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</si>
  <si>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</si>
  <si>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</si>
  <si>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</si>
  <si>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</si>
  <si>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</si>
  <si>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</si>
  <si>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</si>
  <si>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</si>
  <si>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</si>
  <si>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</si>
  <si>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</si>
  <si>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</si>
  <si>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</si>
  <si>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</si>
  <si>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</si>
  <si>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</si>
  <si>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</si>
  <si>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</si>
  <si>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</si>
  <si>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</si>
  <si>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</si>
  <si>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</si>
  <si>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</si>
  <si>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</si>
  <si>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</si>
  <si>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</si>
  <si>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</si>
  <si>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</si>
  <si>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</si>
  <si>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</si>
  <si>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</si>
  <si>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</si>
  <si>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</si>
  <si>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</si>
  <si>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</si>
  <si>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</si>
  <si>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</si>
  <si>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</si>
  <si>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</si>
  <si>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</si>
  <si>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</si>
  <si>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</si>
  <si>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</si>
  <si>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</si>
  <si>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</si>
  <si>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</si>
  <si>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</si>
  <si>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</si>
  <si>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</si>
  <si>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</si>
  <si>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</si>
  <si>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</si>
  <si>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</si>
  <si>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</si>
  <si>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</si>
  <si>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</si>
  <si>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</si>
  <si>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</si>
  <si>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</si>
  <si>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</si>
  <si>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</si>
  <si>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</si>
  <si>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</si>
  <si>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</si>
  <si>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</si>
  <si>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</si>
  <si>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</si>
  <si>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</si>
  <si>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</si>
  <si>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</si>
  <si>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</si>
  <si>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</si>
  <si>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</si>
  <si>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</si>
  <si>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</si>
  <si>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</si>
  <si>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</si>
  <si>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</si>
  <si>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</si>
  <si>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</si>
  <si>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</si>
  <si>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</si>
  <si>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</si>
  <si>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</si>
  <si>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</si>
  <si>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</si>
  <si>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</si>
  <si>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</si>
  <si>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</si>
  <si>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</si>
  <si>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</si>
  <si>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</si>
  <si>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</si>
  <si>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</si>
  <si>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</si>
  <si>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</si>
  <si>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</si>
  <si>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</si>
  <si>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</si>
  <si>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</si>
  <si>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</si>
  <si>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</si>
  <si>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</si>
  <si>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</si>
  <si>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</si>
  <si>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</si>
  <si>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</si>
  <si>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</si>
  <si>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</si>
  <si>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</si>
  <si>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</si>
  <si>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</si>
  <si>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</si>
  <si>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</si>
  <si>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</si>
  <si>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</si>
  <si>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Other Support Services: Salary (Cert./Non Cert.)</t>
  </si>
  <si>
    <t>Other Support Services: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</si>
  <si>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</si>
  <si>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</si>
  <si>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</si>
  <si>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</si>
  <si>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</si>
  <si>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</si>
  <si>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t>Transfers (interfund): Transfer</t>
  </si>
  <si>
    <t>-</t>
  </si>
  <si>
    <t>Indirect Cost to be Used</t>
  </si>
  <si>
    <t xml:space="preserve">Superintendent Name: </t>
  </si>
  <si>
    <t xml:space="preserve">Treasurer Name: </t>
  </si>
  <si>
    <t xml:space="preserve">Title IV Contact Name: </t>
  </si>
  <si>
    <t xml:space="preserve">Email: </t>
  </si>
  <si>
    <t xml:space="preserve">*If Total Allocation is $30,000 or more a minimum of 20% must be allocated to Focus Area A, a minimum of 20% must be allocated to Focus Area B, and some must be allocated to Focus Area C, unless approved with the EdFlex Waiver, more info on the EdFlex waiver can be found below.  </t>
  </si>
  <si>
    <t>Title IV Project Initiatives/Activities</t>
  </si>
  <si>
    <t xml:space="preserve">These questions align with previous Title IV questions and are used for reporting purposes. Please answer each of the questions below. </t>
  </si>
  <si>
    <t>Total LEA Enrollment</t>
  </si>
  <si>
    <t xml:space="preserve">Use the formula below to calculate equitable share amounts. Please fill in the yellow editable fields, the rest will calculate for you. </t>
  </si>
  <si>
    <t>Total Number of Students</t>
  </si>
  <si>
    <t>+</t>
  </si>
  <si>
    <t>Total Nonpub Enrollment</t>
  </si>
  <si>
    <t>=</t>
  </si>
  <si>
    <t>Per Pupil Allocation (PPA)</t>
  </si>
  <si>
    <t>Nonpublic School Number</t>
  </si>
  <si>
    <t>Nonpublic School Name</t>
  </si>
  <si>
    <t>Nonpublic Total</t>
  </si>
  <si>
    <t>Total Equitable Share</t>
  </si>
  <si>
    <t xml:space="preserve">Equitable Share  </t>
  </si>
  <si>
    <t>/</t>
  </si>
  <si>
    <t>Nonpublic Enrollment (Enter "0" if not participating)</t>
  </si>
  <si>
    <r>
      <t xml:space="preserve">Please complete </t>
    </r>
    <r>
      <rPr>
        <b/>
        <u/>
        <sz val="9"/>
        <color theme="0"/>
        <rFont val="Century Gothic"/>
        <family val="2"/>
      </rPr>
      <t>ONLY</t>
    </r>
    <r>
      <rPr>
        <b/>
        <sz val="9"/>
        <color theme="0"/>
        <rFont val="Century Gothic"/>
        <family val="2"/>
      </rPr>
      <t xml:space="preserve"> the yellow editable fields below, the rest will autopopulate as you complete the form.</t>
    </r>
  </si>
  <si>
    <t>Title IV Calculating Equitable Share</t>
  </si>
  <si>
    <t xml:space="preserve">1. Describe the requested activies and programming used to support the intended audience. </t>
  </si>
  <si>
    <t xml:space="preserve">2. Describe the rationale tied to the Needs Assessment, Stakehold Input, and/or Data as it applies to requested programming and activities. </t>
  </si>
  <si>
    <t xml:space="preserve">4.  Describe how and with what frequency your program will be evaluated for effectiveness and the individuals(s) responsible for evaluation. </t>
  </si>
  <si>
    <t xml:space="preserve">3.  Describe the evidence-base for requested activities. </t>
  </si>
  <si>
    <t>Title IV Application Information and Application Type</t>
  </si>
  <si>
    <t>Please review the information below and select which application type you are utilizing. Please note, most applications will be individual LEA.</t>
  </si>
  <si>
    <r>
      <t xml:space="preserve">•Public LEAs and Charter schools </t>
    </r>
    <r>
      <rPr>
        <b/>
        <i/>
        <sz val="11"/>
        <color theme="1"/>
        <rFont val="Calibri"/>
        <family val="2"/>
        <scheme val="minor"/>
      </rPr>
      <t>are eligible if they have received a Title I allocation in the prior year</t>
    </r>
    <r>
      <rPr>
        <sz val="11"/>
        <color theme="1"/>
        <rFont val="Calibri"/>
        <family val="2"/>
        <scheme val="minor"/>
      </rPr>
      <t xml:space="preserve">. If an LEA did not   receive an ESEA Title I, Part A allocation in the preceding year, it would not be eligible to receive an SSAE sub-grant award.  SEAs award SSAE sub-grants to LEAs by formula in the same proportion as to the LEAs’ prior year Title I, Part A allocations. (ESEA section 4105(a)(1)).
•New charter schools, which would not have received an ESEA Title I, Part A allocation in the preceding year, </t>
    </r>
    <r>
      <rPr>
        <b/>
        <i/>
        <sz val="11"/>
        <color theme="1"/>
        <rFont val="Calibri"/>
        <family val="2"/>
        <scheme val="minor"/>
      </rPr>
      <t xml:space="preserve">would be eligible to receive an SSAE sub-grant award </t>
    </r>
    <r>
      <rPr>
        <sz val="11"/>
        <color theme="1"/>
        <rFont val="Calibri"/>
        <family val="2"/>
        <scheme val="minor"/>
      </rPr>
      <t>in accordance with section 4306 of the ESEA.   
•If an optional consortium is formed, a fiscal agent must be designated.  LEAs applying for funds as a consortium shall submit a single application and designate one LEA to serve as fiscal agent.
•</t>
    </r>
    <r>
      <rPr>
        <b/>
        <i/>
        <sz val="11"/>
        <color theme="1"/>
        <rFont val="Calibri"/>
        <family val="2"/>
        <scheme val="minor"/>
      </rPr>
      <t>All LEAs may apply individually</t>
    </r>
    <r>
      <rPr>
        <sz val="11"/>
        <color theme="1"/>
        <rFont val="Calibri"/>
        <family val="2"/>
        <scheme val="minor"/>
      </rPr>
      <t>.
•LEAs may apply as a consortium for Title IV funding. Please submit one application and identify the fiscal agent for the consortium
•</t>
    </r>
    <r>
      <rPr>
        <b/>
        <i/>
        <sz val="11"/>
        <color theme="1"/>
        <rFont val="Calibri"/>
        <family val="2"/>
        <scheme val="minor"/>
      </rPr>
      <t>LEAs that will receive $30,000 or more must spend 20% of allocation on Focus Area A and B and must spend portion of allocation on Focus Area C</t>
    </r>
    <r>
      <rPr>
        <sz val="11"/>
        <color theme="1"/>
        <rFont val="Calibri"/>
        <family val="2"/>
        <scheme val="minor"/>
      </rPr>
      <t xml:space="preserve">
•LEAs must spend </t>
    </r>
    <r>
      <rPr>
        <b/>
        <i/>
        <sz val="11"/>
        <color theme="1"/>
        <rFont val="Calibri"/>
        <family val="2"/>
        <scheme val="minor"/>
      </rPr>
      <t>no more than 15%</t>
    </r>
    <r>
      <rPr>
        <sz val="11"/>
        <color theme="1"/>
        <rFont val="Calibri"/>
        <family val="2"/>
        <scheme val="minor"/>
      </rPr>
      <t xml:space="preserve"> on technology or technology infrastructure 
•LEAs</t>
    </r>
    <r>
      <rPr>
        <b/>
        <i/>
        <sz val="11"/>
        <color theme="1"/>
        <rFont val="Calibri"/>
        <family val="2"/>
        <scheme val="minor"/>
      </rPr>
      <t xml:space="preserve"> must provide equitable services </t>
    </r>
    <r>
      <rPr>
        <sz val="11"/>
        <color theme="1"/>
        <rFont val="Calibri"/>
        <family val="2"/>
        <scheme val="minor"/>
      </rPr>
      <t>to nonpublic schools within their geographic area through timely and meaningful consultation</t>
    </r>
  </si>
  <si>
    <t>Important Grant Information:</t>
  </si>
  <si>
    <t>Application Type:</t>
  </si>
  <si>
    <t xml:space="preserve">Select one of the following options: </t>
  </si>
  <si>
    <t xml:space="preserve">Fiscal Agent: </t>
  </si>
  <si>
    <t xml:space="preserve">I have completed the Consortium Participation Agreement for Title IV: </t>
  </si>
  <si>
    <r>
      <t xml:space="preserve">If </t>
    </r>
    <r>
      <rPr>
        <b/>
        <i/>
        <sz val="11"/>
        <color theme="1"/>
        <rFont val="Calibri"/>
        <family val="2"/>
        <scheme val="minor"/>
      </rPr>
      <t>participating in an LEA Consortium</t>
    </r>
    <r>
      <rPr>
        <sz val="11"/>
        <color theme="1"/>
        <rFont val="Calibri"/>
        <family val="2"/>
        <scheme val="minor"/>
      </rPr>
      <t xml:space="preserve">, please indicate the following: </t>
    </r>
  </si>
  <si>
    <t>NPS SCHOOL CODE</t>
  </si>
  <si>
    <t>NAME OF NON-PUBLIC SCHOOL</t>
  </si>
  <si>
    <t>A030</t>
  </si>
  <si>
    <t>Blue Creek Amish School</t>
  </si>
  <si>
    <t>D006</t>
  </si>
  <si>
    <t>Canope School</t>
  </si>
  <si>
    <t>A032</t>
  </si>
  <si>
    <t>Clearview Amish School</t>
  </si>
  <si>
    <t>D033</t>
  </si>
  <si>
    <t>Cottonwood Lane School</t>
  </si>
  <si>
    <t>D031</t>
  </si>
  <si>
    <t>Country Corner</t>
  </si>
  <si>
    <t>D034</t>
  </si>
  <si>
    <t>Country Valley School</t>
  </si>
  <si>
    <t>A002</t>
  </si>
  <si>
    <t>Country View School</t>
  </si>
  <si>
    <t>A047</t>
  </si>
  <si>
    <t>Countryside School</t>
  </si>
  <si>
    <t>D003</t>
  </si>
  <si>
    <t>Curve Creek</t>
  </si>
  <si>
    <t>A017</t>
  </si>
  <si>
    <t>Fairview Amish School</t>
  </si>
  <si>
    <t>A008</t>
  </si>
  <si>
    <t>Maple Lane School</t>
  </si>
  <si>
    <t>D898</t>
  </si>
  <si>
    <t>North Lincoln School</t>
  </si>
  <si>
    <t>A025</t>
  </si>
  <si>
    <t>Oak Grove Amish School</t>
  </si>
  <si>
    <t>A022</t>
  </si>
  <si>
    <t>Pleasant Mills School</t>
  </si>
  <si>
    <t>A015</t>
  </si>
  <si>
    <t>Pleasant Valley Amish School</t>
  </si>
  <si>
    <t>A003</t>
  </si>
  <si>
    <t>Salem School</t>
  </si>
  <si>
    <t>A016</t>
  </si>
  <si>
    <t>Shady Lane School</t>
  </si>
  <si>
    <t>A023</t>
  </si>
  <si>
    <t>Springhill School</t>
  </si>
  <si>
    <t>D004</t>
  </si>
  <si>
    <t>Swiss Meadow School</t>
  </si>
  <si>
    <t>A020</t>
  </si>
  <si>
    <t>Swiss Valley Amish School</t>
  </si>
  <si>
    <t>A041</t>
  </si>
  <si>
    <t>Timber Valley School</t>
  </si>
  <si>
    <t>A056</t>
  </si>
  <si>
    <t>Whispering Brook</t>
  </si>
  <si>
    <t>A010</t>
  </si>
  <si>
    <t>Winchester Amish School</t>
  </si>
  <si>
    <t>A011</t>
  </si>
  <si>
    <t>Rainbow Valley</t>
  </si>
  <si>
    <t>A035</t>
  </si>
  <si>
    <t>Saint Joseph School</t>
  </si>
  <si>
    <t>A040</t>
  </si>
  <si>
    <t>St Peter Immanuel Lutheran School</t>
  </si>
  <si>
    <t>A045</t>
  </si>
  <si>
    <t>Wyneken Memorial Lutheran School</t>
  </si>
  <si>
    <t>A050</t>
  </si>
  <si>
    <t>Zion Lutheran School</t>
  </si>
  <si>
    <t>B631</t>
  </si>
  <si>
    <t>Aspey Creek School</t>
  </si>
  <si>
    <t>A033</t>
  </si>
  <si>
    <t>Brookside Amish School</t>
  </si>
  <si>
    <t>A096</t>
  </si>
  <si>
    <t>Country Lane School</t>
  </si>
  <si>
    <t>A079</t>
  </si>
  <si>
    <t>Engle Creek Amish School</t>
  </si>
  <si>
    <t>B481</t>
  </si>
  <si>
    <t>Hartford Valley School</t>
  </si>
  <si>
    <t>A081</t>
  </si>
  <si>
    <t>Hickory Grove School</t>
  </si>
  <si>
    <t>A012</t>
  </si>
  <si>
    <t>Hidden Valley School</t>
  </si>
  <si>
    <t>A086</t>
  </si>
  <si>
    <t>Jefferson Amish School</t>
  </si>
  <si>
    <t>A063</t>
  </si>
  <si>
    <t>Limberlost Creek Amish</t>
  </si>
  <si>
    <t>A072</t>
  </si>
  <si>
    <t>Lincoln School</t>
  </si>
  <si>
    <t>A092</t>
  </si>
  <si>
    <t>Lone Pine School</t>
  </si>
  <si>
    <t>A088</t>
  </si>
  <si>
    <t>Maple Leaf Amish School</t>
  </si>
  <si>
    <t>B637</t>
  </si>
  <si>
    <t>Mount Carmel School</t>
  </si>
  <si>
    <t>A071</t>
  </si>
  <si>
    <t>Prairie School</t>
  </si>
  <si>
    <t>A089</t>
  </si>
  <si>
    <t>South Adams Parochial</t>
  </si>
  <si>
    <t>A075</t>
  </si>
  <si>
    <t>Sunnyside Amish School</t>
  </si>
  <si>
    <t>A094</t>
  </si>
  <si>
    <t>Twin Oak School</t>
  </si>
  <si>
    <t>A065</t>
  </si>
  <si>
    <t>Wabash Valley Amish School</t>
  </si>
  <si>
    <t>A087</t>
  </si>
  <si>
    <t>West Wabash School</t>
  </si>
  <si>
    <t>A091</t>
  </si>
  <si>
    <t>White Oak Ridge</t>
  </si>
  <si>
    <t>A260</t>
  </si>
  <si>
    <t>Aboite Christian School</t>
  </si>
  <si>
    <t>A220</t>
  </si>
  <si>
    <t>Emmaus Lutheran School</t>
  </si>
  <si>
    <t>B424</t>
  </si>
  <si>
    <t>Roanoke Baptist School</t>
  </si>
  <si>
    <t>A104</t>
  </si>
  <si>
    <t>Saint Elizabeth Seton Catholic Sch</t>
  </si>
  <si>
    <t>A184</t>
  </si>
  <si>
    <t>Heritage Mission</t>
  </si>
  <si>
    <t>A100</t>
  </si>
  <si>
    <t>Pine Hills Learning Place</t>
  </si>
  <si>
    <t>D918</t>
  </si>
  <si>
    <t>Alyssum Montessori School</t>
  </si>
  <si>
    <t>A248</t>
  </si>
  <si>
    <t>Ascension Lutheran School</t>
  </si>
  <si>
    <t>A120</t>
  </si>
  <si>
    <t>Bishop Dwenger High School</t>
  </si>
  <si>
    <t>A125</t>
  </si>
  <si>
    <t>Bishop Luers High School</t>
  </si>
  <si>
    <t>A172</t>
  </si>
  <si>
    <t>Blackhawk Christian Elementary Sch</t>
  </si>
  <si>
    <t>A170</t>
  </si>
  <si>
    <t>Blackhawk Christian Mdl/High Sch</t>
  </si>
  <si>
    <t>A285</t>
  </si>
  <si>
    <t>Canterbury School</t>
  </si>
  <si>
    <t>A284</t>
  </si>
  <si>
    <t>Canterbury School (PK-08)</t>
  </si>
  <si>
    <t>A249</t>
  </si>
  <si>
    <t>Central Christian School</t>
  </si>
  <si>
    <t>A195</t>
  </si>
  <si>
    <t>Concordia Lutheran High School</t>
  </si>
  <si>
    <t>A205</t>
  </si>
  <si>
    <t>Concordia Lutheran School</t>
  </si>
  <si>
    <t>A236</t>
  </si>
  <si>
    <t>Cornerstone College Prep Sch</t>
  </si>
  <si>
    <t>A275</t>
  </si>
  <si>
    <t>Crossroad Child &amp; Family Services</t>
  </si>
  <si>
    <t>A215</t>
  </si>
  <si>
    <t>Emmanuel St Michael Lutheran Sch</t>
  </si>
  <si>
    <t>A225</t>
  </si>
  <si>
    <t>Holy Cross Lutheran School</t>
  </si>
  <si>
    <t>A307</t>
  </si>
  <si>
    <t>Horizon Christian Academy</t>
  </si>
  <si>
    <t>D914</t>
  </si>
  <si>
    <t>International Leadership Schools</t>
  </si>
  <si>
    <t>A235</t>
  </si>
  <si>
    <t>Lutheran South Unity School</t>
  </si>
  <si>
    <t>A130</t>
  </si>
  <si>
    <t>Most Precious Blood School</t>
  </si>
  <si>
    <t>A106</t>
  </si>
  <si>
    <t>Our Lady School</t>
  </si>
  <si>
    <t>A093</t>
  </si>
  <si>
    <t>Peace Montessori</t>
  </si>
  <si>
    <t>A135</t>
  </si>
  <si>
    <t>Queen Of Angels School</t>
  </si>
  <si>
    <t>A270</t>
  </si>
  <si>
    <t>Saint Aloysius Catholic School</t>
  </si>
  <si>
    <t>A145</t>
  </si>
  <si>
    <t>Saint Charles Borromeo School</t>
  </si>
  <si>
    <t>A150</t>
  </si>
  <si>
    <t>Saint John The Baptist School</t>
  </si>
  <si>
    <t>A155</t>
  </si>
  <si>
    <t>Saint Joseph Catholic School</t>
  </si>
  <si>
    <t>A160</t>
  </si>
  <si>
    <t>Saint Jude Elementary School</t>
  </si>
  <si>
    <t>A245</t>
  </si>
  <si>
    <t>Saint Paul Lutheran School</t>
  </si>
  <si>
    <t>A250</t>
  </si>
  <si>
    <t>Saint Peter's Lutheran School</t>
  </si>
  <si>
    <t>A175</t>
  </si>
  <si>
    <t>Saint Therese School</t>
  </si>
  <si>
    <t>A180</t>
  </si>
  <si>
    <t>Saint Vincent DePaul School</t>
  </si>
  <si>
    <t>A193</t>
  </si>
  <si>
    <t>Southwest Montessori Academy</t>
  </si>
  <si>
    <t>A200</t>
  </si>
  <si>
    <t>Suburban Bethlehem Lutheran School</t>
  </si>
  <si>
    <t>A377</t>
  </si>
  <si>
    <t>Black Creek Amish School</t>
  </si>
  <si>
    <t>C821</t>
  </si>
  <si>
    <t>Campbell</t>
  </si>
  <si>
    <t>D036</t>
  </si>
  <si>
    <t>Campbell School</t>
  </si>
  <si>
    <t>A390</t>
  </si>
  <si>
    <t>Cedar Creek Amish School</t>
  </si>
  <si>
    <t>A370</t>
  </si>
  <si>
    <t>Central Lutheran School</t>
  </si>
  <si>
    <t>A325</t>
  </si>
  <si>
    <t>Cuba Mennonite School</t>
  </si>
  <si>
    <t>A330</t>
  </si>
  <si>
    <t>Fellowship Haven Bible School</t>
  </si>
  <si>
    <t>A352</t>
  </si>
  <si>
    <t>Gateway Woods School</t>
  </si>
  <si>
    <t>A335</t>
  </si>
  <si>
    <t>Harlan Christian School</t>
  </si>
  <si>
    <t>A095</t>
  </si>
  <si>
    <t>Maple Lane Amish School</t>
  </si>
  <si>
    <t>A103</t>
  </si>
  <si>
    <t>Maumee Valley School</t>
  </si>
  <si>
    <t>A380</t>
  </si>
  <si>
    <t>Milan Center Amish School</t>
  </si>
  <si>
    <t>A327</t>
  </si>
  <si>
    <t>Northeast Spencerville</t>
  </si>
  <si>
    <t>A361</t>
  </si>
  <si>
    <t>Rupert Ridge School</t>
  </si>
  <si>
    <t>A355</t>
  </si>
  <si>
    <t xml:space="preserve">Saint John The Baptist Catholic </t>
  </si>
  <si>
    <t>A360</t>
  </si>
  <si>
    <t>Saint Louis Besancon Catholic Sch</t>
  </si>
  <si>
    <t>A340</t>
  </si>
  <si>
    <t>Saint Rose of Lima School</t>
  </si>
  <si>
    <t>A385</t>
  </si>
  <si>
    <t>Springfield Center School</t>
  </si>
  <si>
    <t>A365</t>
  </si>
  <si>
    <t>St John-Emmanuel Lutheran School</t>
  </si>
  <si>
    <t>A350</t>
  </si>
  <si>
    <t>St Joseph Hessen Cassel Cath Sch</t>
  </si>
  <si>
    <t>A388</t>
  </si>
  <si>
    <t>Westridge Amish School</t>
  </si>
  <si>
    <t>A375</t>
  </si>
  <si>
    <t>Woodburn Lutheran School</t>
  </si>
  <si>
    <t>A415</t>
  </si>
  <si>
    <t>ABC - Stewart School</t>
  </si>
  <si>
    <t>A465</t>
  </si>
  <si>
    <t>Bethel Holiness Christian School</t>
  </si>
  <si>
    <t>A450</t>
  </si>
  <si>
    <t>Columbus Christian School Inc</t>
  </si>
  <si>
    <t>A462</t>
  </si>
  <si>
    <t>Midway Christian Academy</t>
  </si>
  <si>
    <t>A405</t>
  </si>
  <si>
    <t>North Star Montessori School</t>
  </si>
  <si>
    <t>A435</t>
  </si>
  <si>
    <t>Saint Peter Lutheran School</t>
  </si>
  <si>
    <t>A425</t>
  </si>
  <si>
    <t>St Bartholomew School</t>
  </si>
  <si>
    <t>A423</t>
  </si>
  <si>
    <t>St Paul Lutheran Preschool</t>
  </si>
  <si>
    <t>A430</t>
  </si>
  <si>
    <t>White Creek Lutheran School</t>
  </si>
  <si>
    <t>A470</t>
  </si>
  <si>
    <t>Sacred Heart School</t>
  </si>
  <si>
    <t>D919</t>
  </si>
  <si>
    <t>Bella Natura Reggio</t>
  </si>
  <si>
    <t>A473</t>
  </si>
  <si>
    <t>Trinity Christian School</t>
  </si>
  <si>
    <t>C484</t>
  </si>
  <si>
    <t>Interactive Academy Inc</t>
  </si>
  <si>
    <t>C718</t>
  </si>
  <si>
    <t>Central Indiana Teen Challenge</t>
  </si>
  <si>
    <t>A479</t>
  </si>
  <si>
    <t>ClearView Education Inc</t>
  </si>
  <si>
    <t>A480</t>
  </si>
  <si>
    <t>James E Davis School</t>
  </si>
  <si>
    <t>C375</t>
  </si>
  <si>
    <t>Traders Point Christian Schools</t>
  </si>
  <si>
    <t>A550</t>
  </si>
  <si>
    <t>St John Paul II Catholic School</t>
  </si>
  <si>
    <t>A560</t>
  </si>
  <si>
    <t xml:space="preserve">Saint Anthony of Padua </t>
  </si>
  <si>
    <t>D001</t>
  </si>
  <si>
    <t>Maple Valley</t>
  </si>
  <si>
    <t>A575</t>
  </si>
  <si>
    <t>Our Lady Of Providence High School</t>
  </si>
  <si>
    <t>A570</t>
  </si>
  <si>
    <t>A565</t>
  </si>
  <si>
    <t>Saint Michaels School</t>
  </si>
  <si>
    <t>A594</t>
  </si>
  <si>
    <t>Cornerstone Christian Academy</t>
  </si>
  <si>
    <t>A596</t>
  </si>
  <si>
    <t>Good Tidings Academy</t>
  </si>
  <si>
    <t>A606</t>
  </si>
  <si>
    <t>Frankfort Covenant Academy</t>
  </si>
  <si>
    <t>A602</t>
  </si>
  <si>
    <t>Nouthesia Christian School</t>
  </si>
  <si>
    <t>A610</t>
  </si>
  <si>
    <t>New Hope School</t>
  </si>
  <si>
    <t>D893</t>
  </si>
  <si>
    <t>Clearview School</t>
  </si>
  <si>
    <t>A614</t>
  </si>
  <si>
    <t>Clements Amish School</t>
  </si>
  <si>
    <t>A038</t>
  </si>
  <si>
    <t>Flat Creek School</t>
  </si>
  <si>
    <t>A615</t>
  </si>
  <si>
    <t>Green Acre Amish School</t>
  </si>
  <si>
    <t>A620</t>
  </si>
  <si>
    <t>Parson Amish School</t>
  </si>
  <si>
    <t>A651</t>
  </si>
  <si>
    <t>Shady Acres Amish School</t>
  </si>
  <si>
    <t>A625</t>
  </si>
  <si>
    <t>South East Center Amish School</t>
  </si>
  <si>
    <t>A639</t>
  </si>
  <si>
    <t>Cedar Grove School</t>
  </si>
  <si>
    <t>A637</t>
  </si>
  <si>
    <t>A635</t>
  </si>
  <si>
    <t>Hickory Ridge Amish School</t>
  </si>
  <si>
    <t>A645</t>
  </si>
  <si>
    <t>North Bogard Amish School</t>
  </si>
  <si>
    <t>A647</t>
  </si>
  <si>
    <t>Oak Ridge School</t>
  </si>
  <si>
    <t>A633</t>
  </si>
  <si>
    <t>Prairie Creek</t>
  </si>
  <si>
    <t>A632</t>
  </si>
  <si>
    <t>Raglesville School</t>
  </si>
  <si>
    <t>A650</t>
  </si>
  <si>
    <t>South Bogard Amish School</t>
  </si>
  <si>
    <t>A641</t>
  </si>
  <si>
    <t>Sunny Side School</t>
  </si>
  <si>
    <t>A631</t>
  </si>
  <si>
    <t>West Bogard School</t>
  </si>
  <si>
    <t>A657</t>
  </si>
  <si>
    <t>Cornerstone Christian School</t>
  </si>
  <si>
    <t>A665</t>
  </si>
  <si>
    <t>Washington Catholic Elementary Sch</t>
  </si>
  <si>
    <t>A660</t>
  </si>
  <si>
    <t>Washington Catholic Mid/High Sch</t>
  </si>
  <si>
    <t>A680</t>
  </si>
  <si>
    <t>Saint Nicholas School</t>
  </si>
  <si>
    <t>A695</t>
  </si>
  <si>
    <t>Saint John Ev Lutheran School</t>
  </si>
  <si>
    <t>A690</t>
  </si>
  <si>
    <t>Saint Mary School</t>
  </si>
  <si>
    <t>A700</t>
  </si>
  <si>
    <t>Saint Lawrence School</t>
  </si>
  <si>
    <t>A725</t>
  </si>
  <si>
    <t>Riverside Amish School</t>
  </si>
  <si>
    <t>A724</t>
  </si>
  <si>
    <t>Good Shepherd Christian Academy</t>
  </si>
  <si>
    <t>A730</t>
  </si>
  <si>
    <t>Saint Mary's School</t>
  </si>
  <si>
    <t>A735</t>
  </si>
  <si>
    <t>A740</t>
  </si>
  <si>
    <t>Lakewood Park Christian School</t>
  </si>
  <si>
    <t>A746</t>
  </si>
  <si>
    <t>Heritage Hall Christian School</t>
  </si>
  <si>
    <t>A832</t>
  </si>
  <si>
    <t>KinderCare Learning Center</t>
  </si>
  <si>
    <t>A790</t>
  </si>
  <si>
    <t>A795</t>
  </si>
  <si>
    <t>A787</t>
  </si>
  <si>
    <t>Temple Christian Academy</t>
  </si>
  <si>
    <t>A871</t>
  </si>
  <si>
    <t>Holy Trinity Catholic School</t>
  </si>
  <si>
    <t>A866</t>
  </si>
  <si>
    <t>Jasper Christian Academy</t>
  </si>
  <si>
    <t>A878</t>
  </si>
  <si>
    <t>Clinton Center School</t>
  </si>
  <si>
    <t>A875</t>
  </si>
  <si>
    <t>Clinton Christian School</t>
  </si>
  <si>
    <t>A891</t>
  </si>
  <si>
    <t>Cloverleaf School</t>
  </si>
  <si>
    <t>A915</t>
  </si>
  <si>
    <t>A899</t>
  </si>
  <si>
    <t>Country Meadow</t>
  </si>
  <si>
    <t>A882</t>
  </si>
  <si>
    <t>Eden Meadow School</t>
  </si>
  <si>
    <t>A890</t>
  </si>
  <si>
    <t>Hillside Amish School</t>
  </si>
  <si>
    <t>A884</t>
  </si>
  <si>
    <t>Peaceful Woods</t>
  </si>
  <si>
    <t>A019</t>
  </si>
  <si>
    <t xml:space="preserve">Powerline School </t>
  </si>
  <si>
    <t>A888</t>
  </si>
  <si>
    <t>Railside</t>
  </si>
  <si>
    <t>A906</t>
  </si>
  <si>
    <t>Stoney Creek School</t>
  </si>
  <si>
    <t>A889</t>
  </si>
  <si>
    <t>Timberview School</t>
  </si>
  <si>
    <t>A881</t>
  </si>
  <si>
    <t>Woodlawn Christian School</t>
  </si>
  <si>
    <t>A990</t>
  </si>
  <si>
    <t>Elkhart Christian Academy</t>
  </si>
  <si>
    <t>B131</t>
  </si>
  <si>
    <t>Genai Excellence Academy</t>
  </si>
  <si>
    <t>B009</t>
  </si>
  <si>
    <t>The Crossing Educational Center</t>
  </si>
  <si>
    <t>D002</t>
  </si>
  <si>
    <t>Birdsong Echo</t>
  </si>
  <si>
    <t>A908</t>
  </si>
  <si>
    <t>Clay Meadow Amish</t>
  </si>
  <si>
    <t>A917</t>
  </si>
  <si>
    <t>Crystal Springs School</t>
  </si>
  <si>
    <t>A900</t>
  </si>
  <si>
    <t>Eight Square Amish School</t>
  </si>
  <si>
    <t>A909</t>
  </si>
  <si>
    <t>Forest Grove School</t>
  </si>
  <si>
    <t>A912</t>
  </si>
  <si>
    <t>Pine Creek Amish School</t>
  </si>
  <si>
    <t>A905</t>
  </si>
  <si>
    <t>Plainview Amish School</t>
  </si>
  <si>
    <t>A902</t>
  </si>
  <si>
    <t>Pumpkin Vine School</t>
  </si>
  <si>
    <t>A918</t>
  </si>
  <si>
    <t>Rolling Acres School</t>
  </si>
  <si>
    <t>A976</t>
  </si>
  <si>
    <t>Singing Hills School</t>
  </si>
  <si>
    <t>A916</t>
  </si>
  <si>
    <t>Spring Valley</t>
  </si>
  <si>
    <t>B627</t>
  </si>
  <si>
    <t>Triple Bend School</t>
  </si>
  <si>
    <t>A903</t>
  </si>
  <si>
    <t>West Edge School</t>
  </si>
  <si>
    <t>A944</t>
  </si>
  <si>
    <t>Bashor Children's Home</t>
  </si>
  <si>
    <t>A956</t>
  </si>
  <si>
    <t>Corner View School</t>
  </si>
  <si>
    <t>D011</t>
  </si>
  <si>
    <t>Country Echos</t>
  </si>
  <si>
    <t>A928</t>
  </si>
  <si>
    <t>East Locke School</t>
  </si>
  <si>
    <t>A925</t>
  </si>
  <si>
    <t>Garden Spot School</t>
  </si>
  <si>
    <t>A935</t>
  </si>
  <si>
    <t>Harrison Christian School</t>
  </si>
  <si>
    <t>A964</t>
  </si>
  <si>
    <t>Hepton Amish School</t>
  </si>
  <si>
    <t>A958</t>
  </si>
  <si>
    <t>Morning Star School</t>
  </si>
  <si>
    <t>A930</t>
  </si>
  <si>
    <t>Old Brethren Christian School</t>
  </si>
  <si>
    <t>A957</t>
  </si>
  <si>
    <t>Pine View</t>
  </si>
  <si>
    <t>A955</t>
  </si>
  <si>
    <t>Pleasant Valley School</t>
  </si>
  <si>
    <t>A960</t>
  </si>
  <si>
    <t>Sunny Meadow Amish School</t>
  </si>
  <si>
    <t>A965</t>
  </si>
  <si>
    <t>United Christian School</t>
  </si>
  <si>
    <t>A967</t>
  </si>
  <si>
    <t>Wabash School</t>
  </si>
  <si>
    <t>A950</t>
  </si>
  <si>
    <t>Weldy Amish School</t>
  </si>
  <si>
    <t>A963</t>
  </si>
  <si>
    <t>West Union Center School</t>
  </si>
  <si>
    <t>A959</t>
  </si>
  <si>
    <t>Willow Springs School</t>
  </si>
  <si>
    <t>A978</t>
  </si>
  <si>
    <t>Cornerstone Christian Montessori</t>
  </si>
  <si>
    <t>A988</t>
  </si>
  <si>
    <t>Elkhart Adventist Christian School</t>
  </si>
  <si>
    <t>A977</t>
  </si>
  <si>
    <t>Montessori School of Elkhart</t>
  </si>
  <si>
    <t>A975</t>
  </si>
  <si>
    <t>St Thomas The Apostle School</t>
  </si>
  <si>
    <t>A980</t>
  </si>
  <si>
    <t>St Vincent de Paul School</t>
  </si>
  <si>
    <t>A985</t>
  </si>
  <si>
    <t>Trinity Lutheran School</t>
  </si>
  <si>
    <t>B015</t>
  </si>
  <si>
    <t>Bethany Christian School</t>
  </si>
  <si>
    <t>B020</t>
  </si>
  <si>
    <t>St John Evangelist School</t>
  </si>
  <si>
    <t>A029</t>
  </si>
  <si>
    <t>Alpine School</t>
  </si>
  <si>
    <t>B038</t>
  </si>
  <si>
    <t>Community Christian School-Conn</t>
  </si>
  <si>
    <t>B037</t>
  </si>
  <si>
    <t>Faith Christian School</t>
  </si>
  <si>
    <t>B035</t>
  </si>
  <si>
    <t>Saint Gabriel Catholic School</t>
  </si>
  <si>
    <t>B045</t>
  </si>
  <si>
    <t>Christian Academy of Indiana</t>
  </si>
  <si>
    <t>B062</t>
  </si>
  <si>
    <t>Grace Lutheran Kdg &amp; Preschool</t>
  </si>
  <si>
    <t>B050</t>
  </si>
  <si>
    <t>Holy Family School</t>
  </si>
  <si>
    <t>B060</t>
  </si>
  <si>
    <t>Our Lady Of Perpetual School</t>
  </si>
  <si>
    <t>B067</t>
  </si>
  <si>
    <t>St Mary of-the-Knobs Catholic Sch</t>
  </si>
  <si>
    <t>B085</t>
  </si>
  <si>
    <t>Covington Christian School</t>
  </si>
  <si>
    <t>B095</t>
  </si>
  <si>
    <t>Saint Michael School</t>
  </si>
  <si>
    <t>B104</t>
  </si>
  <si>
    <t>Pleasant Hill</t>
  </si>
  <si>
    <t>B128</t>
  </si>
  <si>
    <t>Harmony Grove Schools Inc</t>
  </si>
  <si>
    <t>B106</t>
  </si>
  <si>
    <t>Bethel Christian School</t>
  </si>
  <si>
    <t>B105</t>
  </si>
  <si>
    <t>St Joseph School</t>
  </si>
  <si>
    <t>B115</t>
  </si>
  <si>
    <t>Holy Cross School</t>
  </si>
  <si>
    <t>B120</t>
  </si>
  <si>
    <t>Saint James School</t>
  </si>
  <si>
    <t>B125</t>
  </si>
  <si>
    <t>Saints Peter &amp; Paul School</t>
  </si>
  <si>
    <t>B136</t>
  </si>
  <si>
    <t>The King's Academy</t>
  </si>
  <si>
    <t>B118</t>
  </si>
  <si>
    <t>Kinwell Academy Inc</t>
  </si>
  <si>
    <t>B145</t>
  </si>
  <si>
    <t>Lakeview Christian School Inc</t>
  </si>
  <si>
    <t>B167</t>
  </si>
  <si>
    <t>Paddock View Residential Center</t>
  </si>
  <si>
    <t>B155</t>
  </si>
  <si>
    <t>Saint Paul Parish School</t>
  </si>
  <si>
    <t>B185</t>
  </si>
  <si>
    <t>Blessed Hope Baptist School</t>
  </si>
  <si>
    <t>B180</t>
  </si>
  <si>
    <t>Calvary Baptist Church School</t>
  </si>
  <si>
    <t>B253</t>
  </si>
  <si>
    <t>Community Montessori School</t>
  </si>
  <si>
    <t>B160</t>
  </si>
  <si>
    <t>Eman Schools</t>
  </si>
  <si>
    <t>B161</t>
  </si>
  <si>
    <t>Fishers Christian Academy</t>
  </si>
  <si>
    <t>D921</t>
  </si>
  <si>
    <t>LeafSpring School</t>
  </si>
  <si>
    <t>B227</t>
  </si>
  <si>
    <t>Saint Louis de Montfort School</t>
  </si>
  <si>
    <t>B195</t>
  </si>
  <si>
    <t>Cicero Adventist School</t>
  </si>
  <si>
    <t>B190</t>
  </si>
  <si>
    <t>Indiana Academy</t>
  </si>
  <si>
    <t>A018</t>
  </si>
  <si>
    <t>Children's Montessori House LLC</t>
  </si>
  <si>
    <t>B212</t>
  </si>
  <si>
    <t>Montessori School of Westfield</t>
  </si>
  <si>
    <t>B216</t>
  </si>
  <si>
    <t>Saint Maria Goretti School</t>
  </si>
  <si>
    <t>B205</t>
  </si>
  <si>
    <t>Union Bible College &amp; Academy</t>
  </si>
  <si>
    <t>B206</t>
  </si>
  <si>
    <t>Sheridan Christian Academy</t>
  </si>
  <si>
    <t>B214</t>
  </si>
  <si>
    <t>Carmel Montessori School</t>
  </si>
  <si>
    <t>B211</t>
  </si>
  <si>
    <t>Coram Deo Academy</t>
  </si>
  <si>
    <t>B239</t>
  </si>
  <si>
    <t>Goddard School</t>
  </si>
  <si>
    <t>B213</t>
  </si>
  <si>
    <t>Indiana Montessori Academy</t>
  </si>
  <si>
    <t>A181</t>
  </si>
  <si>
    <t>International Montessori School</t>
  </si>
  <si>
    <t>B218</t>
  </si>
  <si>
    <t>Midwest Academy of Indiana</t>
  </si>
  <si>
    <t>B215</t>
  </si>
  <si>
    <t>Our Lady Of Mt Carmel School</t>
  </si>
  <si>
    <t>B220</t>
  </si>
  <si>
    <t>Peter Rabbit Nursery School</t>
  </si>
  <si>
    <t>B219</t>
  </si>
  <si>
    <t>Springwood Academy</t>
  </si>
  <si>
    <t>B233</t>
  </si>
  <si>
    <t>Transitions Academy</t>
  </si>
  <si>
    <t>B241</t>
  </si>
  <si>
    <t>University High School of Indiana</t>
  </si>
  <si>
    <t>B249</t>
  </si>
  <si>
    <t>Guerin Catholic High School</t>
  </si>
  <si>
    <t>B248</t>
  </si>
  <si>
    <t>Legacy Christian School</t>
  </si>
  <si>
    <t>B246</t>
  </si>
  <si>
    <t>Our Lady of Grace School</t>
  </si>
  <si>
    <t>A026</t>
  </si>
  <si>
    <t>Little Learners</t>
  </si>
  <si>
    <t>B262</t>
  </si>
  <si>
    <t>Montessori Science Academy</t>
  </si>
  <si>
    <t>B260</t>
  </si>
  <si>
    <t>B265</t>
  </si>
  <si>
    <t>B275</t>
  </si>
  <si>
    <t>Saint John Lutheran School</t>
  </si>
  <si>
    <t>B280</t>
  </si>
  <si>
    <t>B284</t>
  </si>
  <si>
    <t>Shiloh Holiness Christian School</t>
  </si>
  <si>
    <t>B290</t>
  </si>
  <si>
    <t>Bethesda Christian School</t>
  </si>
  <si>
    <t>B285</t>
  </si>
  <si>
    <t>Saint Malachy School</t>
  </si>
  <si>
    <t>B295</t>
  </si>
  <si>
    <t>Kingsway Christian School</t>
  </si>
  <si>
    <t>C512</t>
  </si>
  <si>
    <t>Our Shepherd Lutheran School</t>
  </si>
  <si>
    <t>B300</t>
  </si>
  <si>
    <t>Saint Susanna School</t>
  </si>
  <si>
    <t>B302</t>
  </si>
  <si>
    <t>Universal School of Plainfield</t>
  </si>
  <si>
    <t>B221</t>
  </si>
  <si>
    <t>Mooreland School</t>
  </si>
  <si>
    <t>B345</t>
  </si>
  <si>
    <t>Agape Learning Center</t>
  </si>
  <si>
    <t>B350</t>
  </si>
  <si>
    <t>Bethany Fellowship School</t>
  </si>
  <si>
    <t>B360</t>
  </si>
  <si>
    <t>Millerview Amish School</t>
  </si>
  <si>
    <t>B395</t>
  </si>
  <si>
    <t>Sts Joan of Arc &amp; Patrick School</t>
  </si>
  <si>
    <t>B378</t>
  </si>
  <si>
    <t>Victory Christian Academy</t>
  </si>
  <si>
    <t>B398</t>
  </si>
  <si>
    <t>Acacia Academy Inc</t>
  </si>
  <si>
    <t>B362</t>
  </si>
  <si>
    <t>Agape Garden Montessori School</t>
  </si>
  <si>
    <t>B369</t>
  </si>
  <si>
    <t>Christian Heritage Academy</t>
  </si>
  <si>
    <t>B382</t>
  </si>
  <si>
    <t>F.D. Reese Christian Academy</t>
  </si>
  <si>
    <t>B367</t>
  </si>
  <si>
    <t>Redeemer Lutheran School</t>
  </si>
  <si>
    <t>B364</t>
  </si>
  <si>
    <t>The Children's Christian Academy</t>
  </si>
  <si>
    <t>B407</t>
  </si>
  <si>
    <t>The Children's Garden Inc</t>
  </si>
  <si>
    <t>B426</t>
  </si>
  <si>
    <t>Christian Life Tabernacle</t>
  </si>
  <si>
    <t>B418</t>
  </si>
  <si>
    <t>Huntington Catholic School</t>
  </si>
  <si>
    <t>B445</t>
  </si>
  <si>
    <t>Immanuel Lutheran School</t>
  </si>
  <si>
    <t>B456</t>
  </si>
  <si>
    <t>Liberty Christian Academy</t>
  </si>
  <si>
    <t>B440</t>
  </si>
  <si>
    <t>Saint Ambrose School</t>
  </si>
  <si>
    <t>B450</t>
  </si>
  <si>
    <t>B455</t>
  </si>
  <si>
    <t xml:space="preserve">Sandy Creek Christian Academy </t>
  </si>
  <si>
    <t>B452</t>
  </si>
  <si>
    <t>Trinity Lutheran High School</t>
  </si>
  <si>
    <t>B459</t>
  </si>
  <si>
    <t>B465</t>
  </si>
  <si>
    <t>Lutheran Central School</t>
  </si>
  <si>
    <t>B469</t>
  </si>
  <si>
    <t>Covenant Christian High School</t>
  </si>
  <si>
    <t>B470</t>
  </si>
  <si>
    <t>DeMotte Christian School</t>
  </si>
  <si>
    <t>B475</t>
  </si>
  <si>
    <t>Saint Augustine School</t>
  </si>
  <si>
    <t>B474</t>
  </si>
  <si>
    <t>Bearcreek Parochial School</t>
  </si>
  <si>
    <t>B479</t>
  </si>
  <si>
    <t>Jackson Twp Amish School</t>
  </si>
  <si>
    <t>B483</t>
  </si>
  <si>
    <t>Jay County Christian Academy</t>
  </si>
  <si>
    <t>B476</t>
  </si>
  <si>
    <t>Jay Creek School</t>
  </si>
  <si>
    <t>B482</t>
  </si>
  <si>
    <t>Loblolly School</t>
  </si>
  <si>
    <t>B484</t>
  </si>
  <si>
    <t>Sunny Meadow</t>
  </si>
  <si>
    <t>B493</t>
  </si>
  <si>
    <t>Christian Academy of Madison</t>
  </si>
  <si>
    <t>D008</t>
  </si>
  <si>
    <t>A039</t>
  </si>
  <si>
    <t xml:space="preserve">Maple Lane School </t>
  </si>
  <si>
    <t>B510</t>
  </si>
  <si>
    <t>Pope John XXIII Elementary School</t>
  </si>
  <si>
    <t>B505</t>
  </si>
  <si>
    <t>Shawe Memorial High School</t>
  </si>
  <si>
    <t>B517</t>
  </si>
  <si>
    <t>Apostolic Christian Academy</t>
  </si>
  <si>
    <t>A044</t>
  </si>
  <si>
    <t>Plain View School</t>
  </si>
  <si>
    <t>B515</t>
  </si>
  <si>
    <t>B548</t>
  </si>
  <si>
    <t>Greenwood Bible Baptist School</t>
  </si>
  <si>
    <t>C966</t>
  </si>
  <si>
    <t>Greenwood Christian Academy</t>
  </si>
  <si>
    <t>B549</t>
  </si>
  <si>
    <t>Greenwood Christian School</t>
  </si>
  <si>
    <t>B528</t>
  </si>
  <si>
    <t>Center Grove Montessori School</t>
  </si>
  <si>
    <t>B539</t>
  </si>
  <si>
    <t>Risen Lord Montessori School</t>
  </si>
  <si>
    <t>B540</t>
  </si>
  <si>
    <t>SS Francis and Clare Catholic Sch</t>
  </si>
  <si>
    <t>B518</t>
  </si>
  <si>
    <t>St Rose of Lima School</t>
  </si>
  <si>
    <t>B535</t>
  </si>
  <si>
    <t>Our Lady of the Greenwood School</t>
  </si>
  <si>
    <t>B565</t>
  </si>
  <si>
    <t>Flaget Elementary School</t>
  </si>
  <si>
    <t>B560</t>
  </si>
  <si>
    <t>Rivet Middle &amp; High School</t>
  </si>
  <si>
    <t>B562</t>
  </si>
  <si>
    <t>Southwest IN Regional Youth Vlg</t>
  </si>
  <si>
    <t>B632</t>
  </si>
  <si>
    <t>Country Island School</t>
  </si>
  <si>
    <t>B580</t>
  </si>
  <si>
    <t>Gravelton School</t>
  </si>
  <si>
    <t>A931</t>
  </si>
  <si>
    <t>Maple Grove Amish School</t>
  </si>
  <si>
    <t>A961</t>
  </si>
  <si>
    <t>West Hastings School</t>
  </si>
  <si>
    <t>B595</t>
  </si>
  <si>
    <t>Lakeland Christian Academy</t>
  </si>
  <si>
    <t>B605</t>
  </si>
  <si>
    <t>B600</t>
  </si>
  <si>
    <t>Warsaw Christian School</t>
  </si>
  <si>
    <t>B610</t>
  </si>
  <si>
    <t>Cleveland Amish School</t>
  </si>
  <si>
    <t>B591</t>
  </si>
  <si>
    <t>B557</t>
  </si>
  <si>
    <t>Pierceton Woods Academy</t>
  </si>
  <si>
    <t>A036</t>
  </si>
  <si>
    <t xml:space="preserve">Andersen Trail School </t>
  </si>
  <si>
    <t>B695</t>
  </si>
  <si>
    <t>Blue Ridge School</t>
  </si>
  <si>
    <t>B625</t>
  </si>
  <si>
    <t>Brookside School</t>
  </si>
  <si>
    <t>B714</t>
  </si>
  <si>
    <t>Buck Creek School</t>
  </si>
  <si>
    <t>B615</t>
  </si>
  <si>
    <t>Cable Line School</t>
  </si>
  <si>
    <t>B618</t>
  </si>
  <si>
    <t>Chain O Lakes</t>
  </si>
  <si>
    <t>B711</t>
  </si>
  <si>
    <t>Clay Ridge School</t>
  </si>
  <si>
    <t>B677</t>
  </si>
  <si>
    <t>Clear Creek School</t>
  </si>
  <si>
    <t>B739</t>
  </si>
  <si>
    <t>Clearspring School</t>
  </si>
  <si>
    <t>B645</t>
  </si>
  <si>
    <t>Cottonwood Grove School</t>
  </si>
  <si>
    <t>A719</t>
  </si>
  <si>
    <t>B720</t>
  </si>
  <si>
    <t>B706</t>
  </si>
  <si>
    <t>East Townline School</t>
  </si>
  <si>
    <t>B705</t>
  </si>
  <si>
    <t>East Yoder School</t>
  </si>
  <si>
    <t>B616</t>
  </si>
  <si>
    <t>Eddy Village Amish School</t>
  </si>
  <si>
    <t>D013</t>
  </si>
  <si>
    <t>Eden Ridge School</t>
  </si>
  <si>
    <t>B635</t>
  </si>
  <si>
    <t>Elm View School</t>
  </si>
  <si>
    <t>A027</t>
  </si>
  <si>
    <t>Farm View School</t>
  </si>
  <si>
    <t>B626</t>
  </si>
  <si>
    <t>Fly Creek School</t>
  </si>
  <si>
    <t>B738</t>
  </si>
  <si>
    <t>Forks Valley School</t>
  </si>
  <si>
    <t>D014</t>
  </si>
  <si>
    <t>Golden Acres School</t>
  </si>
  <si>
    <t>B715</t>
  </si>
  <si>
    <t>Golden Rule School</t>
  </si>
  <si>
    <t>B690</t>
  </si>
  <si>
    <t>Hawpatch School</t>
  </si>
  <si>
    <t>B699</t>
  </si>
  <si>
    <t>Hidden Cove</t>
  </si>
  <si>
    <t>B630</t>
  </si>
  <si>
    <t>Honey Brook School</t>
  </si>
  <si>
    <t>B679</t>
  </si>
  <si>
    <t>Honeyview School</t>
  </si>
  <si>
    <t>B707</t>
  </si>
  <si>
    <t>Honeyville School</t>
  </si>
  <si>
    <t>B671</t>
  </si>
  <si>
    <t>Lakeside Amish</t>
  </si>
  <si>
    <t>B650</t>
  </si>
  <si>
    <t>Little Acorn School</t>
  </si>
  <si>
    <t>B665</t>
  </si>
  <si>
    <t>Maple Grove School</t>
  </si>
  <si>
    <t>B688</t>
  </si>
  <si>
    <t>Meadow View Amish School</t>
  </si>
  <si>
    <t>B713</t>
  </si>
  <si>
    <t>Meadowbrook School</t>
  </si>
  <si>
    <t>B685</t>
  </si>
  <si>
    <t>Meadowlane School</t>
  </si>
  <si>
    <t>A913</t>
  </si>
  <si>
    <t>Meadowlark School</t>
  </si>
  <si>
    <t>B675</t>
  </si>
  <si>
    <t>Middle Barrens School</t>
  </si>
  <si>
    <t>A006</t>
  </si>
  <si>
    <t>B718</t>
  </si>
  <si>
    <t>Nature Valley School</t>
  </si>
  <si>
    <t>B700</t>
  </si>
  <si>
    <t>Northside School</t>
  </si>
  <si>
    <t>B623</t>
  </si>
  <si>
    <t>Ontario Acres</t>
  </si>
  <si>
    <t>A021</t>
  </si>
  <si>
    <t xml:space="preserve">Orchard View School </t>
  </si>
  <si>
    <t>B703</t>
  </si>
  <si>
    <t>Paige Creek School</t>
  </si>
  <si>
    <t>B621</t>
  </si>
  <si>
    <t>Peaceful Meadows School</t>
  </si>
  <si>
    <t>B624</t>
  </si>
  <si>
    <t>Pheasant Trail School</t>
  </si>
  <si>
    <t>A099</t>
  </si>
  <si>
    <t>Pigeon River School</t>
  </si>
  <si>
    <t>B722</t>
  </si>
  <si>
    <t>Pleasant Acres School</t>
  </si>
  <si>
    <t>B655</t>
  </si>
  <si>
    <t>Pleasant Ridge School</t>
  </si>
  <si>
    <t>B719</t>
  </si>
  <si>
    <t>Prairie View School</t>
  </si>
  <si>
    <t>B678</t>
  </si>
  <si>
    <t>Rock Run School</t>
  </si>
  <si>
    <t>B619</t>
  </si>
  <si>
    <t>Seybert Trail School</t>
  </si>
  <si>
    <t>B702</t>
  </si>
  <si>
    <t>Shipshe Meadows School</t>
  </si>
  <si>
    <t>A711</t>
  </si>
  <si>
    <t>Shipshe View</t>
  </si>
  <si>
    <t>B740</t>
  </si>
  <si>
    <t>South Eden School</t>
  </si>
  <si>
    <t>B716</t>
  </si>
  <si>
    <t>Southeast Clay School</t>
  </si>
  <si>
    <t>B670</t>
  </si>
  <si>
    <t>Spring Hill School</t>
  </si>
  <si>
    <t>B640</t>
  </si>
  <si>
    <t>Sunny Ridge School</t>
  </si>
  <si>
    <t>B680</t>
  </si>
  <si>
    <t>Sunnyside School</t>
  </si>
  <si>
    <t>A014</t>
  </si>
  <si>
    <t>Sunrise Ridge School</t>
  </si>
  <si>
    <t>B617</t>
  </si>
  <si>
    <t>Tilfert Lake School</t>
  </si>
  <si>
    <t>A028</t>
  </si>
  <si>
    <t>Timber Edge School</t>
  </si>
  <si>
    <t>B697</t>
  </si>
  <si>
    <t>Tollway View Amish School</t>
  </si>
  <si>
    <t>B698</t>
  </si>
  <si>
    <t>Townline Square School</t>
  </si>
  <si>
    <t>B712</t>
  </si>
  <si>
    <t>Valley Line School</t>
  </si>
  <si>
    <t>B622</t>
  </si>
  <si>
    <t>Van Buren Hills School</t>
  </si>
  <si>
    <t>B689</t>
  </si>
  <si>
    <t>Wabash Trail Amish</t>
  </si>
  <si>
    <t>B710</t>
  </si>
  <si>
    <t>West Yoder School</t>
  </si>
  <si>
    <t>B717</t>
  </si>
  <si>
    <t>Whispering Wind School</t>
  </si>
  <si>
    <t>B660</t>
  </si>
  <si>
    <t>Woodside School</t>
  </si>
  <si>
    <t>D622</t>
  </si>
  <si>
    <t>Yoder Center</t>
  </si>
  <si>
    <t>B730</t>
  </si>
  <si>
    <t>Bloomfield Hill School</t>
  </si>
  <si>
    <t>D012</t>
  </si>
  <si>
    <t>Blue Heron School</t>
  </si>
  <si>
    <t>B737</t>
  </si>
  <si>
    <t>Creekside Amish School</t>
  </si>
  <si>
    <t>B726</t>
  </si>
  <si>
    <t>Indian Trail School</t>
  </si>
  <si>
    <t>B735</t>
  </si>
  <si>
    <t>New Valentine Amish School</t>
  </si>
  <si>
    <t>B682</t>
  </si>
  <si>
    <t>Oak Hill Amish School</t>
  </si>
  <si>
    <t>B771</t>
  </si>
  <si>
    <t>Crown Point Christian School</t>
  </si>
  <si>
    <t>A628</t>
  </si>
  <si>
    <t>Heritage Christian High School</t>
  </si>
  <si>
    <t>A122</t>
  </si>
  <si>
    <t>Illiana Christian High School</t>
  </si>
  <si>
    <t>A626</t>
  </si>
  <si>
    <t>Protestant Reformed Christian Schl</t>
  </si>
  <si>
    <t>B760</t>
  </si>
  <si>
    <t>Andrean High School</t>
  </si>
  <si>
    <t>B755</t>
  </si>
  <si>
    <t>Aquinas School at St Andrew's</t>
  </si>
  <si>
    <t>B764</t>
  </si>
  <si>
    <t>Avicenna Academy</t>
  </si>
  <si>
    <t>B751</t>
  </si>
  <si>
    <t>Happy Days Learning Center</t>
  </si>
  <si>
    <t>B821</t>
  </si>
  <si>
    <t>Indiana Horizon Academy</t>
  </si>
  <si>
    <t>A769</t>
  </si>
  <si>
    <t>Montessori Academy of NWI</t>
  </si>
  <si>
    <t>D119</t>
  </si>
  <si>
    <t>Youth With A Purpose Inc. Academy</t>
  </si>
  <si>
    <t>C013</t>
  </si>
  <si>
    <t>Forest Ridge Academy Inc</t>
  </si>
  <si>
    <t>B790</t>
  </si>
  <si>
    <t>Hammond Baptist Schools</t>
  </si>
  <si>
    <t>B747</t>
  </si>
  <si>
    <t>Midwest Elite Prep Acad Inc</t>
  </si>
  <si>
    <t>B780</t>
  </si>
  <si>
    <t>Saint John Evangelist School</t>
  </si>
  <si>
    <t>B775</t>
  </si>
  <si>
    <t>B795</t>
  </si>
  <si>
    <t>Lowell Christian Academy</t>
  </si>
  <si>
    <t>D913</t>
  </si>
  <si>
    <t xml:space="preserve">Israel School of Excellence </t>
  </si>
  <si>
    <t>D211</t>
  </si>
  <si>
    <t xml:space="preserve">Repairer Of The Breach Ministries </t>
  </si>
  <si>
    <t>B773</t>
  </si>
  <si>
    <t>Northwest Adventist Christian Sch</t>
  </si>
  <si>
    <t>B835</t>
  </si>
  <si>
    <t>Saint Mary Catholic Comm School</t>
  </si>
  <si>
    <t>B850</t>
  </si>
  <si>
    <t>B865</t>
  </si>
  <si>
    <t>St Stanislaus School</t>
  </si>
  <si>
    <t>B806</t>
  </si>
  <si>
    <t>Ambassador Christian Academy</t>
  </si>
  <si>
    <t>B892</t>
  </si>
  <si>
    <t>Ascension Lutheran Christian Schl</t>
  </si>
  <si>
    <t>B129</t>
  </si>
  <si>
    <t>Life Christian STEAM Academy</t>
  </si>
  <si>
    <t>B915</t>
  </si>
  <si>
    <t>Mizpah Seventh-Day Adventist Acad</t>
  </si>
  <si>
    <t>D916</t>
  </si>
  <si>
    <t xml:space="preserve">New Hope Academy </t>
  </si>
  <si>
    <t>B894</t>
  </si>
  <si>
    <t>Tender Loving Care Academy</t>
  </si>
  <si>
    <t>B797</t>
  </si>
  <si>
    <t>B815</t>
  </si>
  <si>
    <t>Calumet Christian School</t>
  </si>
  <si>
    <t>B930</t>
  </si>
  <si>
    <t>B970</t>
  </si>
  <si>
    <t>Bishop Noll Institute</t>
  </si>
  <si>
    <t>B962</t>
  </si>
  <si>
    <t>Children of Destiny Christian Acad</t>
  </si>
  <si>
    <t>B985</t>
  </si>
  <si>
    <t>City Baptist Schools</t>
  </si>
  <si>
    <t>C008</t>
  </si>
  <si>
    <t>Greater Works Learning Academy</t>
  </si>
  <si>
    <t>C006</t>
  </si>
  <si>
    <t>Kingdom Christian Center Academy</t>
  </si>
  <si>
    <t>B951</t>
  </si>
  <si>
    <t>Morning Star Academy</t>
  </si>
  <si>
    <t>B950</t>
  </si>
  <si>
    <t>Saint Casimir School</t>
  </si>
  <si>
    <t>B960</t>
  </si>
  <si>
    <t>Saint John Bosco School</t>
  </si>
  <si>
    <t>B965</t>
  </si>
  <si>
    <t>A013</t>
  </si>
  <si>
    <t>Children of the Earth Montessori</t>
  </si>
  <si>
    <t>C018</t>
  </si>
  <si>
    <t>Cline Ave Baptist Childcare/PreSch</t>
  </si>
  <si>
    <t>C017</t>
  </si>
  <si>
    <t>Happy Days Child Care Center</t>
  </si>
  <si>
    <t>C020</t>
  </si>
  <si>
    <t>Highland Christian School</t>
  </si>
  <si>
    <t>C025</t>
  </si>
  <si>
    <t>Our Lady Of Grace School</t>
  </si>
  <si>
    <t>C035</t>
  </si>
  <si>
    <t>Montessori Academy in the Oaks</t>
  </si>
  <si>
    <t>C050</t>
  </si>
  <si>
    <t>C060</t>
  </si>
  <si>
    <t>Saint Thomas More School</t>
  </si>
  <si>
    <t>C065</t>
  </si>
  <si>
    <t>St Paul's Lutheran School</t>
  </si>
  <si>
    <t>C082</t>
  </si>
  <si>
    <t>Sacred Heart Apostolic School</t>
  </si>
  <si>
    <t>C100</t>
  </si>
  <si>
    <t>La Lumiere School</t>
  </si>
  <si>
    <t>C125</t>
  </si>
  <si>
    <t>Marquette Catholic High School</t>
  </si>
  <si>
    <t>C105</t>
  </si>
  <si>
    <t>Notre Dame Catholic School</t>
  </si>
  <si>
    <t>C110</t>
  </si>
  <si>
    <t>Queen Of All Saints School</t>
  </si>
  <si>
    <t>C130</t>
  </si>
  <si>
    <t>C120</t>
  </si>
  <si>
    <t>Saint Stanislaus Kostka School</t>
  </si>
  <si>
    <t>C150</t>
  </si>
  <si>
    <t>C160</t>
  </si>
  <si>
    <t>C170</t>
  </si>
  <si>
    <t>Springville Christian School</t>
  </si>
  <si>
    <t>C165</t>
  </si>
  <si>
    <t>Stone City Christian Academy</t>
  </si>
  <si>
    <t>C174</t>
  </si>
  <si>
    <t>Sunshine School</t>
  </si>
  <si>
    <t>C215</t>
  </si>
  <si>
    <t>Cross Street Christian School</t>
  </si>
  <si>
    <t>C175</t>
  </si>
  <si>
    <t>Indiana Christian Academy</t>
  </si>
  <si>
    <t>C190</t>
  </si>
  <si>
    <t>C250</t>
  </si>
  <si>
    <t>Anderson Christian School</t>
  </si>
  <si>
    <t>C217</t>
  </si>
  <si>
    <t>Calvary Academy</t>
  </si>
  <si>
    <t>C211</t>
  </si>
  <si>
    <t>C226</t>
  </si>
  <si>
    <t>Liberty Christian Elementary</t>
  </si>
  <si>
    <t>C225</t>
  </si>
  <si>
    <t>Liberty Christian School</t>
  </si>
  <si>
    <t>C195</t>
  </si>
  <si>
    <t>Park Place Children's Center</t>
  </si>
  <si>
    <t>C257</t>
  </si>
  <si>
    <t>Damar Academy</t>
  </si>
  <si>
    <t>C270</t>
  </si>
  <si>
    <t>Lutheran High School</t>
  </si>
  <si>
    <t>C265</t>
  </si>
  <si>
    <t>Nativity Catholic School</t>
  </si>
  <si>
    <t>C323</t>
  </si>
  <si>
    <t>Basic Prep Academy</t>
  </si>
  <si>
    <t>C281</t>
  </si>
  <si>
    <t>Cornerstone Baptist Academy</t>
  </si>
  <si>
    <t>C276</t>
  </si>
  <si>
    <t>Fall Creek Montessori Academy</t>
  </si>
  <si>
    <t>C612</t>
  </si>
  <si>
    <t>Fortune Academy</t>
  </si>
  <si>
    <t>C275</t>
  </si>
  <si>
    <t>Heritage Christian School</t>
  </si>
  <si>
    <t>C267</t>
  </si>
  <si>
    <t>C282</t>
  </si>
  <si>
    <t>Horizon Christian School</t>
  </si>
  <si>
    <t>C280</t>
  </si>
  <si>
    <t>C665</t>
  </si>
  <si>
    <t>Saint Simon The Apostle School</t>
  </si>
  <si>
    <t>C699</t>
  </si>
  <si>
    <t>TP Schools</t>
  </si>
  <si>
    <t>C572</t>
  </si>
  <si>
    <t>Worthmore Academy</t>
  </si>
  <si>
    <t>C333</t>
  </si>
  <si>
    <t>ACTS Academy</t>
  </si>
  <si>
    <t>C580</t>
  </si>
  <si>
    <t>Calvary Christian School</t>
  </si>
  <si>
    <t>C315</t>
  </si>
  <si>
    <t>Calvary Lutheran School</t>
  </si>
  <si>
    <t>C271</t>
  </si>
  <si>
    <t>Curtis Wilson Primary School</t>
  </si>
  <si>
    <t>C357</t>
  </si>
  <si>
    <t>Gray Road Christian School</t>
  </si>
  <si>
    <t>C679</t>
  </si>
  <si>
    <t xml:space="preserve">Indianapolis Southside Christian </t>
  </si>
  <si>
    <t>C298</t>
  </si>
  <si>
    <t>Montessori Garden Academy</t>
  </si>
  <si>
    <t>C320</t>
  </si>
  <si>
    <t>Roncalli High School</t>
  </si>
  <si>
    <t>C295</t>
  </si>
  <si>
    <t>Saint Barnabas School</t>
  </si>
  <si>
    <t>C300</t>
  </si>
  <si>
    <t>C305</t>
  </si>
  <si>
    <t>Saint Mark School</t>
  </si>
  <si>
    <t>C310</t>
  </si>
  <si>
    <t>Saint Roch School</t>
  </si>
  <si>
    <t>C349</t>
  </si>
  <si>
    <t>Southport Presbyterian Chrst Sch</t>
  </si>
  <si>
    <t>C354</t>
  </si>
  <si>
    <t>Southside Christian School</t>
  </si>
  <si>
    <t>C325</t>
  </si>
  <si>
    <t>Suburban Christian School</t>
  </si>
  <si>
    <t>D912</t>
  </si>
  <si>
    <t xml:space="preserve">Al Haqq Foundation Academy </t>
  </si>
  <si>
    <t>C360</t>
  </si>
  <si>
    <t>Brebeuf Jesuit Preparatory School</t>
  </si>
  <si>
    <t>C364</t>
  </si>
  <si>
    <t>Maria Montessori International Aca</t>
  </si>
  <si>
    <t>C321</t>
  </si>
  <si>
    <t>Riviera Daycare and Preschool</t>
  </si>
  <si>
    <t>C470</t>
  </si>
  <si>
    <t>The Children's House</t>
  </si>
  <si>
    <t>C396</t>
  </si>
  <si>
    <t>Burge Terrace Christian School</t>
  </si>
  <si>
    <t>C390</t>
  </si>
  <si>
    <t>Holy Spirit School</t>
  </si>
  <si>
    <t>C400</t>
  </si>
  <si>
    <t>C395</t>
  </si>
  <si>
    <t>C559</t>
  </si>
  <si>
    <t>Word &amp; Knowledge Christian Academy</t>
  </si>
  <si>
    <t>A239</t>
  </si>
  <si>
    <t>A Children's Habitat</t>
  </si>
  <si>
    <t>C486</t>
  </si>
  <si>
    <t>Christ Church Christian Academy</t>
  </si>
  <si>
    <t>C495</t>
  </si>
  <si>
    <t>Colonial Christian School</t>
  </si>
  <si>
    <t>C475</t>
  </si>
  <si>
    <t>Hasten Hebrew Acad of Indianapolis</t>
  </si>
  <si>
    <t>C455</t>
  </si>
  <si>
    <t>Indianapolis Junior Academy</t>
  </si>
  <si>
    <t>C678</t>
  </si>
  <si>
    <t>International Sch of IN (6-8)</t>
  </si>
  <si>
    <t>C677</t>
  </si>
  <si>
    <t>International Sch of IN HS (9-12)</t>
  </si>
  <si>
    <t>C480</t>
  </si>
  <si>
    <t>Jewish Community Center</t>
  </si>
  <si>
    <t>C426</t>
  </si>
  <si>
    <t>Park Tudor School (6-8)</t>
  </si>
  <si>
    <t>C432</t>
  </si>
  <si>
    <t>Park Tudor School (9-12)</t>
  </si>
  <si>
    <t>C425</t>
  </si>
  <si>
    <t>Park Tudor School (KG-05)</t>
  </si>
  <si>
    <t>B117</t>
  </si>
  <si>
    <t>Polaris Center For Education Inc</t>
  </si>
  <si>
    <t>C435</t>
  </si>
  <si>
    <t>Saint Luke School</t>
  </si>
  <si>
    <t>C440</t>
  </si>
  <si>
    <t>Saint Matthew School</t>
  </si>
  <si>
    <t>C445</t>
  </si>
  <si>
    <t>Saint Monica School</t>
  </si>
  <si>
    <t>C450</t>
  </si>
  <si>
    <t>Saint Pius X School</t>
  </si>
  <si>
    <t>C493</t>
  </si>
  <si>
    <t>Sycamore School</t>
  </si>
  <si>
    <t>C433</t>
  </si>
  <si>
    <t>The Limberlost School Inc</t>
  </si>
  <si>
    <t>C430</t>
  </si>
  <si>
    <t>The Orchard School</t>
  </si>
  <si>
    <t>C519</t>
  </si>
  <si>
    <t>Chapel Hill Christian School</t>
  </si>
  <si>
    <t>C527</t>
  </si>
  <si>
    <t>C514</t>
  </si>
  <si>
    <t>Crosspointe Christian Academy</t>
  </si>
  <si>
    <t>C513</t>
  </si>
  <si>
    <t>Islamic Academy of Indianapolis</t>
  </si>
  <si>
    <t>C545</t>
  </si>
  <si>
    <t>Holy Name Catholic School</t>
  </si>
  <si>
    <t>D911</t>
  </si>
  <si>
    <t xml:space="preserve">Achieve Academy </t>
  </si>
  <si>
    <t>A149</t>
  </si>
  <si>
    <t xml:space="preserve">Apogee School For The Gifted </t>
  </si>
  <si>
    <t>C705</t>
  </si>
  <si>
    <t>Bishop Chatard High School</t>
  </si>
  <si>
    <t>C591</t>
  </si>
  <si>
    <t>Building Blocks Academy</t>
  </si>
  <si>
    <t>C690</t>
  </si>
  <si>
    <t>Capitol City SDA Church School</t>
  </si>
  <si>
    <t>C715</t>
  </si>
  <si>
    <t>Cardinal Ritter High School</t>
  </si>
  <si>
    <t>C700</t>
  </si>
  <si>
    <t>Cathedral High School</t>
  </si>
  <si>
    <t>C625</t>
  </si>
  <si>
    <t>Central Catholic School</t>
  </si>
  <si>
    <t>C575</t>
  </si>
  <si>
    <t>Central Christian Academy</t>
  </si>
  <si>
    <t>C317</t>
  </si>
  <si>
    <t>Christ Temple Christian Academy</t>
  </si>
  <si>
    <t>C585</t>
  </si>
  <si>
    <t>Christ The King School</t>
  </si>
  <si>
    <t>C378</t>
  </si>
  <si>
    <t>Dashmesh Elementary School</t>
  </si>
  <si>
    <t>C680</t>
  </si>
  <si>
    <t>C771</t>
  </si>
  <si>
    <t>Greater Morning Star Christian Sch</t>
  </si>
  <si>
    <t>A004</t>
  </si>
  <si>
    <t>Hagia Sophia Classical Academy</t>
  </si>
  <si>
    <t>C590</t>
  </si>
  <si>
    <t>Holy Angels Catholic School</t>
  </si>
  <si>
    <t>C595</t>
  </si>
  <si>
    <t>Holy Cross Central School</t>
  </si>
  <si>
    <t>C600</t>
  </si>
  <si>
    <t>Immaculate Heart of Mary School</t>
  </si>
  <si>
    <t>C468</t>
  </si>
  <si>
    <t>International Sch of IN (PK-5)</t>
  </si>
  <si>
    <t>B299</t>
  </si>
  <si>
    <t>Legacy Learning Center</t>
  </si>
  <si>
    <t>C701</t>
  </si>
  <si>
    <t>Mackida Loveal Higher Learning Aca</t>
  </si>
  <si>
    <t>C712</t>
  </si>
  <si>
    <t>Montessori Centers Inc</t>
  </si>
  <si>
    <t>C628</t>
  </si>
  <si>
    <t>MTI School of Knowledge</t>
  </si>
  <si>
    <t>C688</t>
  </si>
  <si>
    <t>Muhammad's School</t>
  </si>
  <si>
    <t>C733</t>
  </si>
  <si>
    <t>New Beginnings and Adventures</t>
  </si>
  <si>
    <t>C647</t>
  </si>
  <si>
    <t>Northside Montessori School</t>
  </si>
  <si>
    <t>C605</t>
  </si>
  <si>
    <t>Our Lady Of Lourdes School</t>
  </si>
  <si>
    <t>C623</t>
  </si>
  <si>
    <t>Providence Cristo Rey High School</t>
  </si>
  <si>
    <t>C722</t>
  </si>
  <si>
    <t>Purpose of Life Academy</t>
  </si>
  <si>
    <t>C645</t>
  </si>
  <si>
    <t>Saint Joan Of Arc School</t>
  </si>
  <si>
    <t>C655</t>
  </si>
  <si>
    <t>Saint Philip Neri School</t>
  </si>
  <si>
    <t>C675</t>
  </si>
  <si>
    <t>Saint Thomas Aquinas School</t>
  </si>
  <si>
    <t>C710</t>
  </si>
  <si>
    <t>Scecina Memorial High School</t>
  </si>
  <si>
    <t>C791</t>
  </si>
  <si>
    <t>School for Community Learning</t>
  </si>
  <si>
    <t>C563</t>
  </si>
  <si>
    <t xml:space="preserve">Shepherd Community Academy </t>
  </si>
  <si>
    <t>C615</t>
  </si>
  <si>
    <t>St Anthony Catholic School</t>
  </si>
  <si>
    <t>C650</t>
  </si>
  <si>
    <t>St Michael The Archangel School</t>
  </si>
  <si>
    <t>C570</t>
  </si>
  <si>
    <t>St Richard's Episcopal School</t>
  </si>
  <si>
    <t>C670</t>
  </si>
  <si>
    <t>St Therese Little Flower School</t>
  </si>
  <si>
    <t>C589</t>
  </si>
  <si>
    <t>The Independence Academy</t>
  </si>
  <si>
    <t>B297</t>
  </si>
  <si>
    <t>The Oaks Academy - Brookside</t>
  </si>
  <si>
    <t>C773</t>
  </si>
  <si>
    <t>The Oaks Academy - Fall Creek</t>
  </si>
  <si>
    <t>C774</t>
  </si>
  <si>
    <t>The Oaks Academy - Middle School</t>
  </si>
  <si>
    <t>C561</t>
  </si>
  <si>
    <t>C725</t>
  </si>
  <si>
    <t>Witness for Christ Christian Sch</t>
  </si>
  <si>
    <t>D917</t>
  </si>
  <si>
    <t>World Changers School of the Arts</t>
  </si>
  <si>
    <t>C795</t>
  </si>
  <si>
    <t>Saint Christopher School</t>
  </si>
  <si>
    <t>C805</t>
  </si>
  <si>
    <t>Culver Academies</t>
  </si>
  <si>
    <t>C830</t>
  </si>
  <si>
    <t>Borkholder Parochial School</t>
  </si>
  <si>
    <t>C841</t>
  </si>
  <si>
    <t>Creekside School</t>
  </si>
  <si>
    <t>C845</t>
  </si>
  <si>
    <t>Dausman Prairie School</t>
  </si>
  <si>
    <t>C840</t>
  </si>
  <si>
    <t>New Burlington Amish School</t>
  </si>
  <si>
    <t>C863</t>
  </si>
  <si>
    <t>Rolling Meadow School</t>
  </si>
  <si>
    <t>C825</t>
  </si>
  <si>
    <t>C820</t>
  </si>
  <si>
    <t>Sandy Ridge School</t>
  </si>
  <si>
    <t>C835</t>
  </si>
  <si>
    <t>South Beech Amish School</t>
  </si>
  <si>
    <t>A123</t>
  </si>
  <si>
    <t>Whispering Knoll School</t>
  </si>
  <si>
    <t>C850</t>
  </si>
  <si>
    <t>Grace Baptist Christian School</t>
  </si>
  <si>
    <t>C855</t>
  </si>
  <si>
    <t>C847</t>
  </si>
  <si>
    <t>Bourbon Christian School</t>
  </si>
  <si>
    <t>C843</t>
  </si>
  <si>
    <t>Pine Grove School</t>
  </si>
  <si>
    <t>A932</t>
  </si>
  <si>
    <t>Pleasant View School</t>
  </si>
  <si>
    <t>A929</t>
  </si>
  <si>
    <t>South Millwood Amish School</t>
  </si>
  <si>
    <t>C880</t>
  </si>
  <si>
    <t>Grace Baptist Academy</t>
  </si>
  <si>
    <t>C905</t>
  </si>
  <si>
    <t>Adventist Christian Elementary</t>
  </si>
  <si>
    <t>A009</t>
  </si>
  <si>
    <t>Bloomington Islamic School</t>
  </si>
  <si>
    <t>C895</t>
  </si>
  <si>
    <t>Bloomington Montessori School</t>
  </si>
  <si>
    <t>C933</t>
  </si>
  <si>
    <t>Clear Creek Christian School</t>
  </si>
  <si>
    <t>C910</t>
  </si>
  <si>
    <t>Covenant Christian School</t>
  </si>
  <si>
    <t>C915</t>
  </si>
  <si>
    <t>Harmony School</t>
  </si>
  <si>
    <t>C927</t>
  </si>
  <si>
    <t>Lighthouse Christian Academy</t>
  </si>
  <si>
    <t>C899</t>
  </si>
  <si>
    <t>Pinnacle School</t>
  </si>
  <si>
    <t>C900</t>
  </si>
  <si>
    <t>C918</t>
  </si>
  <si>
    <t>The Prep School</t>
  </si>
  <si>
    <t>A024</t>
  </si>
  <si>
    <t xml:space="preserve">Hillcrest School </t>
  </si>
  <si>
    <t>B633</t>
  </si>
  <si>
    <t>Peaceful Acres School</t>
  </si>
  <si>
    <t>C940</t>
  </si>
  <si>
    <t>Tabernacle Christian School</t>
  </si>
  <si>
    <t>C965</t>
  </si>
  <si>
    <t>Mooresville Christian Academy</t>
  </si>
  <si>
    <t>C974</t>
  </si>
  <si>
    <t>C984</t>
  </si>
  <si>
    <t>Oak Farm Montessori School</t>
  </si>
  <si>
    <t>C980</t>
  </si>
  <si>
    <t>Saint Mary Elementary School</t>
  </si>
  <si>
    <t>C985</t>
  </si>
  <si>
    <t>St John Lutheran School</t>
  </si>
  <si>
    <t>D897</t>
  </si>
  <si>
    <t>Hidden Meadow School</t>
  </si>
  <si>
    <t>C983</t>
  </si>
  <si>
    <t>Nature Hill Amish</t>
  </si>
  <si>
    <t>A034</t>
  </si>
  <si>
    <t xml:space="preserve">Scenic Hills School </t>
  </si>
  <si>
    <t>C976</t>
  </si>
  <si>
    <t>Stoney Acres Amish School</t>
  </si>
  <si>
    <t>C977</t>
  </si>
  <si>
    <t>Sunny Slope Amish School</t>
  </si>
  <si>
    <t>C987</t>
  </si>
  <si>
    <t>West Waldron</t>
  </si>
  <si>
    <t>B629</t>
  </si>
  <si>
    <t>B189</t>
  </si>
  <si>
    <t>Hilltop Christian School</t>
  </si>
  <si>
    <t>D009</t>
  </si>
  <si>
    <t>Leatherwood Creek School</t>
  </si>
  <si>
    <t>D028</t>
  </si>
  <si>
    <t>D025</t>
  </si>
  <si>
    <t>Adams School</t>
  </si>
  <si>
    <t>A031</t>
  </si>
  <si>
    <t xml:space="preserve">Barnyard Echoes </t>
  </si>
  <si>
    <t>D899</t>
  </si>
  <si>
    <t>Breezy Knoll School</t>
  </si>
  <si>
    <t>D021</t>
  </si>
  <si>
    <t>Coyote Hollow</t>
  </si>
  <si>
    <t>D023</t>
  </si>
  <si>
    <t>Ferndale Amish School</t>
  </si>
  <si>
    <t>D026</t>
  </si>
  <si>
    <t>Lake View School</t>
  </si>
  <si>
    <t>B634</t>
  </si>
  <si>
    <t>New Discovery School</t>
  </si>
  <si>
    <t>C961</t>
  </si>
  <si>
    <t>Secluded Acres School</t>
  </si>
  <si>
    <t>D027</t>
  </si>
  <si>
    <t>Sugar Creek School</t>
  </si>
  <si>
    <t>D022</t>
  </si>
  <si>
    <t>Sycamore Country School</t>
  </si>
  <si>
    <t>B296</t>
  </si>
  <si>
    <t>West Side School Inc</t>
  </si>
  <si>
    <t>D032</t>
  </si>
  <si>
    <t>Whispering Willow</t>
  </si>
  <si>
    <t>D052</t>
  </si>
  <si>
    <t>Chesterton Montessori School</t>
  </si>
  <si>
    <t>D055</t>
  </si>
  <si>
    <t>Fairhaven Baptist Academy</t>
  </si>
  <si>
    <t>D050</t>
  </si>
  <si>
    <t>Saint Patrick School</t>
  </si>
  <si>
    <t>D058</t>
  </si>
  <si>
    <t>Midwest Academy MCYF</t>
  </si>
  <si>
    <t>D056</t>
  </si>
  <si>
    <t>Shults-Lewis Child &amp; Family Srvs</t>
  </si>
  <si>
    <t>D073</t>
  </si>
  <si>
    <t>D063</t>
  </si>
  <si>
    <t>Emmanuel Baptist Academy</t>
  </si>
  <si>
    <t>D065</t>
  </si>
  <si>
    <t>Nativity of Our Savior School</t>
  </si>
  <si>
    <t>D080</t>
  </si>
  <si>
    <t>Portage Christian School</t>
  </si>
  <si>
    <t>D090</t>
  </si>
  <si>
    <t>D064</t>
  </si>
  <si>
    <t>Montessori Academy of Valparaiso</t>
  </si>
  <si>
    <t>D085</t>
  </si>
  <si>
    <t>Saint Paul Catholic School</t>
  </si>
  <si>
    <t>D095</t>
  </si>
  <si>
    <t>St Matthew School</t>
  </si>
  <si>
    <t>D100</t>
  </si>
  <si>
    <t>St Philip School</t>
  </si>
  <si>
    <t>D105</t>
  </si>
  <si>
    <t>Saint Wendel School</t>
  </si>
  <si>
    <t>D133</t>
  </si>
  <si>
    <t>Lake Side</t>
  </si>
  <si>
    <t>D121</t>
  </si>
  <si>
    <t>Prairie Land School</t>
  </si>
  <si>
    <t>D135</t>
  </si>
  <si>
    <t>Oldenburg Academy</t>
  </si>
  <si>
    <t>D130</t>
  </si>
  <si>
    <t>Saint Louis School</t>
  </si>
  <si>
    <t>D150</t>
  </si>
  <si>
    <t>Flat Rock Amish School</t>
  </si>
  <si>
    <t>D151</t>
  </si>
  <si>
    <t>Milroy Amish School</t>
  </si>
  <si>
    <t>D140</t>
  </si>
  <si>
    <t>D158</t>
  </si>
  <si>
    <t>North Liberty Christian School</t>
  </si>
  <si>
    <t>D189</t>
  </si>
  <si>
    <t>D165</t>
  </si>
  <si>
    <t>Marian High School</t>
  </si>
  <si>
    <t>D210</t>
  </si>
  <si>
    <t>Montessori Academy at Edison Lakes</t>
  </si>
  <si>
    <t>A972</t>
  </si>
  <si>
    <t>Oak Grove School</t>
  </si>
  <si>
    <t>D164</t>
  </si>
  <si>
    <t>St Pius X Catholic School</t>
  </si>
  <si>
    <t>D196</t>
  </si>
  <si>
    <t>Bais Yaakov High School of Indiana</t>
  </si>
  <si>
    <t>D177</t>
  </si>
  <si>
    <t>Mishawaka Catholic School</t>
  </si>
  <si>
    <t>D249</t>
  </si>
  <si>
    <t>New Vision Christian Academy</t>
  </si>
  <si>
    <t>D198</t>
  </si>
  <si>
    <t>Queen of Peace School</t>
  </si>
  <si>
    <t>D195</t>
  </si>
  <si>
    <t>South Bend Hebrew Day School</t>
  </si>
  <si>
    <t>D230</t>
  </si>
  <si>
    <t>D305</t>
  </si>
  <si>
    <t>Community Baptist Christian School</t>
  </si>
  <si>
    <t>D235</t>
  </si>
  <si>
    <t>Corpus Christi School</t>
  </si>
  <si>
    <t>D909</t>
  </si>
  <si>
    <t>DePaul Academy</t>
  </si>
  <si>
    <t>D272</t>
  </si>
  <si>
    <t>Good Shepherd Montessori School</t>
  </si>
  <si>
    <t>D310</t>
  </si>
  <si>
    <t>Granger Christian School</t>
  </si>
  <si>
    <t>D240</t>
  </si>
  <si>
    <t>D245</t>
  </si>
  <si>
    <t>D315</t>
  </si>
  <si>
    <t>Michiana Christian Academy, Inc.</t>
  </si>
  <si>
    <t>D250</t>
  </si>
  <si>
    <t>Our Lady Of Hungary School</t>
  </si>
  <si>
    <t>D163</t>
  </si>
  <si>
    <t>Peace Lutheran School</t>
  </si>
  <si>
    <t>D317</t>
  </si>
  <si>
    <t>Resurrection Lutheran Academy</t>
  </si>
  <si>
    <t>A042</t>
  </si>
  <si>
    <t>River Montessori High School</t>
  </si>
  <si>
    <t>D255</t>
  </si>
  <si>
    <t>Saint Adalbert School</t>
  </si>
  <si>
    <t>D260</t>
  </si>
  <si>
    <t>Saint Anthony De Padua School</t>
  </si>
  <si>
    <t>D265</t>
  </si>
  <si>
    <t>D225</t>
  </si>
  <si>
    <t>Saint Joseph High School</t>
  </si>
  <si>
    <t>D270</t>
  </si>
  <si>
    <t>D275</t>
  </si>
  <si>
    <t>Saint Jude Catholic School</t>
  </si>
  <si>
    <t>D285</t>
  </si>
  <si>
    <t>Saint Matthew Cathedral School</t>
  </si>
  <si>
    <t>D300</t>
  </si>
  <si>
    <t>South Bend Jr Academy School</t>
  </si>
  <si>
    <t>D220</t>
  </si>
  <si>
    <t>The Stanley Clark School</t>
  </si>
  <si>
    <t>D217</t>
  </si>
  <si>
    <t>Trinity School At Greenlawn</t>
  </si>
  <si>
    <t>D201</t>
  </si>
  <si>
    <t xml:space="preserve">Veritas Academy </t>
  </si>
  <si>
    <t>D281</t>
  </si>
  <si>
    <t>Yeshiva of South Bend</t>
  </si>
  <si>
    <t>D329</t>
  </si>
  <si>
    <t>Grace Christian Academy Inc</t>
  </si>
  <si>
    <t>D345</t>
  </si>
  <si>
    <t>Apostolic Christian School</t>
  </si>
  <si>
    <t>D335</t>
  </si>
  <si>
    <t>D370</t>
  </si>
  <si>
    <t>St Bernard Catholic School</t>
  </si>
  <si>
    <t>D375</t>
  </si>
  <si>
    <t>D390</t>
  </si>
  <si>
    <t>East Alvarado School</t>
  </si>
  <si>
    <t>A101</t>
  </si>
  <si>
    <t>Next Level Academy</t>
  </si>
  <si>
    <t>D411</t>
  </si>
  <si>
    <t>Center Square Amish</t>
  </si>
  <si>
    <t>D415</t>
  </si>
  <si>
    <t>Central Catholic Jr-Sr High School</t>
  </si>
  <si>
    <t>D431</t>
  </si>
  <si>
    <t>Follow the Child Montessori School</t>
  </si>
  <si>
    <t>D440</t>
  </si>
  <si>
    <t>Lafayette Christian School</t>
  </si>
  <si>
    <t>D420</t>
  </si>
  <si>
    <t>Saint Boniface School</t>
  </si>
  <si>
    <t>D435</t>
  </si>
  <si>
    <t>Saint James Lutheran School</t>
  </si>
  <si>
    <t>D425</t>
  </si>
  <si>
    <t>Saint Lawrence Elementary School</t>
  </si>
  <si>
    <t>D430</t>
  </si>
  <si>
    <t>Saint Mary Cathedral School</t>
  </si>
  <si>
    <t>D451</t>
  </si>
  <si>
    <t>T. C. Harris School</t>
  </si>
  <si>
    <t>D452</t>
  </si>
  <si>
    <t>D459</t>
  </si>
  <si>
    <t>Lighthouse Baptist Christian Acad</t>
  </si>
  <si>
    <t>D450</t>
  </si>
  <si>
    <t>Montessori School of Lafayette</t>
  </si>
  <si>
    <t>D545</t>
  </si>
  <si>
    <t>Annuc Cthlc Sch @ Christ the King</t>
  </si>
  <si>
    <t>D570</t>
  </si>
  <si>
    <t>Annunciation Cthlc at Holy Spirit</t>
  </si>
  <si>
    <t>D550</t>
  </si>
  <si>
    <t>D485</t>
  </si>
  <si>
    <t>Evansville Christian School</t>
  </si>
  <si>
    <t>D525</t>
  </si>
  <si>
    <t>Evansville Day School</t>
  </si>
  <si>
    <t>D625</t>
  </si>
  <si>
    <t>Evansville Lutheran School</t>
  </si>
  <si>
    <t>D555</t>
  </si>
  <si>
    <t>Good Shepherd School</t>
  </si>
  <si>
    <t>D560</t>
  </si>
  <si>
    <t>Holy Redeemer School</t>
  </si>
  <si>
    <t>D565</t>
  </si>
  <si>
    <t>Holy Rosary School</t>
  </si>
  <si>
    <t>D530</t>
  </si>
  <si>
    <t>Mater Dei High School</t>
  </si>
  <si>
    <t>D505</t>
  </si>
  <si>
    <t>Montessori Academy</t>
  </si>
  <si>
    <t>D535</t>
  </si>
  <si>
    <t>Reitz Memorial High School</t>
  </si>
  <si>
    <t>D610</t>
  </si>
  <si>
    <t>Resurrection School</t>
  </si>
  <si>
    <t>A121</t>
  </si>
  <si>
    <t>Riverview Adventist Christian Acad</t>
  </si>
  <si>
    <t>D605</t>
  </si>
  <si>
    <t>D590</t>
  </si>
  <si>
    <t>St Benedict Cathedral School</t>
  </si>
  <si>
    <t>D580</t>
  </si>
  <si>
    <t>Westside Catholic School</t>
  </si>
  <si>
    <t>D122</t>
  </si>
  <si>
    <t>ResCare Residential Program</t>
  </si>
  <si>
    <t>A119</t>
  </si>
  <si>
    <t xml:space="preserve">Dana Christian School </t>
  </si>
  <si>
    <t>D715</t>
  </si>
  <si>
    <t>Bible Baptist Academy</t>
  </si>
  <si>
    <t>D705</t>
  </si>
  <si>
    <t>D725</t>
  </si>
  <si>
    <t>D720</t>
  </si>
  <si>
    <t>D676</t>
  </si>
  <si>
    <t>Small World Learning Center</t>
  </si>
  <si>
    <t>D755</t>
  </si>
  <si>
    <t>Terre Haute Montessori School</t>
  </si>
  <si>
    <t>D750</t>
  </si>
  <si>
    <t>The Learning Tree</t>
  </si>
  <si>
    <t>D802</t>
  </si>
  <si>
    <t>Emmanuel Christian School</t>
  </si>
  <si>
    <t>D805</t>
  </si>
  <si>
    <t>Saint Bernard Elementary School</t>
  </si>
  <si>
    <t>D489</t>
  </si>
  <si>
    <t>Evansville Christian Sch Newburgh</t>
  </si>
  <si>
    <t>D592</t>
  </si>
  <si>
    <t>Optimal Rhythms Inc/ACCESS Academy</t>
  </si>
  <si>
    <t>D815</t>
  </si>
  <si>
    <t>D818</t>
  </si>
  <si>
    <t>East Salem Parochial School</t>
  </si>
  <si>
    <t>D829</t>
  </si>
  <si>
    <t>Elk Creek Parochial School</t>
  </si>
  <si>
    <t>D828</t>
  </si>
  <si>
    <t>Southern Hills Mennonite School</t>
  </si>
  <si>
    <t>D813</t>
  </si>
  <si>
    <t>Twin Oaks Amish School</t>
  </si>
  <si>
    <t>D823</t>
  </si>
  <si>
    <t>Center View Amish School</t>
  </si>
  <si>
    <t>D809</t>
  </si>
  <si>
    <t>Hinshaw Parochial School</t>
  </si>
  <si>
    <t>D814</t>
  </si>
  <si>
    <t>Indian Hill School</t>
  </si>
  <si>
    <t>B335</t>
  </si>
  <si>
    <t>Locust Grove School</t>
  </si>
  <si>
    <t>D895</t>
  </si>
  <si>
    <t>Martin Dale School</t>
  </si>
  <si>
    <t>A037</t>
  </si>
  <si>
    <t xml:space="preserve">Rabbit Ridge School  </t>
  </si>
  <si>
    <t>D896</t>
  </si>
  <si>
    <t>Shady Maple School</t>
  </si>
  <si>
    <t>D824</t>
  </si>
  <si>
    <t>Sugar Grove Amish School</t>
  </si>
  <si>
    <t>D822</t>
  </si>
  <si>
    <t>Sunrise School</t>
  </si>
  <si>
    <t>D825</t>
  </si>
  <si>
    <t>Walnut Level School</t>
  </si>
  <si>
    <t>D892</t>
  </si>
  <si>
    <t>Willow View</t>
  </si>
  <si>
    <t>B636</t>
  </si>
  <si>
    <t>Symonds Creek School</t>
  </si>
  <si>
    <t>D831</t>
  </si>
  <si>
    <t>Deer Run School</t>
  </si>
  <si>
    <t>D833</t>
  </si>
  <si>
    <t>Meadow Creek</t>
  </si>
  <si>
    <t>D894</t>
  </si>
  <si>
    <t>Shady Glen School</t>
  </si>
  <si>
    <t>D862</t>
  </si>
  <si>
    <t>Community Christian School</t>
  </si>
  <si>
    <t>D849</t>
  </si>
  <si>
    <t>Richmond Friends School</t>
  </si>
  <si>
    <t>D840</t>
  </si>
  <si>
    <t>Seton Catholic Elementary</t>
  </si>
  <si>
    <t>D842</t>
  </si>
  <si>
    <t>Seton Catholic High School</t>
  </si>
  <si>
    <t>D827</t>
  </si>
  <si>
    <t>Wernle Yth &amp; Fmly Trtmnt Cnt Inc</t>
  </si>
  <si>
    <t>D865</t>
  </si>
  <si>
    <t>Bethlehem Lutheran School</t>
  </si>
  <si>
    <t>D875</t>
  </si>
  <si>
    <t>Kingdom Academy of Bluffton Inc</t>
  </si>
  <si>
    <t>D874</t>
  </si>
  <si>
    <t>Spring Meadow School</t>
  </si>
  <si>
    <t>D876</t>
  </si>
  <si>
    <t>Wesleyan Heritage Academy</t>
  </si>
  <si>
    <t>D882</t>
  </si>
  <si>
    <t>Cornerstone Private School</t>
  </si>
  <si>
    <t>D907</t>
  </si>
  <si>
    <t>T.R.O.Y. Center</t>
  </si>
  <si>
    <t>LEA Name</t>
  </si>
  <si>
    <t>Allocation</t>
  </si>
  <si>
    <t>Admin Cost</t>
  </si>
  <si>
    <t>No</t>
  </si>
  <si>
    <t>Select your corporation number above to autopopulate data.</t>
  </si>
  <si>
    <t>Submission Instructions</t>
  </si>
  <si>
    <t>Completion Instructions</t>
  </si>
  <si>
    <t>Important Note</t>
  </si>
  <si>
    <r>
      <t>Please</t>
    </r>
    <r>
      <rPr>
        <b/>
        <i/>
        <sz val="11"/>
        <color theme="1"/>
        <rFont val="Calibri"/>
        <family val="2"/>
        <scheme val="minor"/>
      </rPr>
      <t xml:space="preserve"> enter all of your non-public schools</t>
    </r>
    <r>
      <rPr>
        <sz val="11"/>
        <color theme="1"/>
        <rFont val="Calibri"/>
        <family val="2"/>
        <scheme val="minor"/>
      </rPr>
      <t xml:space="preserve"> regardless if they are accepting Title IV or not. If they are not accepting Title IV funds, please enter a "0" in their enrollment section. </t>
    </r>
  </si>
  <si>
    <t>Important Dates and Timelines</t>
  </si>
  <si>
    <t xml:space="preserve">Please note these due dates are for prevoiusly approved Title IV funding. </t>
  </si>
  <si>
    <t xml:space="preserve">It is still required for the LEA to submit affirmation of consultation. Please find the consolidated Affirmation of Consultation here. </t>
  </si>
  <si>
    <t xml:space="preserve">CFDA Number: </t>
  </si>
  <si>
    <t xml:space="preserve">Award Number: </t>
  </si>
  <si>
    <t>Grant information</t>
  </si>
  <si>
    <t xml:space="preserve">Important Upcoming dates </t>
  </si>
  <si>
    <t>84.424A</t>
  </si>
  <si>
    <t xml:space="preserve">Title IV, Part A </t>
  </si>
  <si>
    <t xml:space="preserve">REIMBURSEMENT FORM </t>
  </si>
  <si>
    <t>Federal Agency: U.S. Department of Education</t>
  </si>
  <si>
    <t>Pass-Through Entity: Indiana Department of Education</t>
  </si>
  <si>
    <t xml:space="preserve">Grantee Name: </t>
  </si>
  <si>
    <t xml:space="preserve">Corporation Number: </t>
  </si>
  <si>
    <t>Budget Summary</t>
  </si>
  <si>
    <t>Budget Categories:</t>
  </si>
  <si>
    <t>Approved Budget Total</t>
  </si>
  <si>
    <t xml:space="preserve">Expenses from </t>
  </si>
  <si>
    <t>Total Expenses to Date</t>
  </si>
  <si>
    <t>(insert start date xx/xx/xxxx)</t>
  </si>
  <si>
    <t>to  (insert end date xx/xx/xxxx)</t>
  </si>
  <si>
    <t>1.  Personnel</t>
  </si>
  <si>
    <t>2.  Fringe Benefits</t>
  </si>
  <si>
    <t>3.  Professional Services</t>
  </si>
  <si>
    <t>Award Amount</t>
  </si>
  <si>
    <t>Grant Balance</t>
  </si>
  <si>
    <t>By signing this report, I certify to the best of my knowledge and belief that the report is true, complete and accurate and the expenditures, disbursements and cash receipts are for the purposes and objectives set forth in the terms and conditions of the federal award. I certify that all activities took place within the approved project period indicated above.  And, I am aware that any false, fictitious, or fraudulent information or the omission of any material fact, may subject me to criminal, civil or administrative penalties for fraud, false statements, false claims, or otherwise.</t>
  </si>
  <si>
    <t>*Prepared by:</t>
  </si>
  <si>
    <t>Date</t>
  </si>
  <si>
    <t>Signature:</t>
  </si>
  <si>
    <t>Printed Name:</t>
  </si>
  <si>
    <t>Title:</t>
  </si>
  <si>
    <t>*Approved by:</t>
  </si>
  <si>
    <t xml:space="preserve">*The preparer and approver must be two (2) separate individuals </t>
  </si>
  <si>
    <t>Submit form by email to:</t>
  </si>
  <si>
    <t xml:space="preserve"> TitleIVDistribution@doe.in.gov</t>
  </si>
  <si>
    <t xml:space="preserve">Date: </t>
  </si>
  <si>
    <t>Corporation Name:</t>
  </si>
  <si>
    <t xml:space="preserve">Corp Number: </t>
  </si>
  <si>
    <t xml:space="preserve">Budget Period: </t>
  </si>
  <si>
    <t xml:space="preserve">Reimbursement Eligibility Date: </t>
  </si>
  <si>
    <t>Original Grant Amount</t>
  </si>
  <si>
    <t xml:space="preserve">Transferred Amount </t>
  </si>
  <si>
    <t>In or Out?</t>
  </si>
  <si>
    <t>EXPENDITURE CATEGORY</t>
  </si>
  <si>
    <t>PRESENT BUDGET</t>
  </si>
  <si>
    <t>REQUESTED</t>
  </si>
  <si>
    <t>NEW BUDGET</t>
  </si>
  <si>
    <r>
      <t xml:space="preserve">INCREASE </t>
    </r>
    <r>
      <rPr>
        <sz val="10"/>
        <color theme="1"/>
        <rFont val="Calibri"/>
        <family val="2"/>
        <scheme val="minor"/>
      </rPr>
      <t xml:space="preserve">OR </t>
    </r>
    <r>
      <rPr>
        <sz val="11"/>
        <color theme="1"/>
        <rFont val="Calibri"/>
        <family val="2"/>
        <scheme val="minor"/>
      </rPr>
      <t>(DECREASE)</t>
    </r>
  </si>
  <si>
    <r>
      <t>1.</t>
    </r>
    <r>
      <rPr>
        <sz val="7"/>
        <color theme="1"/>
        <rFont val="Calibri"/>
        <family val="2"/>
        <scheme val="minor"/>
      </rPr>
      <t xml:space="preserve">      </t>
    </r>
    <r>
      <rPr>
        <sz val="11"/>
        <color theme="1"/>
        <rFont val="Calibri"/>
        <family val="2"/>
        <scheme val="minor"/>
      </rPr>
      <t>Personnel</t>
    </r>
  </si>
  <si>
    <r>
      <t>2.</t>
    </r>
    <r>
      <rPr>
        <sz val="7"/>
        <color theme="1"/>
        <rFont val="Calibri"/>
        <family val="2"/>
        <scheme val="minor"/>
      </rPr>
      <t xml:space="preserve">      </t>
    </r>
    <r>
      <rPr>
        <sz val="11"/>
        <color theme="1"/>
        <rFont val="Calibri"/>
        <family val="2"/>
        <scheme val="minor"/>
      </rPr>
      <t>Fringe Benefits</t>
    </r>
  </si>
  <si>
    <r>
      <t>3.</t>
    </r>
    <r>
      <rPr>
        <sz val="7"/>
        <color theme="1"/>
        <rFont val="Calibri"/>
        <family val="2"/>
        <scheme val="minor"/>
      </rPr>
      <t xml:space="preserve">      </t>
    </r>
    <r>
      <rPr>
        <sz val="11"/>
        <color theme="1"/>
        <rFont val="Calibri"/>
        <family val="2"/>
        <scheme val="minor"/>
      </rPr>
      <t>Professional Services</t>
    </r>
  </si>
  <si>
    <r>
      <rPr>
        <b/>
        <sz val="11"/>
        <color theme="1"/>
        <rFont val="Calibri"/>
        <family val="2"/>
        <scheme val="minor"/>
      </rPr>
      <t>FOCUS AREA DISTRIBUTION:</t>
    </r>
    <r>
      <rPr>
        <sz val="11"/>
        <color theme="1"/>
        <rFont val="Calibri"/>
        <family val="2"/>
        <scheme val="minor"/>
      </rPr>
      <t xml:space="preserve"> Budget must continue to abide by the 20%, 20%, and some regulation </t>
    </r>
    <r>
      <rPr>
        <u/>
        <sz val="11"/>
        <color theme="1"/>
        <rFont val="Calibri"/>
        <family val="2"/>
        <scheme val="minor"/>
      </rPr>
      <t xml:space="preserve">when allocation is over </t>
    </r>
    <r>
      <rPr>
        <b/>
        <u/>
        <sz val="11"/>
        <color theme="1"/>
        <rFont val="Calibri"/>
        <family val="2"/>
        <scheme val="minor"/>
      </rPr>
      <t>$30,000</t>
    </r>
    <r>
      <rPr>
        <u/>
        <sz val="11"/>
        <color theme="1"/>
        <rFont val="Calibri"/>
        <family val="2"/>
        <scheme val="minor"/>
      </rPr>
      <t>.</t>
    </r>
  </si>
  <si>
    <t>Focus Area:</t>
  </si>
  <si>
    <t>Percentage</t>
  </si>
  <si>
    <t>A</t>
  </si>
  <si>
    <t>B</t>
  </si>
  <si>
    <t>FOR USE BY GRANTEE</t>
  </si>
  <si>
    <t xml:space="preserve">Requested by: </t>
  </si>
  <si>
    <t>Program Representative of Grantee</t>
  </si>
  <si>
    <t>Fiscal Representative of Grantee</t>
  </si>
  <si>
    <t>FOR USE BY INDIANA DEPARTMENT OF EDUCATION</t>
  </si>
  <si>
    <t>CFDA Title and Number</t>
  </si>
  <si>
    <t>Federal Award I.D. #</t>
  </si>
  <si>
    <t>Fiscal Year of Award</t>
  </si>
  <si>
    <t xml:space="preserve">Federal Agency </t>
  </si>
  <si>
    <t>U.S. Department of Education</t>
  </si>
  <si>
    <t>Pass-Through Entity</t>
  </si>
  <si>
    <t>Indiana Department of Education</t>
  </si>
  <si>
    <t xml:space="preserve">Approved by: </t>
  </si>
  <si>
    <t>Title IV, Part A, Administrator</t>
  </si>
  <si>
    <t xml:space="preserve">titleiv@doe.in.gov </t>
  </si>
  <si>
    <t>Grant Transferring To:</t>
  </si>
  <si>
    <t xml:space="preserve">Grant Transferring From: </t>
  </si>
  <si>
    <t>Transfer Options</t>
  </si>
  <si>
    <t>Title I-A FFY21</t>
  </si>
  <si>
    <t>Title I-A FFY22</t>
  </si>
  <si>
    <t>Title III-A FFY21</t>
  </si>
  <si>
    <t>Title II-A FFY21</t>
  </si>
  <si>
    <t>Title II-A FFY22</t>
  </si>
  <si>
    <t>Title III-A FFY22</t>
  </si>
  <si>
    <t>Title IV-A FFY21</t>
  </si>
  <si>
    <t>Title IV-A FFY22</t>
  </si>
  <si>
    <t xml:space="preserve">Please use the drop down to select what grant you will be transferring to and from. </t>
  </si>
  <si>
    <t>Amount of Admininstration to be used:</t>
  </si>
  <si>
    <t>Corp #</t>
  </si>
  <si>
    <t>Create this tab once 2021 allocations are released. Tie this to overview, reimbursment and amendment forms</t>
  </si>
  <si>
    <t>0015</t>
  </si>
  <si>
    <t>Adams Central Community Schools</t>
  </si>
  <si>
    <t>0025</t>
  </si>
  <si>
    <t>North Adams Community Schools</t>
  </si>
  <si>
    <t>0035</t>
  </si>
  <si>
    <t>South Adams Schools</t>
  </si>
  <si>
    <t>0125</t>
  </si>
  <si>
    <t>M S 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</si>
  <si>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</si>
  <si>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</si>
  <si>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</si>
  <si>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</si>
  <si>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</si>
  <si>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</si>
  <si>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</si>
  <si>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</si>
  <si>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</si>
  <si>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</si>
  <si>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</si>
  <si>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</si>
  <si>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</si>
  <si>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</si>
  <si>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</si>
  <si>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</si>
  <si>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</si>
  <si>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</si>
  <si>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</si>
  <si>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</si>
  <si>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</si>
  <si>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</si>
  <si>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</si>
  <si>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 Corp</t>
  </si>
  <si>
    <t>0755</t>
  </si>
  <si>
    <t>Delphi Community School Corp</t>
  </si>
  <si>
    <t>0775</t>
  </si>
  <si>
    <t>Pioneer Regional School Corp</t>
  </si>
  <si>
    <t>0815</t>
  </si>
  <si>
    <t>Lewis Cass Schools</t>
  </si>
  <si>
    <t>0875</t>
  </si>
  <si>
    <t>Logansport Community Sch Corp</t>
  </si>
  <si>
    <t>Borden-Henryville School Corp</t>
  </si>
  <si>
    <t>Silver Creek School Corp</t>
  </si>
  <si>
    <t>1000</t>
  </si>
  <si>
    <t>Clarksville Com School Corp</t>
  </si>
  <si>
    <t>1010</t>
  </si>
  <si>
    <t>Greater Clark County Schools</t>
  </si>
  <si>
    <t>1125</t>
  </si>
  <si>
    <t>Clay Community Schools</t>
  </si>
  <si>
    <t>1150</t>
  </si>
  <si>
    <t>Clinton Central School Corp</t>
  </si>
  <si>
    <t>1160</t>
  </si>
  <si>
    <t>Clinton Prairie School Corp</t>
  </si>
  <si>
    <t>1170</t>
  </si>
  <si>
    <t>Community Schools of Frankfort</t>
  </si>
  <si>
    <t>1180</t>
  </si>
  <si>
    <t>Rossville Con School District</t>
  </si>
  <si>
    <t>1300</t>
  </si>
  <si>
    <t>Crawford Co Com School Corp</t>
  </si>
  <si>
    <t>1315</t>
  </si>
  <si>
    <t>Barr-Reeve Com Schools Inc</t>
  </si>
  <si>
    <t>1375</t>
  </si>
  <si>
    <t>North Daviess Com Schools</t>
  </si>
  <si>
    <t>1405</t>
  </si>
  <si>
    <t>Washington Com Schools</t>
  </si>
  <si>
    <t>1560</t>
  </si>
  <si>
    <t>Sunman-Dearborn Com Sch Corp</t>
  </si>
  <si>
    <t>1600</t>
  </si>
  <si>
    <t>South Dearborn Com School Corp</t>
  </si>
  <si>
    <t>1620</t>
  </si>
  <si>
    <t>Lawrenceburg Com School Corp</t>
  </si>
  <si>
    <t>1655</t>
  </si>
  <si>
    <t>Decatur County Com Schools</t>
  </si>
  <si>
    <t>1730</t>
  </si>
  <si>
    <t>Greensburg Community Schools</t>
  </si>
  <si>
    <t>1805</t>
  </si>
  <si>
    <t>DeKalb Co Eastern Com Sch Dist</t>
  </si>
  <si>
    <t>1820</t>
  </si>
  <si>
    <t>Garrett-Keyser-Butler Com</t>
  </si>
  <si>
    <t>1835</t>
  </si>
  <si>
    <t>DeKalb Co Ctl United Sch Dist</t>
  </si>
  <si>
    <t>1875</t>
  </si>
  <si>
    <t>Delaware Community School Corp</t>
  </si>
  <si>
    <t>1885</t>
  </si>
  <si>
    <t>Wes-Del Community Schools</t>
  </si>
  <si>
    <t>1895</t>
  </si>
  <si>
    <t>Liberty-Perry Com School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</si>
  <si>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</si>
  <si>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</si>
  <si>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</si>
  <si>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</si>
  <si>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</si>
  <si>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</si>
  <si>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</si>
  <si>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</si>
  <si>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</si>
  <si>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</si>
  <si>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</si>
  <si>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</si>
  <si>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</si>
  <si>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</si>
  <si>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</si>
  <si>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</si>
  <si>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</si>
  <si>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</si>
  <si>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</si>
  <si>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</si>
  <si>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</si>
  <si>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</si>
  <si>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</si>
  <si>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</si>
  <si>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</si>
  <si>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</si>
  <si>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</si>
  <si>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</si>
  <si>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</si>
  <si>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</si>
  <si>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</si>
  <si>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t>
  </si>
  <si>
    <t>2400</t>
  </si>
  <si>
    <t>New Albany-Floyd Co Con Sch</t>
  </si>
  <si>
    <t>2435</t>
  </si>
  <si>
    <t>Attica Consolidated School Corp</t>
  </si>
  <si>
    <t>2440</t>
  </si>
  <si>
    <t>Covington Community Sch Corp</t>
  </si>
  <si>
    <t>2455</t>
  </si>
  <si>
    <t>Southeast Fountain School Corp</t>
  </si>
  <si>
    <t>2475</t>
  </si>
  <si>
    <t>Franklin County Com Sch Corp</t>
  </si>
  <si>
    <t>2645</t>
  </si>
  <si>
    <t>Rochester Community Sch Corp</t>
  </si>
  <si>
    <t>2650</t>
  </si>
  <si>
    <t>Caston School Corporation</t>
  </si>
  <si>
    <t>2725</t>
  </si>
  <si>
    <t>East Gibson School Corporation</t>
  </si>
  <si>
    <t>2735</t>
  </si>
  <si>
    <t>North Gibson School Corp</t>
  </si>
  <si>
    <t>2765</t>
  </si>
  <si>
    <t>South Gibson School Corp</t>
  </si>
  <si>
    <t>2815</t>
  </si>
  <si>
    <t>Eastbrook Community Sch Corp</t>
  </si>
  <si>
    <t>2825</t>
  </si>
  <si>
    <t>Madison-Grant United Sch Corp</t>
  </si>
  <si>
    <t>2855</t>
  </si>
  <si>
    <t>Mississinewa Community School Corp</t>
  </si>
  <si>
    <t>2865</t>
  </si>
  <si>
    <t>Marion Community Schools</t>
  </si>
  <si>
    <t>2920</t>
  </si>
  <si>
    <t>Bloomfield School District</t>
  </si>
  <si>
    <t>2940</t>
  </si>
  <si>
    <t>Eastern Greene Schools</t>
  </si>
  <si>
    <t>2950</t>
  </si>
  <si>
    <t>Linton-Stockton School Corp</t>
  </si>
  <si>
    <t>2960</t>
  </si>
  <si>
    <t>M S D Shakamak Schools</t>
  </si>
  <si>
    <t>2980</t>
  </si>
  <si>
    <t>White River Valley Sch Dist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</si>
  <si>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</si>
  <si>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</si>
  <si>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</si>
  <si>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</si>
  <si>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</si>
  <si>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</si>
  <si>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</si>
  <si>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</si>
  <si>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</si>
  <si>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</si>
  <si>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</si>
  <si>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</si>
  <si>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</si>
  <si>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</si>
  <si>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</si>
  <si>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</si>
  <si>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</si>
  <si>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</si>
  <si>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</si>
  <si>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</si>
  <si>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</si>
  <si>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</si>
  <si>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</si>
  <si>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</si>
  <si>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</si>
  <si>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</si>
  <si>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</si>
  <si>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</si>
  <si>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</si>
  <si>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 Corp</t>
  </si>
  <si>
    <t>3315</t>
  </si>
  <si>
    <t>Avon Community School Corp</t>
  </si>
  <si>
    <t>3325</t>
  </si>
  <si>
    <t>Danville Community School Corp</t>
  </si>
  <si>
    <t>3330</t>
  </si>
  <si>
    <t>Plainfield Community Sch Corp</t>
  </si>
  <si>
    <t>3335</t>
  </si>
  <si>
    <t>Mill Creek Community Sch Corp</t>
  </si>
  <si>
    <t>3405</t>
  </si>
  <si>
    <t>Blue River Valley Schools</t>
  </si>
  <si>
    <t>3415</t>
  </si>
  <si>
    <t>South Henry School Corp</t>
  </si>
  <si>
    <t>3435</t>
  </si>
  <si>
    <t>Shenandoah School Corporation</t>
  </si>
  <si>
    <t>3445</t>
  </si>
  <si>
    <t>New Castle Community Sch Corp</t>
  </si>
  <si>
    <t>3455</t>
  </si>
  <si>
    <t>C A Beard Memorial School Corp</t>
  </si>
  <si>
    <t>3460</t>
  </si>
  <si>
    <t>Taylor Community School Corp</t>
  </si>
  <si>
    <t>3470</t>
  </si>
  <si>
    <t>Northwestern School Corp</t>
  </si>
  <si>
    <t>3480</t>
  </si>
  <si>
    <t>Eastern Howard School Corporation</t>
  </si>
  <si>
    <t>3490</t>
  </si>
  <si>
    <t>Western School Corp</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</si>
  <si>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</si>
  <si>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</si>
  <si>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</si>
  <si>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</si>
  <si>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</si>
  <si>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</si>
  <si>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</si>
  <si>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</si>
  <si>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</si>
  <si>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</si>
  <si>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</si>
  <si>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</si>
  <si>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</si>
  <si>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3815</t>
  </si>
  <si>
    <t>Rensselaer Central School Corp</t>
  </si>
  <si>
    <t>3945</t>
  </si>
  <si>
    <t>Jay School Corp</t>
  </si>
  <si>
    <t>3995</t>
  </si>
  <si>
    <t>Madison Consolidated Schools</t>
  </si>
  <si>
    <t>4000</t>
  </si>
  <si>
    <t>Southwestern-Jefferson Co Con</t>
  </si>
  <si>
    <t>4015</t>
  </si>
  <si>
    <t>Jennings County School Corporation</t>
  </si>
  <si>
    <t>4145</t>
  </si>
  <si>
    <t>Clark-Pleasant Com School Corp</t>
  </si>
  <si>
    <t>4205</t>
  </si>
  <si>
    <t>Center Grove Com Sch Corp</t>
  </si>
  <si>
    <t>4215</t>
  </si>
  <si>
    <t>Edinburgh Community Sch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</si>
  <si>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</si>
  <si>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</si>
  <si>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</si>
  <si>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</si>
  <si>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</si>
  <si>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</si>
  <si>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</si>
  <si>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</si>
  <si>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</si>
  <si>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</si>
  <si>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</si>
  <si>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 Corp</t>
  </si>
  <si>
    <t>4345</t>
  </si>
  <si>
    <t>Wawasee Community School Corp</t>
  </si>
  <si>
    <t>4415</t>
  </si>
  <si>
    <t>Warsaw Community Schools</t>
  </si>
  <si>
    <t>4445</t>
  </si>
  <si>
    <t>Tippecanoe Valley School Corp</t>
  </si>
  <si>
    <t>4455</t>
  </si>
  <si>
    <t>Whitko Community School Corp</t>
  </si>
  <si>
    <t>4515</t>
  </si>
  <si>
    <t>Prairie Heights Com Sch Corp</t>
  </si>
  <si>
    <t>4525</t>
  </si>
  <si>
    <t>Westview School Corporation</t>
  </si>
  <si>
    <t>4535</t>
  </si>
  <si>
    <t>Lakeland School Corporation</t>
  </si>
  <si>
    <t>4580</t>
  </si>
  <si>
    <t>Hanover Community School Corp</t>
  </si>
  <si>
    <t>4590</t>
  </si>
  <si>
    <t>River Forest Community Sch Corp</t>
  </si>
  <si>
    <t>4600</t>
  </si>
  <si>
    <t>Merrillville Community School</t>
  </si>
  <si>
    <t>4615</t>
  </si>
  <si>
    <t>Lake Central School Corp</t>
  </si>
  <si>
    <t>4645</t>
  </si>
  <si>
    <t>Tri-Creek School Corporation</t>
  </si>
  <si>
    <t>4650</t>
  </si>
  <si>
    <t>Lake Ridge New Tech Schools</t>
  </si>
  <si>
    <t>4660</t>
  </si>
  <si>
    <t>Crown Point Community Sch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</si>
  <si>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</si>
  <si>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</si>
  <si>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</si>
  <si>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</si>
  <si>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</si>
  <si>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</si>
  <si>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</si>
  <si>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</si>
  <si>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</si>
  <si>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</si>
  <si>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</si>
  <si>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</si>
  <si>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</si>
  <si>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</si>
  <si>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</si>
  <si>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</si>
  <si>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</si>
  <si>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</si>
  <si>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</si>
  <si>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</si>
  <si>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</si>
  <si>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 S 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</si>
  <si>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</si>
  <si>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</si>
  <si>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</si>
  <si>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</si>
  <si>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</si>
  <si>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</si>
  <si>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</si>
  <si>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</si>
  <si>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</si>
  <si>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</si>
  <si>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</si>
  <si>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</si>
  <si>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</si>
  <si>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Schs</t>
  </si>
  <si>
    <t>5255</t>
  </si>
  <si>
    <t>South Madison Com Sch Corp</t>
  </si>
  <si>
    <t>5265</t>
  </si>
  <si>
    <t>Alexandria Community School Corp</t>
  </si>
  <si>
    <t>5275</t>
  </si>
  <si>
    <t>Anderson Community School Corp</t>
  </si>
  <si>
    <t>5280</t>
  </si>
  <si>
    <t>Elwood Community School Corp</t>
  </si>
  <si>
    <t>5300</t>
  </si>
  <si>
    <t>M S D Decatur Township</t>
  </si>
  <si>
    <t>5310</t>
  </si>
  <si>
    <t>Franklin Township Com Sch Corp</t>
  </si>
  <si>
    <t>5330</t>
  </si>
  <si>
    <t>M S D Lawrence Township</t>
  </si>
  <si>
    <t>5340</t>
  </si>
  <si>
    <t>Perry Township Schools</t>
  </si>
  <si>
    <t>5350</t>
  </si>
  <si>
    <t>M S D Pike Township</t>
  </si>
  <si>
    <t>5360</t>
  </si>
  <si>
    <t>M S D Warren Township</t>
  </si>
  <si>
    <t>5370</t>
  </si>
  <si>
    <t>M S D Washington Township</t>
  </si>
  <si>
    <t>5375</t>
  </si>
  <si>
    <t>M S 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</si>
  <si>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</si>
  <si>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</si>
  <si>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</si>
  <si>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</si>
  <si>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</si>
  <si>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</si>
  <si>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</si>
  <si>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</si>
  <si>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</si>
  <si>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</si>
  <si>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</si>
  <si>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</si>
  <si>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</si>
  <si>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</si>
  <si>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</si>
  <si>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</si>
  <si>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</si>
  <si>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</si>
  <si>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</si>
  <si>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</si>
  <si>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</si>
  <si>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</si>
  <si>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</si>
  <si>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</si>
  <si>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</si>
  <si>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</si>
  <si>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</si>
  <si>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</si>
  <si>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</si>
  <si>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</si>
  <si>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</si>
  <si>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 Sch Corp</t>
  </si>
  <si>
    <t>5835</t>
  </si>
  <si>
    <t>North Montgomery Com Sch Corp</t>
  </si>
  <si>
    <t>5845</t>
  </si>
  <si>
    <t>South Montgomery Com Sch Corp</t>
  </si>
  <si>
    <t>5855</t>
  </si>
  <si>
    <t>Crawfordsville Com Schools</t>
  </si>
  <si>
    <t>5900</t>
  </si>
  <si>
    <t>Monroe-Gregg School District</t>
  </si>
  <si>
    <t>5910</t>
  </si>
  <si>
    <t>Eminence Community School Corp</t>
  </si>
  <si>
    <t>5925</t>
  </si>
  <si>
    <t>M S D Martinsville Schools</t>
  </si>
  <si>
    <t>5930</t>
  </si>
  <si>
    <t>Mooresville Con School Corp</t>
  </si>
  <si>
    <t>5945</t>
  </si>
  <si>
    <t>North Newton School Corp</t>
  </si>
  <si>
    <t>5995</t>
  </si>
  <si>
    <t>South Newton School Corp</t>
  </si>
  <si>
    <t>6055</t>
  </si>
  <si>
    <t>Central Noble Com School Corp</t>
  </si>
  <si>
    <t>6060</t>
  </si>
  <si>
    <t>East Noble School Corp</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</si>
  <si>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</si>
  <si>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</si>
  <si>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</si>
  <si>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</si>
  <si>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</si>
  <si>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</si>
  <si>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</si>
  <si>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</si>
  <si>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</si>
  <si>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</si>
  <si>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</si>
  <si>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</si>
  <si>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</si>
  <si>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</si>
  <si>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</si>
  <si>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</si>
  <si>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</si>
  <si>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</si>
  <si>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</si>
  <si>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</si>
  <si>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</si>
  <si>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Comm.Sch. Corp.</t>
  </si>
  <si>
    <t>6445</t>
  </si>
  <si>
    <t>Pike County School Corp</t>
  </si>
  <si>
    <t>6460</t>
  </si>
  <si>
    <t>M S D Boone Township</t>
  </si>
  <si>
    <t>6470</t>
  </si>
  <si>
    <t>Duneland School Corporation</t>
  </si>
  <si>
    <t>6510</t>
  </si>
  <si>
    <t>East Porter County School Corp</t>
  </si>
  <si>
    <t>6520</t>
  </si>
  <si>
    <t>Porter Township School Corp</t>
  </si>
  <si>
    <t>Union Township School Corp</t>
  </si>
  <si>
    <t>6550</t>
  </si>
  <si>
    <t>Portage Township Schools</t>
  </si>
  <si>
    <t>6560</t>
  </si>
  <si>
    <t>Valparaiso Community Schools</t>
  </si>
  <si>
    <t>6590</t>
  </si>
  <si>
    <t>M S D Mount Vernon</t>
  </si>
  <si>
    <t>6600</t>
  </si>
  <si>
    <t>M S D North Posey Co Schools</t>
  </si>
  <si>
    <t>6620</t>
  </si>
  <si>
    <t>Eastern Pulaski Com Sch Corp</t>
  </si>
  <si>
    <t>6630</t>
  </si>
  <si>
    <t>West Central School Corp</t>
  </si>
  <si>
    <t>6705</t>
  </si>
  <si>
    <t>South Putnam Community Schools</t>
  </si>
  <si>
    <t>6715</t>
  </si>
  <si>
    <t>North Putnam Community Schools</t>
  </si>
  <si>
    <t>6750</t>
  </si>
  <si>
    <t>Cloverdale Community Schools</t>
  </si>
  <si>
    <t>6755</t>
  </si>
  <si>
    <t>Greencastle Community Sch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</si>
  <si>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</si>
  <si>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</si>
  <si>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</si>
  <si>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</si>
  <si>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</si>
  <si>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</si>
  <si>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</si>
  <si>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</si>
  <si>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</si>
  <si>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</si>
  <si>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</si>
  <si>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</si>
  <si>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</si>
  <si>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</si>
  <si>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</si>
  <si>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</si>
  <si>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</si>
  <si>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</si>
  <si>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Rush County Schools</t>
  </si>
  <si>
    <t>7150</t>
  </si>
  <si>
    <t>John Glenn School Corporation</t>
  </si>
  <si>
    <t>7175</t>
  </si>
  <si>
    <t>Penn-Harris-Madison Sch Corp</t>
  </si>
  <si>
    <t>7200</t>
  </si>
  <si>
    <t>School City of Mishawaka</t>
  </si>
  <si>
    <t>7205</t>
  </si>
  <si>
    <t>South Bend Community Sch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</si>
  <si>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</si>
  <si>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</si>
  <si>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</si>
  <si>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</si>
  <si>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</si>
  <si>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</si>
  <si>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</si>
  <si>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</si>
  <si>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</si>
  <si>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</si>
  <si>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</si>
  <si>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</si>
  <si>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</si>
  <si>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</si>
  <si>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</si>
  <si>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</si>
  <si>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</si>
  <si>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</si>
  <si>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</si>
  <si>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</si>
  <si>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</si>
  <si>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</si>
  <si>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</si>
  <si>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</si>
  <si>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</si>
  <si>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</si>
  <si>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</si>
  <si>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</si>
  <si>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</si>
  <si>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 S D Steuben County</t>
  </si>
  <si>
    <t>7645</t>
  </si>
  <si>
    <t>Northeast School Corp</t>
  </si>
  <si>
    <t>7715</t>
  </si>
  <si>
    <t>Southwest School Corp</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</si>
  <si>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</si>
  <si>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</si>
  <si>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</si>
  <si>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</si>
  <si>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</si>
  <si>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</si>
  <si>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</si>
  <si>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</si>
  <si>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</si>
  <si>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</si>
  <si>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</si>
  <si>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</si>
  <si>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</si>
  <si>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</si>
  <si>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</si>
  <si>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 Corp</t>
  </si>
  <si>
    <t>8010</t>
  </si>
  <si>
    <t>North Vermillion Com Sch Corp</t>
  </si>
  <si>
    <t>8020</t>
  </si>
  <si>
    <t>South Vermillion Com Sch Corp</t>
  </si>
  <si>
    <t>8030</t>
  </si>
  <si>
    <t>Vigo County School Corp</t>
  </si>
  <si>
    <t>8045</t>
  </si>
  <si>
    <t>Manchester Community Schools</t>
  </si>
  <si>
    <t>8050</t>
  </si>
  <si>
    <t>M S D Wabash County Schools</t>
  </si>
  <si>
    <t>8060</t>
  </si>
  <si>
    <t>Wabash City Schools</t>
  </si>
  <si>
    <t>8115</t>
  </si>
  <si>
    <t>M S D Warren County</t>
  </si>
  <si>
    <t>8130</t>
  </si>
  <si>
    <t>Warrick County School Corp</t>
  </si>
  <si>
    <t>8205</t>
  </si>
  <si>
    <t>Salem Community Schools</t>
  </si>
  <si>
    <t>8215</t>
  </si>
  <si>
    <t>East Washington School Corp</t>
  </si>
  <si>
    <t>8220</t>
  </si>
  <si>
    <t>West Washington School Corp</t>
  </si>
  <si>
    <t>8305</t>
  </si>
  <si>
    <t>Nettle Creek School Corp</t>
  </si>
  <si>
    <t>8355</t>
  </si>
  <si>
    <t>Western Wayne Schools</t>
  </si>
  <si>
    <t>8360</t>
  </si>
  <si>
    <t>Centerville-Abington Com Schs</t>
  </si>
  <si>
    <t>8375</t>
  </si>
  <si>
    <t>Northeastern Wayne Schools</t>
  </si>
  <si>
    <t>8385</t>
  </si>
  <si>
    <t>Richmond Community Schools</t>
  </si>
  <si>
    <t>8425</t>
  </si>
  <si>
    <t>Southern Wells Com Schools</t>
  </si>
  <si>
    <t>8435</t>
  </si>
  <si>
    <t>Northern Wells Com Schools</t>
  </si>
  <si>
    <t>8445</t>
  </si>
  <si>
    <t>M S D Bluffton-Harrison</t>
  </si>
  <si>
    <t>8515</t>
  </si>
  <si>
    <t>North White School Corp</t>
  </si>
  <si>
    <t>8525</t>
  </si>
  <si>
    <t>Frontier School Corporation</t>
  </si>
  <si>
    <t>8535</t>
  </si>
  <si>
    <t>Tri-County School Corporation</t>
  </si>
  <si>
    <t>8565</t>
  </si>
  <si>
    <t>Twin Lakes School Corp</t>
  </si>
  <si>
    <t>8625</t>
  </si>
  <si>
    <t>Smith-Green Community Schools</t>
  </si>
  <si>
    <t>Purdue Polytechnic High School Ind North</t>
  </si>
  <si>
    <t>Excel Center Bloomington</t>
  </si>
  <si>
    <t>8665</t>
  </si>
  <si>
    <t>Whitley Co Cons Schools</t>
  </si>
  <si>
    <t>Invent Learning Hub</t>
  </si>
  <si>
    <t>J&amp;R Phalen Elementary School (George H. Fisher School 93)</t>
  </si>
  <si>
    <t>Dynamic Minds Academy</t>
  </si>
  <si>
    <t>8810</t>
  </si>
  <si>
    <t>CSUSA Howe</t>
  </si>
  <si>
    <t>8815</t>
  </si>
  <si>
    <t>CSUSA Manual</t>
  </si>
  <si>
    <t>8820</t>
  </si>
  <si>
    <t>Edison Learning Roosevelt</t>
  </si>
  <si>
    <t>8825</t>
  </si>
  <si>
    <t>Adelante Schools (Formerly Donnan)</t>
  </si>
  <si>
    <t>9010</t>
  </si>
  <si>
    <t xml:space="preserve">Ignite Achievement Academy </t>
  </si>
  <si>
    <t>9015</t>
  </si>
  <si>
    <t>Purdue Polytechnic High School Ind</t>
  </si>
  <si>
    <t>9030</t>
  </si>
  <si>
    <t>Otwell Miller Academy</t>
  </si>
  <si>
    <t>9035</t>
  </si>
  <si>
    <t>Indiana Connections Career Academy</t>
  </si>
  <si>
    <t>9040</t>
  </si>
  <si>
    <t>Avondale Meadows Middle School</t>
  </si>
  <si>
    <t>9045</t>
  </si>
  <si>
    <t xml:space="preserve">J &amp; R Phalen Leadership Academy </t>
  </si>
  <si>
    <t>Excel Center- Clarksville</t>
  </si>
  <si>
    <t>9060</t>
  </si>
  <si>
    <t xml:space="preserve">Paramount Community Heights </t>
  </si>
  <si>
    <t>9065</t>
  </si>
  <si>
    <t>Allegiant Preparatory Academy</t>
  </si>
  <si>
    <t>9070</t>
  </si>
  <si>
    <t>Gary Middle College West</t>
  </si>
  <si>
    <t>9080</t>
  </si>
  <si>
    <t>Vanguard Collegiate of Indy</t>
  </si>
  <si>
    <t>9085</t>
  </si>
  <si>
    <t>pilotED Schools</t>
  </si>
  <si>
    <t>9090</t>
  </si>
  <si>
    <t xml:space="preserve">Matchbook Learning  </t>
  </si>
  <si>
    <t>9095</t>
  </si>
  <si>
    <t>Urban ACT Academy</t>
  </si>
  <si>
    <t>9115</t>
  </si>
  <si>
    <t>Kindezi Academy</t>
  </si>
  <si>
    <t>9120</t>
  </si>
  <si>
    <t>Insight School of Indiana</t>
  </si>
  <si>
    <t>KIPP Indy Legacy High School</t>
  </si>
  <si>
    <t>9145</t>
  </si>
  <si>
    <t>Riverside High School</t>
  </si>
  <si>
    <t>9150</t>
  </si>
  <si>
    <t>Circle City Prep Charter School</t>
  </si>
  <si>
    <t>Excel Center- Muncie</t>
  </si>
  <si>
    <t>Paramount Englwood</t>
  </si>
  <si>
    <t>9195</t>
  </si>
  <si>
    <t xml:space="preserve">Timothy L. Johnson Academy Middle </t>
  </si>
  <si>
    <t>Excel Center- Richmond</t>
  </si>
  <si>
    <t>9310</t>
  </si>
  <si>
    <t>Charter School of the Dunes</t>
  </si>
  <si>
    <t>9315</t>
  </si>
  <si>
    <t>Signature School Inc</t>
  </si>
  <si>
    <t>9330</t>
  </si>
  <si>
    <t>Irvington Community School</t>
  </si>
  <si>
    <t>Excel Center- Lafayette Square</t>
  </si>
  <si>
    <t>Excel Center- Lafayette</t>
  </si>
  <si>
    <t>9350</t>
  </si>
  <si>
    <t>Timothy L Johnson Academy</t>
  </si>
  <si>
    <t>Excel Center- Kokomo</t>
  </si>
  <si>
    <t>9365</t>
  </si>
  <si>
    <t>Enlace Academy</t>
  </si>
  <si>
    <t>9380</t>
  </si>
  <si>
    <t>Christel House Academy South</t>
  </si>
  <si>
    <t>Christel House- DORS</t>
  </si>
  <si>
    <t>9395</t>
  </si>
  <si>
    <t>Christel House Academy West</t>
  </si>
  <si>
    <t>9400</t>
  </si>
  <si>
    <t>KIPP Indy College Prep Middle</t>
  </si>
  <si>
    <t>9410</t>
  </si>
  <si>
    <t>KIPP Indy Unite Elementary</t>
  </si>
  <si>
    <t>9425</t>
  </si>
  <si>
    <t>Tindley Genesis Academy</t>
  </si>
  <si>
    <t>9430</t>
  </si>
  <si>
    <t>Tindley Summit Academy</t>
  </si>
  <si>
    <t>9445</t>
  </si>
  <si>
    <t>Charles A Tindley Accelerated Sch</t>
  </si>
  <si>
    <t>9460</t>
  </si>
  <si>
    <t>Thea Bowman Leadership Academy</t>
  </si>
  <si>
    <t>9465</t>
  </si>
  <si>
    <t>Rural Community Schools Inc</t>
  </si>
  <si>
    <t>9485</t>
  </si>
  <si>
    <t>SE Neighborhood Sch of Excellence</t>
  </si>
  <si>
    <t>9495</t>
  </si>
  <si>
    <t>Joshua Academy</t>
  </si>
  <si>
    <t>9535</t>
  </si>
  <si>
    <t>Gary Lighthouse Charter School</t>
  </si>
  <si>
    <t>9545</t>
  </si>
  <si>
    <t>21st Century Charter Sch of Gary</t>
  </si>
  <si>
    <t>9555</t>
  </si>
  <si>
    <t>East Chicago Urban Enterprise Acad</t>
  </si>
  <si>
    <t>9575</t>
  </si>
  <si>
    <t>Victory College Prep</t>
  </si>
  <si>
    <t>9595</t>
  </si>
  <si>
    <t>East Chicago Lighthouse Charter</t>
  </si>
  <si>
    <t>9615</t>
  </si>
  <si>
    <t>Andrew J Brown Academy</t>
  </si>
  <si>
    <t>9620</t>
  </si>
  <si>
    <t>Burris Laboratory School</t>
  </si>
  <si>
    <t>9645</t>
  </si>
  <si>
    <t>Avondale Meadows Academy</t>
  </si>
  <si>
    <t>9650</t>
  </si>
  <si>
    <t>Herron Charter</t>
  </si>
  <si>
    <t>9670</t>
  </si>
  <si>
    <t>Indianapolis Metropolitan High Sch</t>
  </si>
  <si>
    <t>9680</t>
  </si>
  <si>
    <t>Paramount School Of Excellence Inc</t>
  </si>
  <si>
    <t>9685</t>
  </si>
  <si>
    <t>Aspire Charter Academy</t>
  </si>
  <si>
    <t>9690</t>
  </si>
  <si>
    <t>Renaissance Academy Charter School</t>
  </si>
  <si>
    <t>9705</t>
  </si>
  <si>
    <t>Hammond Academy of Science &amp; Tech</t>
  </si>
  <si>
    <t>9725</t>
  </si>
  <si>
    <t>Canaan Community Academy</t>
  </si>
  <si>
    <t>9730</t>
  </si>
  <si>
    <t>Neighbors' New Vistas High School</t>
  </si>
  <si>
    <t>9735</t>
  </si>
  <si>
    <t>Inspire Academy - A Sch of Inquiry</t>
  </si>
  <si>
    <t>9740</t>
  </si>
  <si>
    <t>Thurgood Marshall Leadership Acad</t>
  </si>
  <si>
    <t>Excel Center- Andreson</t>
  </si>
  <si>
    <t>9760</t>
  </si>
  <si>
    <t>Smith Academy for Excellence</t>
  </si>
  <si>
    <t>9780</t>
  </si>
  <si>
    <t>Indianapolis Academy of Excellence</t>
  </si>
  <si>
    <t>9785</t>
  </si>
  <si>
    <t>IN Math &amp; Science Academy</t>
  </si>
  <si>
    <t>9790</t>
  </si>
  <si>
    <t>Anderson Preparatory Academy</t>
  </si>
  <si>
    <t>9795</t>
  </si>
  <si>
    <t>Dr Robert H Faulkner Academy</t>
  </si>
  <si>
    <t>9805</t>
  </si>
  <si>
    <t>Hoosier Academy - Indianapolis</t>
  </si>
  <si>
    <t>9835</t>
  </si>
  <si>
    <t>The Bloomington Project School</t>
  </si>
  <si>
    <t>Excel Center- University Heights</t>
  </si>
  <si>
    <t>Excel Center- Nobelsville</t>
  </si>
  <si>
    <t>9870</t>
  </si>
  <si>
    <t>Discovery Charter School</t>
  </si>
  <si>
    <t>9875</t>
  </si>
  <si>
    <t>Rock Creek Community Academy</t>
  </si>
  <si>
    <t>9880</t>
  </si>
  <si>
    <t>Career Academy High School</t>
  </si>
  <si>
    <t>9885</t>
  </si>
  <si>
    <t>Gary Middle College</t>
  </si>
  <si>
    <t>9895</t>
  </si>
  <si>
    <t>IN Math &amp; Science Academy - North</t>
  </si>
  <si>
    <t>9905</t>
  </si>
  <si>
    <t>Indiana Connections Academy</t>
  </si>
  <si>
    <t>Excel Center for Adult Learners</t>
  </si>
  <si>
    <t>9915</t>
  </si>
  <si>
    <t>Marion Academy</t>
  </si>
  <si>
    <t>9920</t>
  </si>
  <si>
    <t>Damar Charter Academy</t>
  </si>
  <si>
    <t>9925</t>
  </si>
  <si>
    <t>Phalen Leadership Academy - IN Inc</t>
  </si>
  <si>
    <t>9935</t>
  </si>
  <si>
    <t>Vision Academy</t>
  </si>
  <si>
    <t>9950</t>
  </si>
  <si>
    <t>Dugger Union Com. Sch. Corp.</t>
  </si>
  <si>
    <t>9955</t>
  </si>
  <si>
    <t>Mays Com. Academy</t>
  </si>
  <si>
    <t>9960</t>
  </si>
  <si>
    <t>Success Academy Primary School</t>
  </si>
  <si>
    <t>9965</t>
  </si>
  <si>
    <t>Career Academy Middle School</t>
  </si>
  <si>
    <t>9970</t>
  </si>
  <si>
    <t>Ace Preparatory Academy</t>
  </si>
  <si>
    <t>9975</t>
  </si>
  <si>
    <t>Global Preparatory Academy</t>
  </si>
  <si>
    <t>9980</t>
  </si>
  <si>
    <t>Steel City Academy</t>
  </si>
  <si>
    <t>9985</t>
  </si>
  <si>
    <t>Seven Oaks Classical School</t>
  </si>
  <si>
    <t>9990</t>
  </si>
  <si>
    <t>Heritage Institute of Arts &amp; tech.</t>
  </si>
  <si>
    <t>Excel Center- Shelbyville</t>
  </si>
  <si>
    <t xml:space="preserve">LEA Name: </t>
  </si>
  <si>
    <t xml:space="preserve">Please remember when transferring you must requst reimbursement from the grant of origin. </t>
  </si>
  <si>
    <t>Phone:</t>
  </si>
  <si>
    <t>Total Amount of Transfers to other Federal Grants</t>
  </si>
  <si>
    <t xml:space="preserve">Total Allocation Available for Activities </t>
  </si>
  <si>
    <t>Equitable Share Allocation</t>
  </si>
  <si>
    <t>Public Allocation</t>
  </si>
  <si>
    <t>Transfers Out</t>
  </si>
  <si>
    <t>Please note this section is only for funding being transferred out of Title IV-A.</t>
  </si>
  <si>
    <t>Administration (Optional; maximum of 2% of total allocation)</t>
  </si>
  <si>
    <t>Total Allocation</t>
  </si>
  <si>
    <t>Maximum Allowed</t>
  </si>
  <si>
    <t>FTE</t>
  </si>
  <si>
    <t>Title IV- A</t>
  </si>
  <si>
    <t xml:space="preserve">The budget below will auto fill with the information from the previous tabs. Please complete the budget narrative portion as appropriate. </t>
  </si>
  <si>
    <t xml:space="preserve">Technology Infrastructure </t>
  </si>
  <si>
    <t>Must be under 15%</t>
  </si>
  <si>
    <t xml:space="preserve">Date of Pre-App Submission: </t>
  </si>
  <si>
    <t>*For IDOE to enter</t>
  </si>
  <si>
    <t>Reimbursement Eligibility Date is based off the Pre-App Submission Date.</t>
  </si>
  <si>
    <t>Total Amount of Transfer in from   Title II</t>
  </si>
  <si>
    <t>Reimbursable Amount (original allocation)</t>
  </si>
  <si>
    <t xml:space="preserve">*Transferred funds must be reimbursed from grant of origin. </t>
  </si>
  <si>
    <t>Transferred funding</t>
  </si>
  <si>
    <t>Total Public Reimbursable Allocation</t>
  </si>
  <si>
    <r>
      <t>Directions: Please enter the activity in the first column, choose the corresponding focus area in the second column. In the third column "Budget Category" please use the drop down menu to select the corresponding budget category. Please select yes or no for tech infrastructure in the fourth column. Under the column "Activity Total Cost" please enter the total you plan to allocate for that specific activity.</t>
    </r>
    <r>
      <rPr>
        <b/>
        <i/>
        <sz val="11"/>
        <color theme="0"/>
        <rFont val="Calibri"/>
        <family val="2"/>
      </rPr>
      <t xml:space="preserve"> </t>
    </r>
    <r>
      <rPr>
        <b/>
        <sz val="11"/>
        <color theme="0"/>
        <rFont val="Calibri"/>
        <family val="2"/>
      </rPr>
      <t xml:space="preserve">If you have transferred in funding please complete the section below as well. </t>
    </r>
  </si>
  <si>
    <t>Original  Totals</t>
  </si>
  <si>
    <t>Transfer  Totals</t>
  </si>
  <si>
    <t>Combined Totals</t>
  </si>
  <si>
    <t>Equitable share from transfer in.</t>
  </si>
  <si>
    <r>
      <rPr>
        <b/>
        <sz val="10"/>
        <color theme="0"/>
        <rFont val="Century Gothic"/>
        <family val="2"/>
      </rPr>
      <t>Directions:</t>
    </r>
    <r>
      <rPr>
        <b/>
        <sz val="9"/>
        <color theme="0"/>
        <rFont val="Century Gothic"/>
        <family val="2"/>
      </rPr>
      <t xml:space="preserve"> Please enter the non-pub in the first colum,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please list them on separate lines. Please check your total with allocated total at the bottom. If transferring funds, please complete the bottom section.</t>
    </r>
  </si>
  <si>
    <t>Total Public Transferred In Amount</t>
  </si>
  <si>
    <t xml:space="preserve">Please use this section to plan out any funding you plan to transferred into Title IV-A. Complete this portion the same way you did in the above section. This total should align with the total public transferred in amount highlighted in yellow. </t>
  </si>
  <si>
    <t xml:space="preserve">Please use this section to plan out any funding you plan to transferred into Title IV-A. Complete this portion the same way you did in the above section. This total should align with the total nonpublic transferred in amount highlighted in yellow. </t>
  </si>
  <si>
    <t>Original Total</t>
  </si>
  <si>
    <r>
      <t xml:space="preserve">Total </t>
    </r>
    <r>
      <rPr>
        <b/>
        <sz val="11"/>
        <color theme="1"/>
        <rFont val="Calibri"/>
        <family val="2"/>
        <scheme val="minor"/>
      </rPr>
      <t>Available</t>
    </r>
    <r>
      <rPr>
        <sz val="11"/>
        <color theme="1"/>
        <rFont val="Calibri"/>
        <family val="2"/>
        <scheme val="minor"/>
      </rPr>
      <t xml:space="preserve"> for Indirect Costs: </t>
    </r>
  </si>
  <si>
    <t>District Total (including transfer, but not including Non-Pubs)</t>
  </si>
  <si>
    <t>Original Equitable Share</t>
  </si>
  <si>
    <t>Total Public Transferred Budget</t>
  </si>
  <si>
    <t>Total Public Reimbursable Budget</t>
  </si>
  <si>
    <t xml:space="preserve">EdFlex Waiver Approved: </t>
  </si>
  <si>
    <t xml:space="preserve">Title IV Allocation </t>
  </si>
  <si>
    <t>Admin</t>
  </si>
  <si>
    <t>Percent of Focus Area C</t>
  </si>
  <si>
    <r>
      <rPr>
        <b/>
        <sz val="11"/>
        <color theme="1"/>
        <rFont val="Calibri"/>
        <family val="2"/>
        <scheme val="minor"/>
      </rPr>
      <t>TRANSFERS After Approval:</t>
    </r>
    <r>
      <rPr>
        <sz val="11"/>
        <color theme="1"/>
        <rFont val="Calibri"/>
        <family val="2"/>
        <scheme val="minor"/>
      </rPr>
      <t xml:space="preserve">                               Please indicate your oringinal funding amount as well as the amount transferred in or out. </t>
    </r>
  </si>
  <si>
    <t xml:space="preserve">   1.1. Transferred in Personnel</t>
  </si>
  <si>
    <t xml:space="preserve">   2.1. Transferred in Fringe</t>
  </si>
  <si>
    <t xml:space="preserve">   3.1 Transferred in Prof Serv</t>
  </si>
  <si>
    <r>
      <t xml:space="preserve">Many fields will auto-populate or auto-calculate as data is entered. Cells specifically in </t>
    </r>
    <r>
      <rPr>
        <b/>
        <sz val="11"/>
        <color theme="1"/>
        <rFont val="Calibri"/>
        <family val="2"/>
        <scheme val="minor"/>
      </rPr>
      <t>yellow</t>
    </r>
    <r>
      <rPr>
        <sz val="11"/>
        <color theme="1"/>
        <rFont val="Calibri"/>
        <family val="2"/>
        <scheme val="minor"/>
      </rPr>
      <t xml:space="preserve">, on non-budget related tabs, are to be completed by the LEA.
Certain budgetary-related cells will color code as data is entered: </t>
    </r>
    <r>
      <rPr>
        <b/>
        <sz val="11"/>
        <color theme="1"/>
        <rFont val="Calibri"/>
        <family val="2"/>
        <scheme val="minor"/>
      </rPr>
      <t>green</t>
    </r>
    <r>
      <rPr>
        <sz val="11"/>
        <color theme="1"/>
        <rFont val="Calibri"/>
        <family val="2"/>
        <scheme val="minor"/>
      </rPr>
      <t xml:space="preserve"> means the figures meet requirements for that part of the application.
Red triangles in certain cells designates a note that is accessible by hovering over the cell.</t>
    </r>
  </si>
  <si>
    <t>JUSTIFICATION</t>
  </si>
  <si>
    <t xml:space="preserve">A justification is required for any requested amendment, please use the space below to enter a brief justification for your requested changes or submit your justification separately.  </t>
  </si>
  <si>
    <r>
      <t>___Programmatic Amendment</t>
    </r>
    <r>
      <rPr>
        <sz val="12"/>
        <color theme="1"/>
        <rFont val="Calibri"/>
        <family val="2"/>
        <scheme val="minor"/>
      </rPr>
      <t xml:space="preserve">: Please check if requesting a programmatic change. Please ensure that no budget catgories are changing. </t>
    </r>
    <r>
      <rPr>
        <b/>
        <i/>
        <sz val="12"/>
        <color theme="1"/>
        <rFont val="Calibri"/>
        <family val="2"/>
        <scheme val="minor"/>
      </rPr>
      <t xml:space="preserve">Please complete the justification section below. </t>
    </r>
  </si>
  <si>
    <r>
      <t xml:space="preserve">___ </t>
    </r>
    <r>
      <rPr>
        <b/>
        <sz val="12"/>
        <color theme="1"/>
        <rFont val="Calibri"/>
        <family val="2"/>
        <scheme val="minor"/>
      </rPr>
      <t>Budget Amendment:</t>
    </r>
    <r>
      <rPr>
        <sz val="12"/>
        <color theme="1"/>
        <rFont val="Calibri"/>
        <family val="2"/>
        <scheme val="minor"/>
      </rPr>
      <t xml:space="preserve"> Please check if requesting a budgetary change</t>
    </r>
    <r>
      <rPr>
        <b/>
        <sz val="12"/>
        <color theme="1"/>
        <rFont val="Calibri"/>
        <family val="2"/>
        <scheme val="minor"/>
      </rPr>
      <t xml:space="preserve">. </t>
    </r>
    <r>
      <rPr>
        <b/>
        <i/>
        <sz val="12"/>
        <color theme="1"/>
        <rFont val="Calibri"/>
        <family val="2"/>
        <scheme val="minor"/>
      </rPr>
      <t>Please complete the justification section below</t>
    </r>
    <r>
      <rPr>
        <sz val="12"/>
        <color theme="1"/>
        <rFont val="Calibri"/>
        <family val="2"/>
        <scheme val="minor"/>
      </rPr>
      <t xml:space="preserve">. Amendments are only required for a change of 10% or more in any budget category. </t>
    </r>
  </si>
  <si>
    <t>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t>
  </si>
  <si>
    <t>Participating member's corp numbers:</t>
  </si>
  <si>
    <t>MSD Southwest Allen County Schls</t>
  </si>
  <si>
    <t>Carroll Consolidated School Corp</t>
  </si>
  <si>
    <t xml:space="preserve">Lewis Cass Schools </t>
  </si>
  <si>
    <t>Henryville/Borden</t>
  </si>
  <si>
    <t>Silvercreek</t>
  </si>
  <si>
    <t>Clarksville Community School Corp</t>
  </si>
  <si>
    <t>Clinton Central School Corporation</t>
  </si>
  <si>
    <t>Clinton Prairie School Corporation</t>
  </si>
  <si>
    <t>Crawford County Community Sch Corp</t>
  </si>
  <si>
    <t>Barr-Reeve Community Schools Inc</t>
  </si>
  <si>
    <t>Washington Community Schools</t>
  </si>
  <si>
    <t>South Dearborn Community Sch Corp</t>
  </si>
  <si>
    <t>Lawrenceburg Community School Corp</t>
  </si>
  <si>
    <t>Decatur County Community Schools</t>
  </si>
  <si>
    <t>Garrett-Keyser-Butler Com Sch Corp</t>
  </si>
  <si>
    <t>Liberty-Perry Community Sch Corp</t>
  </si>
  <si>
    <t>Greater Jasper Consolidated Schs</t>
  </si>
  <si>
    <t>Fayette County School Corporation</t>
  </si>
  <si>
    <t>Covington Community School Corp</t>
  </si>
  <si>
    <t>Franklin County Community Sch Corp</t>
  </si>
  <si>
    <t>Rochester Community School Corp</t>
  </si>
  <si>
    <t>North Gibson School Corporation</t>
  </si>
  <si>
    <t>South Gibson School Corporation</t>
  </si>
  <si>
    <t>Madison-Grant United School Corp</t>
  </si>
  <si>
    <t>Linton-Stockton School Corporation</t>
  </si>
  <si>
    <t>MSD Shakamak Schools</t>
  </si>
  <si>
    <t>White River Valley School District</t>
  </si>
  <si>
    <t>Mt Vernon Community School Corp</t>
  </si>
  <si>
    <t>Brownsburg Community School Corp</t>
  </si>
  <si>
    <t>Plainfield Community School Corp</t>
  </si>
  <si>
    <t>New Castle Community School Corp</t>
  </si>
  <si>
    <t>Western School Corporation</t>
  </si>
  <si>
    <t>Kankakee Valley School Corp</t>
  </si>
  <si>
    <t>Jay School Corporation</t>
  </si>
  <si>
    <t>Clark-Pleasant Community Sch Corp</t>
  </si>
  <si>
    <t>Center Grove Community School Corp</t>
  </si>
  <si>
    <t>Edinburgh Community School Corp</t>
  </si>
  <si>
    <t>Vincennes Community School Corp</t>
  </si>
  <si>
    <t>Prairie Heights Community Sch Corp</t>
  </si>
  <si>
    <t>Merrillville Community School Corp</t>
  </si>
  <si>
    <t>Lake Central School Corporation</t>
  </si>
  <si>
    <t>Crown Point Community School Corp</t>
  </si>
  <si>
    <t>MSD of New Durham Township</t>
  </si>
  <si>
    <t>Frankton-Lapel Community Schools</t>
  </si>
  <si>
    <t>MSD Decatur Township</t>
  </si>
  <si>
    <t>MSD Lawrence Township</t>
  </si>
  <si>
    <t>MSD Pike Township</t>
  </si>
  <si>
    <t>MSD Warren Township</t>
  </si>
  <si>
    <t>MSD Washington Township</t>
  </si>
  <si>
    <t>MSD Wayne Township</t>
  </si>
  <si>
    <t>Monroe County Community Sch Corp</t>
  </si>
  <si>
    <t>Crawfordsville Community Schools</t>
  </si>
  <si>
    <t>MSD Martinsville Schools</t>
  </si>
  <si>
    <t>East Noble School Corporation</t>
  </si>
  <si>
    <t>North Central Parke Comm Schl Corp</t>
  </si>
  <si>
    <t>MSD Boone Township</t>
  </si>
  <si>
    <t>MSD Mount Vernon</t>
  </si>
  <si>
    <t>MSD North Posey Co Schools</t>
  </si>
  <si>
    <t>Eastern Pulaski Community Sch Corp</t>
  </si>
  <si>
    <t>Greencastle Community School Corp</t>
  </si>
  <si>
    <t>Penn-Harris-Madison School Corp</t>
  </si>
  <si>
    <t>South Bend Community School Corp</t>
  </si>
  <si>
    <t>MSD Steuben County</t>
  </si>
  <si>
    <t>Southwest School Corporation</t>
  </si>
  <si>
    <t>Evansville Vanderburgh School Corp</t>
  </si>
  <si>
    <t>MSD Wabash County Schools</t>
  </si>
  <si>
    <t>MSD Warren County</t>
  </si>
  <si>
    <t>Nettle Creek School Corporation</t>
  </si>
  <si>
    <t>Northern Wells Community Schools</t>
  </si>
  <si>
    <t>MSD Bluffton-Harrison</t>
  </si>
  <si>
    <t>Whitley County Con Schools</t>
  </si>
  <si>
    <t>Purdue Polytechnic High Sch North</t>
  </si>
  <si>
    <t>PLA at George H Fisher School 93</t>
  </si>
  <si>
    <t>James and Rosemary Phalen Leadersh</t>
  </si>
  <si>
    <t>Phalen Leadership Academy at Franc</t>
  </si>
  <si>
    <t>GEO Next Generation Academy</t>
  </si>
  <si>
    <t>The PATH School</t>
  </si>
  <si>
    <t>HIM By HER Collegiate School for t</t>
  </si>
  <si>
    <t>James &amp; Rosemary Phalen Leadership</t>
  </si>
  <si>
    <t>Paramount Cottage Home</t>
  </si>
  <si>
    <t>Adelante Schools</t>
  </si>
  <si>
    <t>KIPP Indy Legacy High</t>
  </si>
  <si>
    <t>BELIEVE Circle City High School</t>
  </si>
  <si>
    <t>Paramount Englewood</t>
  </si>
  <si>
    <t>Rooted School Indianapolis</t>
  </si>
  <si>
    <t>Options Charter Schools</t>
  </si>
  <si>
    <t>Victory College Prep Academy</t>
  </si>
  <si>
    <t xml:space="preserve">Paramount Brookside </t>
  </si>
  <si>
    <t>Dugger Union Community School Corp</t>
  </si>
  <si>
    <t>Phalen Leadership Academy at Louis</t>
  </si>
  <si>
    <t>Mays Community Academy</t>
  </si>
  <si>
    <t>ACE Preparatory Academy</t>
  </si>
  <si>
    <t>Higher Institute of Arts &amp; Tech</t>
  </si>
  <si>
    <t>0935</t>
  </si>
  <si>
    <t>6530</t>
  </si>
  <si>
    <t>6995</t>
  </si>
  <si>
    <t>Enter amount of transfer to Title I-A (FFY2022/FY23)</t>
  </si>
  <si>
    <r>
      <rPr>
        <b/>
        <sz val="11"/>
        <color theme="1"/>
        <rFont val="Calibri"/>
        <family val="2"/>
        <scheme val="minor"/>
      </rPr>
      <t xml:space="preserve">DIRECTIONS: </t>
    </r>
    <r>
      <rPr>
        <sz val="11"/>
        <color theme="1"/>
        <rFont val="Calibri"/>
        <family val="2"/>
        <scheme val="minor"/>
      </rPr>
      <t xml:space="preserve"> Provide a narrative below on how funding is allocated.  Include the line number on which the funds are budgeted, the itemized amounts/items, and which application category the expenditure is budgeted for.  
</t>
    </r>
    <r>
      <rPr>
        <b/>
        <sz val="11"/>
        <color theme="1"/>
        <rFont val="Calibri"/>
        <family val="2"/>
        <scheme val="minor"/>
      </rPr>
      <t>Example: Other Purchase Services:  22100: $1,500 Guided Math Train the Trainer Conference registration and travel July 12-14, 2018 Chicago, IL (Focus Area A)</t>
    </r>
  </si>
  <si>
    <t>4. Rentals</t>
  </si>
  <si>
    <t xml:space="preserve">5. Other Purchase Services (includes travel) </t>
  </si>
  <si>
    <t>6. Supplies</t>
  </si>
  <si>
    <t>7. Property</t>
  </si>
  <si>
    <t>8. Transfer</t>
  </si>
  <si>
    <t>9. Admin Cost</t>
  </si>
  <si>
    <t>10. Indirect Cost</t>
  </si>
  <si>
    <t>11. Totals</t>
  </si>
  <si>
    <t xml:space="preserve">    4.1 Transferred in Rentals</t>
  </si>
  <si>
    <t>5. Other Purchase Services (Including Travel)</t>
  </si>
  <si>
    <t xml:space="preserve">   5.1 Transferred in Other   Purchase Services</t>
  </si>
  <si>
    <t xml:space="preserve">   6.1 Transferred in Supplies</t>
  </si>
  <si>
    <t xml:space="preserve">   7.1 Transferred in Property </t>
  </si>
  <si>
    <t>8. Transfers</t>
  </si>
  <si>
    <t xml:space="preserve">   9.1Transferred in Admin Cost</t>
  </si>
  <si>
    <r>
      <t>11.</t>
    </r>
    <r>
      <rPr>
        <b/>
        <sz val="7"/>
        <color theme="1"/>
        <rFont val="Calibri"/>
        <family val="2"/>
        <scheme val="minor"/>
      </rPr>
      <t xml:space="preserve">   </t>
    </r>
    <r>
      <rPr>
        <b/>
        <sz val="11"/>
        <color theme="1"/>
        <rFont val="Calibri"/>
        <family val="2"/>
        <scheme val="minor"/>
      </rPr>
      <t>TOTAL COSTS</t>
    </r>
  </si>
  <si>
    <t>Enter amount of transfer to Title II-A (FFY2022/FY23)</t>
  </si>
  <si>
    <t>Enter amount of transfer to Title III-A (FFY2022/FY23)</t>
  </si>
  <si>
    <t>FFY2022 Title IV-A Application and Budget Overview</t>
  </si>
  <si>
    <t>FFY22 (FY23) Timeline</t>
  </si>
  <si>
    <t xml:space="preserve">Please use this time line as reference for the FFY22 Title IV Grant. </t>
  </si>
  <si>
    <t>FFY22 Application Due</t>
  </si>
  <si>
    <t>FFY22 Final Day to Amend</t>
  </si>
  <si>
    <t>FFY22 Final Day to Encumber</t>
  </si>
  <si>
    <t>FFY22 Final Day to Request Reimbursement</t>
  </si>
  <si>
    <t>FFY22 Final Expenditure Report Due (FER)</t>
  </si>
  <si>
    <t>FFY19 &amp; FFY20 Final Day to Amend</t>
  </si>
  <si>
    <t>FFY19 &amp; FFY20  Final Day to Encumber</t>
  </si>
  <si>
    <t>FFY19 &amp; FFY20  Final Day to Request Reimbursement</t>
  </si>
  <si>
    <t>FFY19 &amp; FFY20  Final Expenditure Report Due (FER)</t>
  </si>
  <si>
    <t>SY 21-22 Annual Performance Report Due (APR)</t>
  </si>
  <si>
    <t>S424A220015</t>
  </si>
  <si>
    <t>All funds must be encumbered by 9/30/24.  Please note: The last date to submit a Reimbursement Form will be 12/15/24.</t>
  </si>
  <si>
    <r>
      <rPr>
        <b/>
        <sz val="11"/>
        <color theme="1"/>
        <rFont val="Calibri"/>
        <family val="2"/>
        <scheme val="minor"/>
      </rPr>
      <t>Fund:</t>
    </r>
    <r>
      <rPr>
        <sz val="11"/>
        <color theme="1"/>
        <rFont val="Calibri"/>
        <family val="2"/>
        <scheme val="minor"/>
      </rPr>
      <t xml:space="preserve"> 5800 to 5899 Receipt Acct: 4550                              </t>
    </r>
    <r>
      <rPr>
        <b/>
        <sz val="11"/>
        <color theme="1"/>
        <rFont val="Calibri"/>
        <family val="2"/>
        <scheme val="minor"/>
      </rPr>
      <t>CFDA:</t>
    </r>
    <r>
      <rPr>
        <sz val="11"/>
        <color theme="1"/>
        <rFont val="Calibri"/>
        <family val="2"/>
        <scheme val="minor"/>
      </rPr>
      <t xml:space="preserve">    84.424A             </t>
    </r>
    <r>
      <rPr>
        <b/>
        <sz val="11"/>
        <color theme="1"/>
        <rFont val="Calibri"/>
        <family val="2"/>
        <scheme val="minor"/>
      </rPr>
      <t xml:space="preserve">Federal Award I.D. #     </t>
    </r>
    <r>
      <rPr>
        <b/>
        <sz val="11"/>
        <color rgb="FFFF0000"/>
        <rFont val="Calibri"/>
        <family val="2"/>
        <scheme val="minor"/>
      </rPr>
      <t xml:space="preserve">S424A220015 </t>
    </r>
    <r>
      <rPr>
        <b/>
        <sz val="11"/>
        <color theme="1"/>
        <rFont val="Calibri"/>
        <family val="2"/>
        <scheme val="minor"/>
      </rPr>
      <t xml:space="preserve">             </t>
    </r>
    <r>
      <rPr>
        <sz val="11"/>
        <color theme="1"/>
        <rFont val="Calibri"/>
        <family val="2"/>
        <scheme val="minor"/>
      </rPr>
      <t xml:space="preserve"> </t>
    </r>
  </si>
  <si>
    <t>Project Year:  2022</t>
  </si>
  <si>
    <t xml:space="preserve">S424A220015  </t>
  </si>
  <si>
    <t>FY 23</t>
  </si>
  <si>
    <t>FFY22</t>
  </si>
  <si>
    <t xml:space="preserve">FFY 22 REQUEST FOR AMENDMENT CHANGE </t>
  </si>
  <si>
    <r>
      <rPr>
        <b/>
        <sz val="11"/>
        <rFont val="Calibri"/>
        <family val="2"/>
        <scheme val="minor"/>
      </rPr>
      <t>Submission Instructions</t>
    </r>
    <r>
      <rPr>
        <sz val="11"/>
        <rFont val="Calibri"/>
        <family val="2"/>
        <scheme val="minor"/>
      </rPr>
      <t>: Please use the amendment form sent with your approval from your Title IV grant specialist to request an amendment. Once the page is complete, export the pages as a PDF (File- Export- Create PDF) to sign digitally and submit or print, sign, and scan. Send requests to titleiv@doe.in.gov.</t>
    </r>
  </si>
  <si>
    <t>Title I-A FFY22 (FY23)</t>
  </si>
  <si>
    <t>Title II-A FFY22 (FY23)</t>
  </si>
  <si>
    <t>Title III-A FFY22 (FY23)</t>
  </si>
  <si>
    <t>ID</t>
  </si>
  <si>
    <t>8635</t>
  </si>
  <si>
    <t>8675</t>
  </si>
  <si>
    <t>8685</t>
  </si>
  <si>
    <t>8940</t>
  </si>
  <si>
    <t>8950</t>
  </si>
  <si>
    <t>8960</t>
  </si>
  <si>
    <t>Purdue Polytechnic High School Sou</t>
  </si>
  <si>
    <t>8970</t>
  </si>
  <si>
    <t>8980</t>
  </si>
  <si>
    <t>8990</t>
  </si>
  <si>
    <t>9000</t>
  </si>
  <si>
    <t>Phalen Virtual Leadership Academy</t>
  </si>
  <si>
    <t>9130</t>
  </si>
  <si>
    <t>9135</t>
  </si>
  <si>
    <t>9140</t>
  </si>
  <si>
    <t>9165</t>
  </si>
  <si>
    <t>9170</t>
  </si>
  <si>
    <t>9325</t>
  </si>
  <si>
    <t>9531</t>
  </si>
  <si>
    <t>Paramount Online Academy</t>
  </si>
  <si>
    <t>9533</t>
  </si>
  <si>
    <t>Promise Prep</t>
  </si>
  <si>
    <t>9534</t>
  </si>
  <si>
    <t>Indy Steam Academy</t>
  </si>
  <si>
    <t>9536</t>
  </si>
  <si>
    <t>Lawrence County Independent School</t>
  </si>
  <si>
    <t>9538</t>
  </si>
  <si>
    <t>Herron Preparatory Academy</t>
  </si>
  <si>
    <t>9954</t>
  </si>
  <si>
    <t>0945</t>
  </si>
  <si>
    <t>Prelim FY22 Title IV Alloc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</si>
</sst>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 numFmtId="167" formatCode="_(&quot;$&quot;* #,##0.0000_);_(&quot;$&quot;* \(#,##0.0000\);_(&quot;$&quot;* &quot;-&quot;??_);_(@_)"/>
    <numFmt numFmtId="168" formatCode="&quot;$&quot;#,##0.0000000000"/>
  </numFmts>
  <fonts count="6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u/>
      <sz val="14"/>
      <color theme="7" tint="0.79998168889431442"/>
      <name val="Calibri"/>
      <family val="2"/>
      <scheme val="minor"/>
    </font>
    <font>
      <b/>
      <sz val="12"/>
      <color theme="0"/>
      <name val="Century Gothic"/>
      <family val="2"/>
    </font>
    <font>
      <i/>
      <sz val="11"/>
      <name val="Calibri"/>
      <family val="2"/>
      <scheme val="minor"/>
    </font>
    <font>
      <sz val="14"/>
      <name val="Calibri"/>
      <family val="2"/>
      <scheme val="minor"/>
    </font>
    <font>
      <b/>
      <sz val="14"/>
      <name val="Calibri"/>
      <family val="2"/>
      <scheme val="minor"/>
    </font>
    <font>
      <b/>
      <u/>
      <sz val="11"/>
      <color theme="10"/>
      <name val="Calibri"/>
      <family val="2"/>
      <scheme val="minor"/>
    </font>
    <font>
      <b/>
      <u/>
      <sz val="11"/>
      <color rgb="FFFFFF00"/>
      <name val="Calibri"/>
      <family val="2"/>
      <scheme val="minor"/>
    </font>
    <font>
      <b/>
      <sz val="11"/>
      <color rgb="FFFF0000"/>
      <name val="Calibri"/>
      <family val="2"/>
      <scheme val="minor"/>
    </font>
    <font>
      <sz val="8"/>
      <color rgb="FF000000"/>
      <name val="Segoe UI"/>
      <family val="2"/>
    </font>
    <font>
      <b/>
      <u/>
      <sz val="9"/>
      <color theme="0"/>
      <name val="Century Gothic"/>
      <family val="2"/>
    </font>
    <font>
      <b/>
      <i/>
      <sz val="11"/>
      <color theme="1"/>
      <name val="Calibri"/>
      <family val="2"/>
      <scheme val="minor"/>
    </font>
    <font>
      <b/>
      <sz val="11"/>
      <color rgb="FFFECF00"/>
      <name val="Calibri"/>
      <family val="2"/>
      <scheme val="minor"/>
    </font>
    <font>
      <b/>
      <sz val="11"/>
      <color theme="1"/>
      <name val="Century Gothic"/>
      <family val="2"/>
    </font>
    <font>
      <sz val="12"/>
      <color theme="1"/>
      <name val="Calibri"/>
      <family val="2"/>
      <scheme val="minor"/>
    </font>
    <font>
      <sz val="16"/>
      <color theme="0"/>
      <name val="Calibri"/>
      <family val="2"/>
      <scheme val="minor"/>
    </font>
    <font>
      <b/>
      <sz val="16"/>
      <color theme="1"/>
      <name val="Calibri"/>
      <family val="2"/>
      <scheme val="minor"/>
    </font>
    <font>
      <sz val="9"/>
      <color rgb="FF000000"/>
      <name val="Calibri"/>
      <family val="2"/>
      <scheme val="minor"/>
    </font>
    <font>
      <b/>
      <sz val="11"/>
      <name val="Times New Roman"/>
      <family val="1"/>
    </font>
    <font>
      <sz val="7"/>
      <color theme="1"/>
      <name val="Calibri"/>
      <family val="2"/>
      <scheme val="minor"/>
    </font>
    <font>
      <b/>
      <sz val="11"/>
      <color theme="1"/>
      <name val="Times New Roman"/>
      <family val="1"/>
    </font>
    <font>
      <b/>
      <sz val="11"/>
      <color rgb="FF000000"/>
      <name val="Calibri"/>
      <family val="2"/>
      <scheme val="minor"/>
    </font>
    <font>
      <b/>
      <sz val="12"/>
      <color rgb="FF000000"/>
      <name val="Calibri"/>
      <family val="2"/>
      <scheme val="minor"/>
    </font>
    <font>
      <b/>
      <sz val="10"/>
      <color rgb="FF000000"/>
      <name val="Calibri"/>
      <family val="2"/>
      <scheme val="minor"/>
    </font>
    <font>
      <u/>
      <sz val="11"/>
      <color theme="1"/>
      <name val="Calibri"/>
      <family val="2"/>
      <scheme val="minor"/>
    </font>
    <font>
      <b/>
      <u/>
      <sz val="11"/>
      <color theme="1"/>
      <name val="Calibri"/>
      <family val="2"/>
      <scheme val="minor"/>
    </font>
    <font>
      <b/>
      <i/>
      <sz val="12"/>
      <color theme="1"/>
      <name val="Calibri"/>
      <family val="2"/>
      <scheme val="minor"/>
    </font>
    <font>
      <b/>
      <sz val="9"/>
      <color theme="0"/>
      <name val="Calibri"/>
      <family val="2"/>
      <scheme val="minor"/>
    </font>
    <font>
      <b/>
      <sz val="14"/>
      <color theme="1"/>
      <name val="Century Gothic"/>
      <family val="2"/>
    </font>
    <font>
      <b/>
      <sz val="11"/>
      <color rgb="FFFFFF00"/>
      <name val="Calibri"/>
      <family val="2"/>
      <scheme val="minor"/>
    </font>
    <font>
      <b/>
      <sz val="10.5"/>
      <color theme="0"/>
      <name val="Calibri"/>
      <family val="2"/>
      <scheme val="minor"/>
    </font>
    <font>
      <b/>
      <sz val="16"/>
      <color theme="0"/>
      <name val="Calibri"/>
      <family val="2"/>
      <scheme val="minor"/>
    </font>
    <font>
      <b/>
      <sz val="11"/>
      <color theme="0"/>
      <name val="Calibri"/>
      <family val="2"/>
    </font>
    <font>
      <b/>
      <i/>
      <sz val="11"/>
      <color theme="0"/>
      <name val="Calibri"/>
      <family val="2"/>
    </font>
    <font>
      <sz val="22"/>
      <color theme="0"/>
      <name val="Calibri"/>
      <family val="2"/>
      <scheme val="minor"/>
    </font>
    <font>
      <b/>
      <sz val="7"/>
      <color theme="1"/>
      <name val="Calibri"/>
      <family val="2"/>
      <scheme val="minor"/>
    </font>
    <font>
      <sz val="10"/>
      <color indexed="8"/>
      <name val="Arial"/>
      <family val="2"/>
    </font>
  </fonts>
  <fills count="1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6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51E49"/>
        <bgColor indexed="64"/>
      </patternFill>
    </fill>
    <fill>
      <patternFill patternType="solid">
        <fgColor rgb="FF00B0F0"/>
        <bgColor indexed="64"/>
      </patternFill>
    </fill>
    <fill>
      <patternFill patternType="solid">
        <fgColor theme="0" tint="-0.249977111117893"/>
        <bgColor indexed="64"/>
      </patternFill>
    </fill>
    <fill>
      <patternFill patternType="solid">
        <fgColor theme="4" tint="0.399975585192419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theme="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3" fontId="1" fillId="0" borderId="0" applyFont="0" applyFill="0" applyBorder="0" applyAlignment="0" applyProtection="0"/>
    <xf numFmtId="0" fontId="60" fillId="0" borderId="0">
      <alignment vertical="top"/>
    </xf>
    <xf numFmtId="0" fontId="60" fillId="0" borderId="0">
      <alignment vertical="top"/>
    </xf>
    <xf numFmtId="44" fontId="60" fillId="0" borderId="0" applyFont="0" applyFill="0" applyBorder="0" applyAlignment="0" applyProtection="0">
      <alignment vertical="top"/>
    </xf>
  </cellStyleXfs>
  <cellXfs count="588">
    <xf numFmtId="0" fontId="0" fillId="0" borderId="0" xfId="0"/>
    <xf numFmtId="0" fontId="8" fillId="0" borderId="0" xfId="0" applyFont="1"/>
    <xf numFmtId="0" fontId="0" fillId="0" borderId="0" xfId="0" applyAlignment="1">
      <alignment vertical="center"/>
    </xf>
    <xf numFmtId="0" fontId="9" fillId="0" borderId="1" xfId="0" applyFont="1" applyBorder="1"/>
    <xf numFmtId="0" fontId="0" fillId="0" borderId="1" xfId="0" applyBorder="1"/>
    <xf numFmtId="0" fontId="0" fillId="3" borderId="0" xfId="0" applyFill="1"/>
    <xf numFmtId="44" fontId="0" fillId="0" borderId="1" xfId="0" applyNumberFormat="1" applyBorder="1"/>
    <xf numFmtId="44" fontId="13" fillId="0" borderId="1" xfId="0" applyNumberFormat="1" applyFont="1" applyBorder="1"/>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44" fontId="0" fillId="0" borderId="1" xfId="1" applyFont="1" applyBorder="1" applyAlignment="1">
      <alignment horizontal="center" vertical="center"/>
    </xf>
    <xf numFmtId="39" fontId="0" fillId="0" borderId="1"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4" fontId="12" fillId="0" borderId="1" xfId="1"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0" fillId="0" borderId="4" xfId="1"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44" fontId="19" fillId="0" borderId="9" xfId="1" applyFont="1" applyBorder="1" applyAlignment="1">
      <alignment horizontal="center" vertical="center"/>
    </xf>
    <xf numFmtId="0" fontId="4" fillId="2" borderId="9" xfId="0" applyFont="1" applyFill="1" applyBorder="1" applyAlignment="1">
      <alignment vertical="center"/>
    </xf>
    <xf numFmtId="0" fontId="4" fillId="3" borderId="0" xfId="0" applyFont="1" applyFill="1" applyAlignment="1">
      <alignment vertical="center"/>
    </xf>
    <xf numFmtId="0" fontId="4" fillId="0" borderId="0" xfId="0" applyFont="1" applyAlignment="1">
      <alignment horizontal="right" vertical="center"/>
    </xf>
    <xf numFmtId="44" fontId="12" fillId="0" borderId="0" xfId="1" applyFont="1" applyBorder="1" applyAlignment="1">
      <alignment vertical="center"/>
    </xf>
    <xf numFmtId="0" fontId="12"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2" fillId="0" borderId="10" xfId="0" applyFont="1" applyBorder="1" applyAlignment="1">
      <alignment horizontal="right" vertical="center"/>
    </xf>
    <xf numFmtId="44" fontId="19" fillId="0" borderId="10" xfId="1" applyFont="1" applyBorder="1" applyAlignment="1">
      <alignment horizontal="center" vertical="center"/>
    </xf>
    <xf numFmtId="0" fontId="10" fillId="2" borderId="1" xfId="0" applyFont="1" applyFill="1" applyBorder="1"/>
    <xf numFmtId="0" fontId="5" fillId="2" borderId="0" xfId="0" applyFont="1" applyFill="1"/>
    <xf numFmtId="0" fontId="10" fillId="2" borderId="11" xfId="0" applyFont="1" applyFill="1" applyBorder="1"/>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2" xfId="0" applyBorder="1"/>
    <xf numFmtId="0" fontId="0" fillId="0" borderId="13" xfId="0" applyBorder="1"/>
    <xf numFmtId="44" fontId="12" fillId="3" borderId="1" xfId="1" applyFont="1" applyFill="1" applyBorder="1" applyAlignment="1">
      <alignment horizontal="center" vertical="center"/>
    </xf>
    <xf numFmtId="0" fontId="0" fillId="0" borderId="0" xfId="0" applyAlignment="1">
      <alignment horizontal="center"/>
    </xf>
    <xf numFmtId="0" fontId="4" fillId="2" borderId="0" xfId="0" applyFont="1" applyFill="1" applyAlignment="1">
      <alignment horizontal="center" vertical="center"/>
    </xf>
    <xf numFmtId="0" fontId="15" fillId="0" borderId="0" xfId="0" applyFont="1" applyAlignment="1">
      <alignment vertical="center" wrapText="1"/>
    </xf>
    <xf numFmtId="44" fontId="12" fillId="0" borderId="1" xfId="1" applyFont="1" applyFill="1" applyBorder="1" applyAlignment="1">
      <alignment vertical="center"/>
    </xf>
    <xf numFmtId="9" fontId="12" fillId="0" borderId="1" xfId="1" applyNumberFormat="1" applyFont="1" applyBorder="1" applyAlignment="1">
      <alignment horizontal="center" vertical="center"/>
    </xf>
    <xf numFmtId="0" fontId="5" fillId="2" borderId="1" xfId="0" applyFont="1" applyFill="1" applyBorder="1"/>
    <xf numFmtId="44" fontId="12" fillId="0" borderId="0" xfId="1" applyFont="1" applyFill="1" applyBorder="1" applyAlignment="1">
      <alignment horizontal="center" vertical="center"/>
    </xf>
    <xf numFmtId="0" fontId="5" fillId="2" borderId="1" xfId="0" applyFont="1" applyFill="1" applyBorder="1" applyAlignment="1">
      <alignment horizontal="center"/>
    </xf>
    <xf numFmtId="0" fontId="4" fillId="2" borderId="1" xfId="0" applyFont="1" applyFill="1" applyBorder="1" applyAlignment="1">
      <alignment horizontal="right"/>
    </xf>
    <xf numFmtId="0" fontId="16" fillId="2" borderId="0" xfId="0" applyFont="1" applyFill="1" applyAlignment="1">
      <alignment horizontal="right"/>
    </xf>
    <xf numFmtId="0" fontId="16" fillId="9" borderId="1" xfId="0" applyFont="1" applyFill="1" applyBorder="1" applyAlignment="1">
      <alignment horizontal="right"/>
    </xf>
    <xf numFmtId="0" fontId="27" fillId="3" borderId="0" xfId="0" applyFont="1" applyFill="1"/>
    <xf numFmtId="0" fontId="27" fillId="3" borderId="0" xfId="0" applyFont="1" applyFill="1" applyAlignment="1">
      <alignment horizontal="center"/>
    </xf>
    <xf numFmtId="44" fontId="27" fillId="3" borderId="0" xfId="0" applyNumberFormat="1" applyFont="1" applyFill="1"/>
    <xf numFmtId="44" fontId="29" fillId="0" borderId="1" xfId="0" applyNumberFormat="1" applyFont="1" applyBorder="1"/>
    <xf numFmtId="0" fontId="0" fillId="0" borderId="1" xfId="0" applyBorder="1" applyAlignment="1">
      <alignment horizontal="center" vertical="center"/>
    </xf>
    <xf numFmtId="0" fontId="12" fillId="5" borderId="3" xfId="0" applyFont="1" applyFill="1" applyBorder="1" applyProtection="1">
      <protection locked="0"/>
    </xf>
    <xf numFmtId="0" fontId="12" fillId="5" borderId="2" xfId="0" applyFont="1" applyFill="1" applyBorder="1" applyProtection="1">
      <protection locked="0"/>
    </xf>
    <xf numFmtId="0" fontId="12" fillId="5" borderId="4" xfId="0" applyFont="1" applyFill="1" applyBorder="1" applyProtection="1">
      <protection locked="0"/>
    </xf>
    <xf numFmtId="0" fontId="15"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31" fillId="2" borderId="3" xfId="3" applyFont="1" applyFill="1" applyBorder="1" applyAlignment="1" applyProtection="1">
      <alignment vertical="center"/>
      <protection locked="0"/>
    </xf>
    <xf numFmtId="0" fontId="0" fillId="0" borderId="0" xfId="0" applyProtection="1">
      <protection locked="0"/>
    </xf>
    <xf numFmtId="44" fontId="0" fillId="0" borderId="0" xfId="1" applyFont="1" applyProtection="1">
      <protection locked="0"/>
    </xf>
    <xf numFmtId="0" fontId="0" fillId="0" borderId="0" xfId="0" applyAlignment="1" applyProtection="1">
      <alignment horizontal="center"/>
      <protection locked="0"/>
    </xf>
    <xf numFmtId="0" fontId="32" fillId="0" borderId="11" xfId="0" applyFont="1" applyBorder="1"/>
    <xf numFmtId="44" fontId="32" fillId="0" borderId="1" xfId="1" applyFont="1" applyBorder="1" applyAlignment="1">
      <alignment horizontal="center" vertical="center"/>
    </xf>
    <xf numFmtId="44" fontId="12" fillId="11" borderId="1" xfId="1" applyFont="1" applyFill="1" applyBorder="1" applyAlignment="1" applyProtection="1">
      <alignment horizontal="center" vertical="center"/>
      <protection locked="0"/>
    </xf>
    <xf numFmtId="0" fontId="0" fillId="0" borderId="12" xfId="0" applyBorder="1" applyAlignment="1">
      <alignment vertical="center"/>
    </xf>
    <xf numFmtId="0" fontId="23" fillId="0" borderId="0" xfId="3" applyBorder="1" applyAlignment="1">
      <alignment horizontal="right"/>
    </xf>
    <xf numFmtId="0" fontId="0" fillId="0" borderId="0" xfId="0" applyAlignment="1" applyProtection="1">
      <alignment wrapText="1"/>
      <protection locked="0"/>
    </xf>
    <xf numFmtId="0" fontId="0" fillId="0" borderId="25" xfId="0" applyBorder="1" applyProtection="1">
      <protection locked="0"/>
    </xf>
    <xf numFmtId="0" fontId="0" fillId="0" borderId="23" xfId="0" applyBorder="1" applyProtection="1">
      <protection locked="0"/>
    </xf>
    <xf numFmtId="0" fontId="0" fillId="0" borderId="8" xfId="0" applyBorder="1" applyProtection="1">
      <protection locked="0"/>
    </xf>
    <xf numFmtId="0" fontId="0" fillId="0" borderId="24" xfId="0" applyBorder="1" applyProtection="1">
      <protection locked="0"/>
    </xf>
    <xf numFmtId="0" fontId="0" fillId="8" borderId="0" xfId="0" applyFill="1"/>
    <xf numFmtId="0" fontId="36" fillId="13" borderId="0" xfId="0" applyFont="1" applyFill="1" applyAlignment="1">
      <alignment horizontal="center" vertical="top" wrapText="1"/>
    </xf>
    <xf numFmtId="0" fontId="0" fillId="0" borderId="0" xfId="0" applyAlignment="1">
      <alignment horizontal="left" vertical="top"/>
    </xf>
    <xf numFmtId="0" fontId="0" fillId="8" borderId="39"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0" borderId="0" xfId="0" applyAlignment="1">
      <alignment vertical="top" wrapText="1"/>
    </xf>
    <xf numFmtId="0" fontId="0" fillId="0" borderId="13" xfId="0" applyBorder="1" applyAlignment="1">
      <alignment vertical="top" wrapText="1"/>
    </xf>
    <xf numFmtId="0" fontId="0" fillId="0" borderId="0" xfId="0" applyAlignment="1">
      <alignment vertical="center" wrapText="1"/>
    </xf>
    <xf numFmtId="0" fontId="37" fillId="0" borderId="0" xfId="0" applyFont="1"/>
    <xf numFmtId="0" fontId="12" fillId="0" borderId="0" xfId="0" applyFont="1" applyAlignment="1">
      <alignment horizontal="right"/>
    </xf>
    <xf numFmtId="0" fontId="0" fillId="0" borderId="37" xfId="0" applyBorder="1" applyAlignment="1">
      <alignment horizontal="left"/>
    </xf>
    <xf numFmtId="0" fontId="18" fillId="0" borderId="44" xfId="0" applyFont="1" applyBorder="1" applyAlignment="1">
      <alignment horizontal="center"/>
    </xf>
    <xf numFmtId="0" fontId="0" fillId="0" borderId="27" xfId="0" applyBorder="1"/>
    <xf numFmtId="0" fontId="0" fillId="0" borderId="22" xfId="0" applyBorder="1"/>
    <xf numFmtId="0" fontId="41" fillId="0" borderId="15" xfId="0" applyFont="1" applyBorder="1" applyAlignment="1" applyProtection="1">
      <alignment wrapText="1"/>
      <protection locked="0"/>
    </xf>
    <xf numFmtId="0" fontId="0" fillId="0" borderId="29" xfId="0" applyBorder="1"/>
    <xf numFmtId="0" fontId="0" fillId="0" borderId="30" xfId="0" applyBorder="1"/>
    <xf numFmtId="0" fontId="0" fillId="0" borderId="56" xfId="0" applyBorder="1"/>
    <xf numFmtId="0" fontId="0" fillId="0" borderId="57" xfId="0" applyBorder="1"/>
    <xf numFmtId="0" fontId="42" fillId="0" borderId="1" xfId="0" applyFont="1" applyBorder="1" applyAlignment="1">
      <alignment horizontal="left" vertical="center" wrapText="1"/>
    </xf>
    <xf numFmtId="44" fontId="12" fillId="0" borderId="3" xfId="1" applyFont="1" applyBorder="1"/>
    <xf numFmtId="44" fontId="12" fillId="0" borderId="3" xfId="1" applyFont="1" applyBorder="1" applyProtection="1">
      <protection locked="0"/>
    </xf>
    <xf numFmtId="44" fontId="12" fillId="0" borderId="58" xfId="1" applyFont="1" applyBorder="1" applyProtection="1">
      <protection locked="0"/>
    </xf>
    <xf numFmtId="0" fontId="43" fillId="0" borderId="59" xfId="0" applyFont="1" applyBorder="1" applyAlignment="1">
      <alignment wrapText="1"/>
    </xf>
    <xf numFmtId="0" fontId="0" fillId="0" borderId="59" xfId="0" applyBorder="1"/>
    <xf numFmtId="0" fontId="43" fillId="0" borderId="1" xfId="0" applyFont="1" applyBorder="1" applyAlignment="1">
      <alignment wrapText="1"/>
    </xf>
    <xf numFmtId="44" fontId="12" fillId="0" borderId="5" xfId="1" applyFont="1" applyBorder="1" applyAlignment="1" applyProtection="1">
      <alignment horizontal="right"/>
      <protection locked="0"/>
    </xf>
    <xf numFmtId="44" fontId="12" fillId="0" borderId="36" xfId="1" applyFont="1" applyBorder="1" applyAlignment="1" applyProtection="1">
      <alignment horizontal="right"/>
      <protection locked="0"/>
    </xf>
    <xf numFmtId="0" fontId="43" fillId="0" borderId="1" xfId="0" applyFont="1" applyBorder="1" applyAlignment="1">
      <alignment horizontal="left" wrapText="1"/>
    </xf>
    <xf numFmtId="0" fontId="44" fillId="0" borderId="39" xfId="0" applyFont="1" applyBorder="1"/>
    <xf numFmtId="0" fontId="44" fillId="0" borderId="23" xfId="0" applyFont="1" applyBorder="1"/>
    <xf numFmtId="44" fontId="12" fillId="0" borderId="18" xfId="1" applyFont="1" applyBorder="1"/>
    <xf numFmtId="0" fontId="12" fillId="0" borderId="19" xfId="0" applyFont="1" applyBorder="1" applyAlignment="1">
      <alignment horizontal="right"/>
    </xf>
    <xf numFmtId="44" fontId="12" fillId="0" borderId="35" xfId="1" applyFont="1" applyBorder="1" applyAlignment="1">
      <alignment horizontal="right"/>
    </xf>
    <xf numFmtId="44" fontId="12" fillId="0" borderId="35" xfId="1" applyFont="1" applyFill="1" applyBorder="1" applyAlignment="1">
      <alignment horizontal="right"/>
    </xf>
    <xf numFmtId="44" fontId="12" fillId="0" borderId="14" xfId="1" applyFont="1" applyBorder="1" applyAlignment="1">
      <alignment horizontal="right"/>
    </xf>
    <xf numFmtId="0" fontId="47" fillId="15" borderId="9" xfId="0" applyFont="1" applyFill="1" applyBorder="1" applyAlignment="1">
      <alignment horizontal="right"/>
    </xf>
    <xf numFmtId="0" fontId="47" fillId="15" borderId="4" xfId="0" applyFont="1" applyFill="1" applyBorder="1" applyProtection="1">
      <protection locked="0"/>
    </xf>
    <xf numFmtId="0" fontId="18" fillId="15" borderId="15" xfId="0" applyFont="1" applyFill="1" applyBorder="1" applyAlignment="1">
      <alignment horizontal="right" wrapText="1"/>
    </xf>
    <xf numFmtId="0" fontId="18" fillId="15" borderId="10" xfId="0" applyFont="1" applyFill="1" applyBorder="1" applyAlignment="1">
      <alignment horizontal="right" wrapText="1"/>
    </xf>
    <xf numFmtId="0" fontId="18" fillId="15" borderId="10" xfId="0" applyFont="1" applyFill="1" applyBorder="1" applyAlignment="1">
      <alignment horizontal="left" wrapText="1"/>
    </xf>
    <xf numFmtId="0" fontId="18" fillId="15" borderId="16" xfId="0" applyFont="1" applyFill="1" applyBorder="1" applyAlignment="1">
      <alignment horizontal="left" wrapText="1"/>
    </xf>
    <xf numFmtId="0" fontId="47" fillId="3" borderId="9" xfId="0" applyFont="1" applyFill="1" applyBorder="1" applyAlignment="1">
      <alignment horizontal="right"/>
    </xf>
    <xf numFmtId="0" fontId="47" fillId="3" borderId="4" xfId="0" applyFont="1" applyFill="1" applyBorder="1" applyProtection="1">
      <protection locked="0"/>
    </xf>
    <xf numFmtId="0" fontId="13" fillId="0" borderId="40" xfId="0" applyFont="1" applyBorder="1" applyAlignment="1">
      <alignment vertical="center" wrapText="1"/>
    </xf>
    <xf numFmtId="44" fontId="12" fillId="0" borderId="15" xfId="1" applyFont="1" applyBorder="1" applyProtection="1">
      <protection locked="0"/>
    </xf>
    <xf numFmtId="0" fontId="41" fillId="0" borderId="57" xfId="0" applyFont="1" applyBorder="1" applyAlignment="1" applyProtection="1">
      <alignment wrapText="1"/>
      <protection locked="0"/>
    </xf>
    <xf numFmtId="0" fontId="0" fillId="0" borderId="0" xfId="0" applyAlignment="1">
      <alignment horizontal="right"/>
    </xf>
    <xf numFmtId="0" fontId="0" fillId="0" borderId="0" xfId="0" applyAlignment="1">
      <alignment horizontal="center" vertical="center" wrapText="1"/>
    </xf>
    <xf numFmtId="44" fontId="0" fillId="0" borderId="0" xfId="1" applyFont="1" applyBorder="1" applyAlignment="1">
      <alignment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43" xfId="0" applyBorder="1" applyAlignment="1">
      <alignment horizontal="left" vertical="center"/>
    </xf>
    <xf numFmtId="44" fontId="0" fillId="0" borderId="20" xfId="1" applyFont="1" applyBorder="1" applyAlignment="1" applyProtection="1">
      <alignment vertical="center"/>
      <protection locked="0"/>
    </xf>
    <xf numFmtId="0" fontId="0" fillId="0" borderId="55" xfId="0" applyBorder="1" applyAlignment="1">
      <alignment horizontal="left" vertical="center"/>
    </xf>
    <xf numFmtId="44" fontId="0" fillId="0" borderId="24" xfId="1" applyFont="1" applyBorder="1" applyAlignment="1" applyProtection="1">
      <alignment vertical="center"/>
      <protection locked="0"/>
    </xf>
    <xf numFmtId="0" fontId="0" fillId="0" borderId="55" xfId="0" applyBorder="1" applyAlignment="1">
      <alignment horizontal="left" vertical="center" wrapText="1"/>
    </xf>
    <xf numFmtId="44" fontId="0" fillId="0" borderId="7" xfId="1" applyFont="1" applyBorder="1" applyAlignment="1">
      <alignment vertical="center"/>
    </xf>
    <xf numFmtId="0" fontId="0" fillId="0" borderId="12" xfId="0" applyBorder="1" applyAlignment="1">
      <alignment horizontal="right"/>
    </xf>
    <xf numFmtId="0" fontId="0" fillId="0" borderId="10" xfId="0" applyBorder="1"/>
    <xf numFmtId="0" fontId="0" fillId="0" borderId="16" xfId="0" applyBorder="1"/>
    <xf numFmtId="0" fontId="0" fillId="0" borderId="15" xfId="0" applyBorder="1"/>
    <xf numFmtId="0" fontId="0" fillId="7" borderId="0" xfId="0" applyFill="1" applyAlignment="1">
      <alignment horizontal="left"/>
    </xf>
    <xf numFmtId="0" fontId="0" fillId="7" borderId="0" xfId="0" applyFill="1"/>
    <xf numFmtId="0" fontId="23" fillId="7" borderId="0" xfId="3" applyFill="1"/>
    <xf numFmtId="0" fontId="0" fillId="0" borderId="0" xfId="0" applyAlignment="1">
      <alignment horizontal="right" vertical="center" wrapText="1"/>
    </xf>
    <xf numFmtId="44" fontId="0" fillId="0" borderId="6" xfId="1" applyFont="1" applyBorder="1" applyAlignment="1">
      <alignment horizontal="center" vertical="center"/>
    </xf>
    <xf numFmtId="0" fontId="12" fillId="8" borderId="0" xfId="0" applyFont="1" applyFill="1" applyAlignment="1">
      <alignment horizontal="right" vertical="center"/>
    </xf>
    <xf numFmtId="0" fontId="0" fillId="0" borderId="0" xfId="0" applyAlignment="1">
      <alignment horizontal="left"/>
    </xf>
    <xf numFmtId="44" fontId="0" fillId="0" borderId="0" xfId="1" applyFont="1"/>
    <xf numFmtId="0" fontId="0" fillId="3" borderId="0" xfId="0" applyFill="1" applyAlignment="1">
      <alignment horizontal="left" vertical="center"/>
    </xf>
    <xf numFmtId="0" fontId="12" fillId="12" borderId="0" xfId="0" applyFont="1" applyFill="1" applyAlignment="1">
      <alignment horizontal="right" vertical="center"/>
    </xf>
    <xf numFmtId="0" fontId="12" fillId="0" borderId="0" xfId="0" applyFont="1" applyAlignment="1">
      <alignment vertical="center"/>
    </xf>
    <xf numFmtId="0" fontId="12" fillId="0" borderId="13" xfId="0" applyFont="1" applyBorder="1" applyAlignment="1">
      <alignment vertical="center"/>
    </xf>
    <xf numFmtId="0" fontId="13" fillId="0" borderId="22" xfId="0" applyFont="1" applyBorder="1" applyAlignment="1">
      <alignment horizontal="center"/>
    </xf>
    <xf numFmtId="44" fontId="0" fillId="0" borderId="52" xfId="1" applyFont="1" applyBorder="1" applyAlignment="1">
      <alignment vertical="center"/>
    </xf>
    <xf numFmtId="0" fontId="23" fillId="0" borderId="0" xfId="3" applyFill="1" applyBorder="1" applyAlignment="1"/>
    <xf numFmtId="0" fontId="24" fillId="0" borderId="0" xfId="0" applyFont="1" applyAlignment="1">
      <alignment horizontal="center"/>
    </xf>
    <xf numFmtId="165" fontId="0" fillId="8" borderId="1" xfId="1" applyNumberFormat="1" applyFont="1" applyFill="1" applyBorder="1" applyProtection="1">
      <protection locked="0"/>
    </xf>
    <xf numFmtId="44" fontId="0" fillId="0" borderId="3" xfId="1" applyFont="1" applyBorder="1" applyAlignment="1">
      <alignment vertical="center"/>
    </xf>
    <xf numFmtId="44" fontId="0" fillId="0" borderId="4" xfId="1" applyFont="1" applyBorder="1" applyAlignment="1">
      <alignment vertical="center"/>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44" fontId="0" fillId="0" borderId="2" xfId="1" applyFont="1" applyBorder="1" applyAlignment="1">
      <alignment vertical="center"/>
    </xf>
    <xf numFmtId="44" fontId="0" fillId="0" borderId="36" xfId="1" applyFont="1" applyBorder="1" applyAlignment="1">
      <alignment vertical="center"/>
    </xf>
    <xf numFmtId="44" fontId="0" fillId="0" borderId="9" xfId="1" applyFont="1" applyBorder="1" applyAlignment="1">
      <alignment vertical="center"/>
    </xf>
    <xf numFmtId="44" fontId="0" fillId="6" borderId="4" xfId="1" applyFont="1" applyFill="1" applyBorder="1" applyAlignment="1">
      <alignment vertical="center"/>
    </xf>
    <xf numFmtId="0" fontId="19" fillId="0" borderId="0" xfId="0" applyFont="1" applyAlignment="1">
      <alignment vertical="top"/>
    </xf>
    <xf numFmtId="44" fontId="12" fillId="0" borderId="43" xfId="1" applyFont="1" applyBorder="1" applyAlignment="1" applyProtection="1">
      <alignment horizontal="center" vertical="center"/>
    </xf>
    <xf numFmtId="44" fontId="12" fillId="0" borderId="7" xfId="1" applyFont="1" applyBorder="1" applyAlignment="1" applyProtection="1">
      <alignment horizontal="center" vertical="center"/>
    </xf>
    <xf numFmtId="44" fontId="0" fillId="0" borderId="43" xfId="1" applyFont="1" applyBorder="1" applyAlignment="1" applyProtection="1">
      <alignment horizontal="right" vertical="center"/>
    </xf>
    <xf numFmtId="44" fontId="0" fillId="0" borderId="43" xfId="1" applyFont="1" applyBorder="1" applyAlignment="1" applyProtection="1">
      <alignment vertical="center"/>
    </xf>
    <xf numFmtId="9" fontId="0" fillId="0" borderId="43" xfId="2" applyFont="1" applyBorder="1" applyAlignment="1" applyProtection="1">
      <alignment vertical="center"/>
    </xf>
    <xf numFmtId="10" fontId="0" fillId="0" borderId="43" xfId="1" applyNumberFormat="1" applyFont="1" applyBorder="1" applyAlignment="1" applyProtection="1">
      <alignment vertical="center"/>
    </xf>
    <xf numFmtId="44" fontId="0" fillId="0" borderId="43" xfId="1" applyFont="1" applyBorder="1" applyAlignment="1" applyProtection="1">
      <alignment horizontal="center" vertical="center"/>
    </xf>
    <xf numFmtId="14" fontId="23" fillId="0" borderId="0" xfId="3" applyNumberFormat="1" applyFill="1" applyBorder="1" applyAlignment="1"/>
    <xf numFmtId="0" fontId="5" fillId="2" borderId="20" xfId="0" applyFont="1" applyFill="1" applyBorder="1"/>
    <xf numFmtId="0" fontId="10" fillId="2" borderId="0" xfId="0" applyFont="1" applyFill="1" applyAlignment="1">
      <alignment wrapText="1"/>
    </xf>
    <xf numFmtId="0" fontId="10" fillId="2" borderId="3" xfId="0" applyFont="1" applyFill="1" applyBorder="1"/>
    <xf numFmtId="44" fontId="0" fillId="0" borderId="3" xfId="0" applyNumberFormat="1" applyBorder="1"/>
    <xf numFmtId="44" fontId="13" fillId="0" borderId="3" xfId="0" applyNumberFormat="1" applyFont="1" applyBorder="1"/>
    <xf numFmtId="44" fontId="0" fillId="0" borderId="59" xfId="1" applyFont="1" applyBorder="1"/>
    <xf numFmtId="44" fontId="5" fillId="2" borderId="43" xfId="0" applyNumberFormat="1" applyFont="1" applyFill="1" applyBorder="1"/>
    <xf numFmtId="44" fontId="13" fillId="7" borderId="1" xfId="0" applyNumberFormat="1" applyFont="1" applyFill="1" applyBorder="1"/>
    <xf numFmtId="0" fontId="55" fillId="0" borderId="0" xfId="0" applyFont="1"/>
    <xf numFmtId="0" fontId="4" fillId="0" borderId="0" xfId="0" applyFont="1" applyAlignment="1">
      <alignment wrapText="1"/>
    </xf>
    <xf numFmtId="44" fontId="28" fillId="0" borderId="0" xfId="0" applyNumberFormat="1" applyFont="1"/>
    <xf numFmtId="44" fontId="13" fillId="7" borderId="59" xfId="1" applyFont="1" applyFill="1" applyBorder="1"/>
    <xf numFmtId="0" fontId="5" fillId="2" borderId="6" xfId="0" applyFont="1" applyFill="1" applyBorder="1"/>
    <xf numFmtId="0" fontId="5" fillId="2" borderId="19" xfId="0" applyFont="1" applyFill="1" applyBorder="1"/>
    <xf numFmtId="44" fontId="0" fillId="0" borderId="0" xfId="0" applyNumberFormat="1"/>
    <xf numFmtId="166" fontId="0" fillId="0" borderId="0" xfId="0" applyNumberFormat="1"/>
    <xf numFmtId="0" fontId="12" fillId="0" borderId="0" xfId="0" applyFont="1" applyAlignment="1">
      <alignment horizontal="left"/>
    </xf>
    <xf numFmtId="44" fontId="5" fillId="2" borderId="43" xfId="0" applyNumberFormat="1" applyFont="1" applyFill="1" applyBorder="1" applyAlignment="1">
      <alignment wrapText="1"/>
    </xf>
    <xf numFmtId="0" fontId="0" fillId="8" borderId="7" xfId="0" applyFill="1" applyBorder="1"/>
    <xf numFmtId="0" fontId="0" fillId="8" borderId="22" xfId="0" applyFill="1" applyBorder="1"/>
    <xf numFmtId="0" fontId="23" fillId="8" borderId="23" xfId="3" applyFill="1" applyBorder="1" applyAlignment="1">
      <alignment horizontal="right"/>
    </xf>
    <xf numFmtId="0" fontId="23" fillId="8" borderId="8" xfId="3" applyFill="1" applyBorder="1" applyAlignment="1">
      <alignment horizontal="right"/>
    </xf>
    <xf numFmtId="0" fontId="0" fillId="8" borderId="8" xfId="0" applyFill="1" applyBorder="1"/>
    <xf numFmtId="0" fontId="0" fillId="8" borderId="24" xfId="0" applyFill="1" applyBorder="1"/>
    <xf numFmtId="0" fontId="9" fillId="0" borderId="0" xfId="0" applyFont="1"/>
    <xf numFmtId="0" fontId="9" fillId="0" borderId="0" xfId="0" applyFont="1" applyAlignment="1">
      <alignment horizontal="center" vertical="top" wrapText="1"/>
    </xf>
    <xf numFmtId="44" fontId="0" fillId="0" borderId="62" xfId="1" applyFont="1" applyBorder="1" applyAlignment="1">
      <alignment horizontal="center" vertical="center"/>
    </xf>
    <xf numFmtId="9" fontId="12" fillId="0" borderId="1" xfId="2" applyFont="1" applyFill="1" applyBorder="1" applyAlignment="1">
      <alignment horizontal="center" vertical="center"/>
    </xf>
    <xf numFmtId="0" fontId="0" fillId="0" borderId="15" xfId="0" applyBorder="1" applyAlignment="1">
      <alignment horizontal="center" vertical="top" wrapText="1"/>
    </xf>
    <xf numFmtId="0" fontId="0" fillId="0" borderId="10" xfId="0" applyBorder="1" applyAlignment="1">
      <alignment horizontal="left" vertical="top" wrapText="1"/>
    </xf>
    <xf numFmtId="0" fontId="0" fillId="0" borderId="10"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left" vertical="top" wrapText="1"/>
    </xf>
    <xf numFmtId="14" fontId="0" fillId="0" borderId="12" xfId="0" applyNumberFormat="1" applyBorder="1"/>
    <xf numFmtId="14" fontId="0" fillId="0" borderId="15" xfId="0" applyNumberFormat="1" applyBorder="1"/>
    <xf numFmtId="14" fontId="0" fillId="0" borderId="0" xfId="0" applyNumberFormat="1"/>
    <xf numFmtId="0" fontId="12" fillId="0" borderId="0" xfId="0" applyFont="1" applyAlignment="1">
      <alignment horizontal="center"/>
    </xf>
    <xf numFmtId="0" fontId="0" fillId="0" borderId="8" xfId="0" applyBorder="1"/>
    <xf numFmtId="0" fontId="0" fillId="0" borderId="0" xfId="0" applyAlignment="1">
      <alignment wrapText="1"/>
    </xf>
    <xf numFmtId="166" fontId="5" fillId="0" borderId="0" xfId="0" applyNumberFormat="1" applyFont="1"/>
    <xf numFmtId="164" fontId="5" fillId="0" borderId="0" xfId="0" applyNumberFormat="1" applyFont="1"/>
    <xf numFmtId="0" fontId="5" fillId="0" borderId="0" xfId="0" applyFont="1"/>
    <xf numFmtId="166" fontId="5" fillId="0" borderId="0" xfId="1" applyNumberFormat="1" applyFont="1" applyProtection="1">
      <protection hidden="1"/>
    </xf>
    <xf numFmtId="0" fontId="10" fillId="2" borderId="17" xfId="0" applyFont="1" applyFill="1" applyBorder="1"/>
    <xf numFmtId="0" fontId="10" fillId="2" borderId="17" xfId="0" applyFont="1" applyFill="1" applyBorder="1" applyAlignment="1">
      <alignment horizontal="center"/>
    </xf>
    <xf numFmtId="0" fontId="25" fillId="2" borderId="17" xfId="3" applyFont="1" applyFill="1" applyBorder="1" applyProtection="1"/>
    <xf numFmtId="0" fontId="10" fillId="2" borderId="17" xfId="3" applyFont="1" applyFill="1" applyBorder="1" applyAlignment="1" applyProtection="1">
      <alignment horizontal="left"/>
    </xf>
    <xf numFmtId="0" fontId="6" fillId="3" borderId="0" xfId="0" applyFont="1" applyFill="1" applyAlignment="1">
      <alignment horizontal="center" vertical="center" wrapText="1"/>
    </xf>
    <xf numFmtId="0" fontId="18" fillId="0" borderId="1" xfId="0" applyFont="1" applyBorder="1" applyAlignment="1">
      <alignment horizontal="center" vertical="top" wrapText="1"/>
    </xf>
    <xf numFmtId="0" fontId="12" fillId="0" borderId="1" xfId="0" applyFont="1" applyBorder="1" applyAlignment="1">
      <alignment horizontal="center" vertical="top" wrapText="1"/>
    </xf>
    <xf numFmtId="0" fontId="0" fillId="0" borderId="10" xfId="0" applyBorder="1" applyProtection="1">
      <protection locked="0"/>
    </xf>
    <xf numFmtId="0" fontId="0" fillId="0" borderId="16" xfId="0" applyBorder="1" applyProtection="1">
      <protection locked="0"/>
    </xf>
    <xf numFmtId="0" fontId="12" fillId="0" borderId="0" xfId="0" applyFont="1"/>
    <xf numFmtId="0" fontId="12" fillId="0" borderId="0" xfId="0" applyFont="1" applyAlignment="1">
      <alignment wrapText="1"/>
    </xf>
    <xf numFmtId="0" fontId="0" fillId="0" borderId="0" xfId="0" applyAlignment="1" applyProtection="1">
      <alignment vertical="top" wrapText="1"/>
      <protection locked="0"/>
    </xf>
    <xf numFmtId="0" fontId="7" fillId="0" borderId="0" xfId="0" applyFont="1" applyAlignment="1">
      <alignment vertical="center" wrapText="1"/>
    </xf>
    <xf numFmtId="0" fontId="6" fillId="0" borderId="0" xfId="0" applyFont="1" applyAlignment="1">
      <alignment vertical="center" wrapText="1"/>
    </xf>
    <xf numFmtId="0" fontId="7" fillId="12" borderId="3" xfId="0" applyFont="1" applyFill="1" applyBorder="1" applyAlignment="1">
      <alignment horizontal="center" vertical="center" wrapText="1"/>
    </xf>
    <xf numFmtId="0" fontId="6" fillId="2" borderId="36" xfId="0" applyFont="1" applyFill="1" applyBorder="1" applyAlignment="1">
      <alignment horizontal="center" vertical="center" wrapText="1"/>
    </xf>
    <xf numFmtId="49" fontId="0" fillId="8" borderId="1" xfId="0" applyNumberFormat="1" applyFill="1" applyBorder="1" applyAlignment="1" applyProtection="1">
      <alignment vertical="top" wrapText="1"/>
      <protection locked="0"/>
    </xf>
    <xf numFmtId="44" fontId="12" fillId="0" borderId="20" xfId="1" applyFont="1" applyBorder="1" applyAlignment="1">
      <alignment vertical="center"/>
    </xf>
    <xf numFmtId="0" fontId="12" fillId="7" borderId="55" xfId="0" applyFont="1" applyFill="1" applyBorder="1" applyAlignment="1">
      <alignment horizontal="left" vertical="center"/>
    </xf>
    <xf numFmtId="44" fontId="12" fillId="7" borderId="43" xfId="1" applyFont="1" applyFill="1" applyBorder="1" applyAlignment="1">
      <alignment vertical="center"/>
    </xf>
    <xf numFmtId="44" fontId="12" fillId="7" borderId="20" xfId="1" applyFont="1" applyFill="1" applyBorder="1" applyAlignment="1">
      <alignment vertical="center"/>
    </xf>
    <xf numFmtId="44" fontId="1" fillId="0" borderId="43" xfId="1" applyFont="1" applyBorder="1"/>
    <xf numFmtId="44" fontId="1" fillId="0" borderId="55" xfId="1" applyFont="1" applyBorder="1" applyAlignment="1" applyProtection="1">
      <alignment vertical="center"/>
    </xf>
    <xf numFmtId="167" fontId="0" fillId="0" borderId="0" xfId="1" applyNumberFormat="1" applyFont="1" applyProtection="1"/>
    <xf numFmtId="0" fontId="12" fillId="5" borderId="2" xfId="0" applyFont="1" applyFill="1" applyBorder="1" applyAlignment="1" applyProtection="1">
      <alignment horizontal="center"/>
      <protection locked="0"/>
    </xf>
    <xf numFmtId="44" fontId="0" fillId="0" borderId="24" xfId="1" applyFont="1" applyFill="1" applyBorder="1" applyAlignment="1" applyProtection="1">
      <alignment vertical="center"/>
      <protection locked="0"/>
    </xf>
    <xf numFmtId="44" fontId="12" fillId="0" borderId="20" xfId="1" applyFont="1" applyFill="1" applyBorder="1" applyAlignment="1">
      <alignment vertical="center"/>
    </xf>
    <xf numFmtId="44" fontId="1" fillId="0" borderId="55" xfId="1" applyFont="1" applyFill="1" applyBorder="1" applyAlignment="1" applyProtection="1">
      <alignment vertical="center"/>
    </xf>
    <xf numFmtId="49" fontId="0" fillId="0" borderId="0" xfId="0" applyNumberFormat="1"/>
    <xf numFmtId="0" fontId="7" fillId="1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19" xfId="0" applyFont="1" applyFill="1" applyBorder="1" applyAlignment="1">
      <alignment horizontal="right"/>
    </xf>
    <xf numFmtId="0" fontId="4" fillId="2" borderId="6" xfId="0" applyFont="1" applyFill="1" applyBorder="1" applyAlignment="1">
      <alignment horizontal="right"/>
    </xf>
    <xf numFmtId="0" fontId="4" fillId="2" borderId="20" xfId="0" applyFont="1" applyFill="1" applyBorder="1" applyAlignment="1">
      <alignment horizontal="right"/>
    </xf>
    <xf numFmtId="0" fontId="0" fillId="0" borderId="0" xfId="0" applyAlignment="1">
      <alignment horizontal="center"/>
    </xf>
    <xf numFmtId="0" fontId="53" fillId="2" borderId="19" xfId="0" applyFont="1" applyFill="1" applyBorder="1" applyAlignment="1">
      <alignment horizontal="right"/>
    </xf>
    <xf numFmtId="0" fontId="53" fillId="2" borderId="6" xfId="0" applyFont="1" applyFill="1" applyBorder="1" applyAlignment="1">
      <alignment horizontal="right"/>
    </xf>
    <xf numFmtId="0" fontId="53" fillId="2" borderId="20" xfId="0" applyFont="1" applyFill="1" applyBorder="1" applyAlignment="1">
      <alignment horizontal="right"/>
    </xf>
    <xf numFmtId="0" fontId="12" fillId="8" borderId="0" xfId="0" applyFont="1" applyFill="1" applyAlignment="1">
      <alignment horizontal="right" vertical="center"/>
    </xf>
    <xf numFmtId="0" fontId="0" fillId="8" borderId="8" xfId="0" applyFill="1" applyBorder="1" applyAlignment="1" applyProtection="1">
      <alignment horizontal="center" vertical="center"/>
      <protection locked="0"/>
    </xf>
    <xf numFmtId="0" fontId="0" fillId="8" borderId="6"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8" borderId="48" xfId="0" applyFill="1" applyBorder="1" applyAlignment="1" applyProtection="1">
      <alignment horizontal="center" vertical="center"/>
      <protection locked="0"/>
    </xf>
    <xf numFmtId="0" fontId="0" fillId="8" borderId="62" xfId="0" applyFill="1" applyBorder="1" applyAlignment="1" applyProtection="1">
      <alignment horizontal="center" vertical="center"/>
      <protection locked="0"/>
    </xf>
    <xf numFmtId="0" fontId="0" fillId="8" borderId="46" xfId="0" applyFill="1" applyBorder="1" applyAlignment="1" applyProtection="1">
      <alignment horizontal="center" vertical="center"/>
      <protection locked="0"/>
    </xf>
    <xf numFmtId="44" fontId="4" fillId="2" borderId="19" xfId="0" applyNumberFormat="1" applyFont="1" applyFill="1" applyBorder="1" applyAlignment="1">
      <alignment horizontal="left"/>
    </xf>
    <xf numFmtId="44" fontId="4" fillId="2" borderId="6" xfId="0" applyNumberFormat="1" applyFont="1" applyFill="1" applyBorder="1" applyAlignment="1">
      <alignment horizontal="left"/>
    </xf>
    <xf numFmtId="44" fontId="4" fillId="2" borderId="20" xfId="0" applyNumberFormat="1" applyFont="1" applyFill="1" applyBorder="1" applyAlignment="1">
      <alignment horizontal="left"/>
    </xf>
    <xf numFmtId="0" fontId="23" fillId="2" borderId="36" xfId="3" applyFill="1" applyBorder="1" applyAlignment="1">
      <alignment horizontal="center" vertical="center" wrapText="1"/>
    </xf>
    <xf numFmtId="0" fontId="23" fillId="2" borderId="9" xfId="3" applyFill="1" applyBorder="1" applyAlignment="1">
      <alignment horizontal="center" vertical="center" wrapText="1"/>
    </xf>
    <xf numFmtId="0" fontId="23" fillId="2" borderId="37" xfId="3" applyFill="1" applyBorder="1" applyAlignment="1">
      <alignment horizontal="center" vertical="center" wrapText="1"/>
    </xf>
    <xf numFmtId="9" fontId="0" fillId="0" borderId="8" xfId="2" applyFont="1" applyBorder="1" applyAlignment="1" applyProtection="1">
      <alignment horizontal="center"/>
    </xf>
    <xf numFmtId="0" fontId="24" fillId="0" borderId="7" xfId="0" applyFont="1" applyBorder="1" applyAlignment="1">
      <alignment horizontal="center"/>
    </xf>
    <xf numFmtId="10" fontId="0" fillId="0" borderId="8" xfId="2" applyNumberFormat="1" applyFont="1" applyBorder="1" applyAlignment="1">
      <alignment horizontal="center"/>
    </xf>
    <xf numFmtId="0" fontId="52" fillId="12" borderId="12" xfId="0" applyFont="1" applyFill="1" applyBorder="1" applyAlignment="1">
      <alignment horizontal="center"/>
    </xf>
    <xf numFmtId="0" fontId="52" fillId="12" borderId="0" xfId="0" applyFont="1" applyFill="1" applyAlignment="1">
      <alignment horizontal="center"/>
    </xf>
    <xf numFmtId="0" fontId="52" fillId="12" borderId="13" xfId="0" applyFont="1" applyFill="1" applyBorder="1" applyAlignment="1">
      <alignment horizontal="center"/>
    </xf>
    <xf numFmtId="0" fontId="11" fillId="2" borderId="12" xfId="0" applyFont="1" applyFill="1" applyBorder="1" applyAlignment="1">
      <alignment horizontal="center"/>
    </xf>
    <xf numFmtId="0" fontId="11" fillId="2" borderId="0" xfId="0" applyFont="1" applyFill="1" applyAlignment="1">
      <alignment horizontal="center"/>
    </xf>
    <xf numFmtId="0" fontId="11" fillId="2" borderId="13" xfId="0" applyFont="1" applyFill="1" applyBorder="1" applyAlignment="1">
      <alignment horizontal="center"/>
    </xf>
    <xf numFmtId="0" fontId="51" fillId="2" borderId="1" xfId="0" applyFont="1" applyFill="1" applyBorder="1"/>
    <xf numFmtId="0" fontId="23" fillId="8" borderId="21" xfId="3" applyFill="1" applyBorder="1" applyAlignment="1" applyProtection="1">
      <alignment horizontal="right"/>
      <protection locked="0"/>
    </xf>
    <xf numFmtId="0" fontId="23" fillId="8" borderId="7" xfId="3" applyFill="1" applyBorder="1" applyAlignment="1" applyProtection="1">
      <alignment horizontal="right"/>
      <protection locked="0"/>
    </xf>
    <xf numFmtId="0" fontId="0" fillId="8" borderId="36" xfId="0" applyFill="1" applyBorder="1" applyAlignment="1">
      <alignment horizontal="center" wrapText="1"/>
    </xf>
    <xf numFmtId="0" fontId="0" fillId="8" borderId="9" xfId="0" applyFill="1" applyBorder="1" applyAlignment="1">
      <alignment horizontal="center" wrapText="1"/>
    </xf>
    <xf numFmtId="0" fontId="0" fillId="8" borderId="37" xfId="0" applyFill="1" applyBorder="1" applyAlignment="1">
      <alignment horizontal="center" wrapText="1"/>
    </xf>
    <xf numFmtId="0" fontId="0" fillId="8" borderId="15" xfId="0" applyFill="1" applyBorder="1" applyAlignment="1">
      <alignment horizontal="center" wrapText="1"/>
    </xf>
    <xf numFmtId="0" fontId="0" fillId="8" borderId="10" xfId="0" applyFill="1" applyBorder="1" applyAlignment="1">
      <alignment horizontal="center" wrapText="1"/>
    </xf>
    <xf numFmtId="0" fontId="0" fillId="8" borderId="16" xfId="0" applyFill="1" applyBorder="1" applyAlignment="1">
      <alignment horizontal="center" wrapText="1"/>
    </xf>
    <xf numFmtId="0" fontId="12" fillId="12" borderId="12" xfId="0" applyFont="1" applyFill="1" applyBorder="1" applyAlignment="1">
      <alignment horizontal="right" vertical="center"/>
    </xf>
    <xf numFmtId="0" fontId="12" fillId="12" borderId="0" xfId="0" applyFont="1" applyFill="1" applyAlignment="1">
      <alignment horizontal="right" vertical="center"/>
    </xf>
    <xf numFmtId="0" fontId="37" fillId="12" borderId="21" xfId="0" applyFont="1" applyFill="1" applyBorder="1"/>
    <xf numFmtId="0" fontId="37" fillId="12" borderId="7" xfId="0" applyFont="1" applyFill="1" applyBorder="1"/>
    <xf numFmtId="0" fontId="37" fillId="12" borderId="22" xfId="0" applyFont="1" applyFill="1" applyBorder="1"/>
    <xf numFmtId="0" fontId="30" fillId="0" borderId="25" xfId="3" applyFont="1" applyFill="1" applyBorder="1" applyAlignment="1" applyProtection="1">
      <alignment vertical="top" wrapText="1"/>
      <protection locked="0"/>
    </xf>
    <xf numFmtId="0" fontId="30" fillId="0" borderId="0" xfId="3" applyFont="1" applyFill="1" applyBorder="1" applyAlignment="1" applyProtection="1">
      <alignment vertical="top" wrapText="1"/>
      <protection locked="0"/>
    </xf>
    <xf numFmtId="0" fontId="30" fillId="0" borderId="26" xfId="3" applyFont="1" applyFill="1" applyBorder="1" applyAlignment="1" applyProtection="1">
      <alignment vertical="top" wrapText="1"/>
      <protection locked="0"/>
    </xf>
    <xf numFmtId="0" fontId="30" fillId="0" borderId="23" xfId="3" applyFont="1" applyFill="1" applyBorder="1" applyAlignment="1" applyProtection="1">
      <alignment vertical="top" wrapText="1"/>
      <protection locked="0"/>
    </xf>
    <xf numFmtId="0" fontId="30" fillId="0" borderId="8" xfId="3" applyFont="1" applyFill="1" applyBorder="1" applyAlignment="1" applyProtection="1">
      <alignment vertical="top" wrapText="1"/>
      <protection locked="0"/>
    </xf>
    <xf numFmtId="0" fontId="30" fillId="0" borderId="24" xfId="3" applyFont="1" applyFill="1" applyBorder="1" applyAlignment="1" applyProtection="1">
      <alignment vertical="top" wrapText="1"/>
      <protection locked="0"/>
    </xf>
    <xf numFmtId="44" fontId="5" fillId="2" borderId="19" xfId="0" applyNumberFormat="1" applyFont="1" applyFill="1" applyBorder="1" applyAlignment="1">
      <alignment horizontal="center"/>
    </xf>
    <xf numFmtId="44" fontId="5" fillId="2" borderId="20" xfId="0" applyNumberFormat="1" applyFont="1" applyFill="1" applyBorder="1" applyAlignment="1">
      <alignment horizontal="center"/>
    </xf>
    <xf numFmtId="44" fontId="9" fillId="8" borderId="19" xfId="0" applyNumberFormat="1" applyFont="1" applyFill="1" applyBorder="1" applyAlignment="1" applyProtection="1">
      <alignment horizontal="center"/>
      <protection locked="0"/>
    </xf>
    <xf numFmtId="44" fontId="9" fillId="8" borderId="20" xfId="0" applyNumberFormat="1" applyFont="1" applyFill="1" applyBorder="1" applyAlignment="1" applyProtection="1">
      <alignment horizontal="center"/>
      <protection locked="0"/>
    </xf>
    <xf numFmtId="0" fontId="12" fillId="0" borderId="0" xfId="0" applyFont="1" applyAlignment="1">
      <alignment horizontal="right" vertical="center"/>
    </xf>
    <xf numFmtId="44" fontId="12" fillId="14" borderId="21" xfId="1" applyFont="1" applyFill="1" applyBorder="1" applyAlignment="1">
      <alignment horizontal="center" vertical="center"/>
    </xf>
    <xf numFmtId="44" fontId="12" fillId="14" borderId="7" xfId="1" applyFont="1" applyFill="1" applyBorder="1" applyAlignment="1">
      <alignment horizontal="center" vertical="center"/>
    </xf>
    <xf numFmtId="44" fontId="12" fillId="14" borderId="6" xfId="1" applyFont="1" applyFill="1" applyBorder="1" applyAlignment="1">
      <alignment horizontal="center" vertical="center"/>
    </xf>
    <xf numFmtId="44" fontId="12" fillId="14" borderId="20" xfId="1" applyFont="1" applyFill="1" applyBorder="1" applyAlignment="1">
      <alignment horizontal="center" vertical="center"/>
    </xf>
    <xf numFmtId="0" fontId="12" fillId="8" borderId="0" xfId="0" applyFont="1" applyFill="1" applyAlignment="1" applyProtection="1">
      <alignment horizontal="center" vertical="center"/>
      <protection locked="0"/>
    </xf>
    <xf numFmtId="0" fontId="12" fillId="12" borderId="0" xfId="0" applyFont="1" applyFill="1" applyAlignment="1">
      <alignment horizontal="left" vertical="center"/>
    </xf>
    <xf numFmtId="0" fontId="12" fillId="14" borderId="12" xfId="0" applyFont="1" applyFill="1" applyBorder="1" applyAlignment="1">
      <alignment horizontal="center" vertical="center"/>
    </xf>
    <xf numFmtId="0" fontId="12" fillId="14" borderId="0" xfId="0" applyFont="1" applyFill="1" applyAlignment="1">
      <alignment horizontal="center" vertical="center"/>
    </xf>
    <xf numFmtId="44" fontId="5" fillId="2" borderId="43" xfId="0" applyNumberFormat="1" applyFont="1" applyFill="1" applyBorder="1" applyAlignment="1">
      <alignment horizontal="center"/>
    </xf>
    <xf numFmtId="0" fontId="54" fillId="2" borderId="19" xfId="0" applyFont="1" applyFill="1" applyBorder="1" applyAlignment="1">
      <alignment horizontal="right"/>
    </xf>
    <xf numFmtId="0" fontId="54" fillId="2" borderId="6" xfId="0" applyFont="1" applyFill="1" applyBorder="1" applyAlignment="1">
      <alignment horizontal="right"/>
    </xf>
    <xf numFmtId="0" fontId="54" fillId="2" borderId="20" xfId="0" applyFont="1" applyFill="1" applyBorder="1" applyAlignment="1">
      <alignment horizontal="right"/>
    </xf>
    <xf numFmtId="44" fontId="53" fillId="2" borderId="19" xfId="0" applyNumberFormat="1" applyFont="1" applyFill="1" applyBorder="1" applyAlignment="1">
      <alignment horizontal="center"/>
    </xf>
    <xf numFmtId="44" fontId="53" fillId="2" borderId="20" xfId="0" applyNumberFormat="1" applyFont="1" applyFill="1" applyBorder="1" applyAlignment="1">
      <alignment horizontal="center"/>
    </xf>
    <xf numFmtId="44" fontId="16" fillId="2" borderId="19" xfId="0" applyNumberFormat="1" applyFont="1" applyFill="1" applyBorder="1" applyAlignment="1">
      <alignment horizontal="center"/>
    </xf>
    <xf numFmtId="44" fontId="16" fillId="2" borderId="6" xfId="0" applyNumberFormat="1" applyFont="1" applyFill="1" applyBorder="1" applyAlignment="1">
      <alignment horizontal="center"/>
    </xf>
    <xf numFmtId="44" fontId="16" fillId="2" borderId="20" xfId="0" applyNumberFormat="1" applyFont="1" applyFill="1" applyBorder="1" applyAlignment="1">
      <alignment horizontal="center"/>
    </xf>
    <xf numFmtId="0" fontId="0" fillId="0" borderId="0" xfId="0" applyAlignment="1">
      <alignment horizontal="center" vertical="top" wrapText="1"/>
    </xf>
    <xf numFmtId="9" fontId="0" fillId="0" borderId="8" xfId="2" applyFont="1" applyBorder="1" applyAlignment="1" applyProtection="1">
      <alignment horizontal="center" vertical="center"/>
    </xf>
    <xf numFmtId="0" fontId="0" fillId="0" borderId="21"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4" fillId="2" borderId="15" xfId="0" applyFont="1" applyFill="1" applyBorder="1" applyAlignment="1" applyProtection="1">
      <alignment horizontal="right"/>
      <protection locked="0"/>
    </xf>
    <xf numFmtId="0" fontId="4" fillId="2" borderId="10" xfId="0" applyFont="1" applyFill="1" applyBorder="1" applyAlignment="1" applyProtection="1">
      <alignment horizontal="right"/>
      <protection locked="0"/>
    </xf>
    <xf numFmtId="0" fontId="0" fillId="8" borderId="2" xfId="0" applyFill="1" applyBorder="1" applyAlignment="1" applyProtection="1">
      <alignment horizontal="left" vertical="top"/>
      <protection locked="0"/>
    </xf>
    <xf numFmtId="0" fontId="0" fillId="8" borderId="4" xfId="0" applyFill="1" applyBorder="1" applyAlignment="1" applyProtection="1">
      <alignment horizontal="left" vertical="top"/>
      <protection locked="0"/>
    </xf>
    <xf numFmtId="0" fontId="0" fillId="12" borderId="0" xfId="0" applyFill="1" applyAlignment="1">
      <alignment horizontal="left"/>
    </xf>
    <xf numFmtId="0" fontId="4" fillId="2" borderId="36" xfId="0" applyFont="1" applyFill="1" applyBorder="1" applyAlignment="1">
      <alignment horizontal="right"/>
    </xf>
    <xf numFmtId="0" fontId="4" fillId="2" borderId="9" xfId="0" applyFont="1" applyFill="1" applyBorder="1" applyAlignment="1">
      <alignment horizontal="right"/>
    </xf>
    <xf numFmtId="0" fontId="4" fillId="2" borderId="12" xfId="0" applyFont="1" applyFill="1" applyBorder="1" applyAlignment="1">
      <alignment horizontal="right"/>
    </xf>
    <xf numFmtId="0" fontId="4" fillId="2" borderId="0" xfId="0" applyFont="1" applyFill="1" applyAlignment="1">
      <alignment horizontal="right"/>
    </xf>
    <xf numFmtId="0" fontId="0" fillId="0" borderId="36" xfId="0" applyBorder="1" applyAlignment="1">
      <alignment horizontal="left" vertical="top" wrapText="1"/>
    </xf>
    <xf numFmtId="0" fontId="0" fillId="0" borderId="9" xfId="0" applyBorder="1" applyAlignment="1">
      <alignment horizontal="left" vertical="top" wrapText="1"/>
    </xf>
    <xf numFmtId="0" fontId="0" fillId="0" borderId="3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17" fillId="2" borderId="0" xfId="0" applyFont="1" applyFill="1" applyAlignment="1">
      <alignment horizontal="center"/>
    </xf>
    <xf numFmtId="0" fontId="19" fillId="2" borderId="0" xfId="0" applyFont="1" applyFill="1" applyAlignment="1">
      <alignment horizontal="center"/>
    </xf>
    <xf numFmtId="0" fontId="0" fillId="12" borderId="3" xfId="0" applyFill="1" applyBorder="1" applyAlignment="1">
      <alignment horizontal="center" vertical="top" wrapText="1"/>
    </xf>
    <xf numFmtId="0" fontId="0" fillId="12" borderId="2" xfId="0" applyFill="1" applyBorder="1" applyAlignment="1">
      <alignment horizontal="center" vertical="top" wrapText="1"/>
    </xf>
    <xf numFmtId="0" fontId="0" fillId="12" borderId="4" xfId="0" applyFill="1" applyBorder="1" applyAlignment="1">
      <alignment horizontal="center" vertical="top" wrapText="1"/>
    </xf>
    <xf numFmtId="14" fontId="24" fillId="0" borderId="2" xfId="0" applyNumberFormat="1" applyFont="1" applyBorder="1" applyAlignment="1">
      <alignment horizontal="center" vertical="top" wrapText="1"/>
    </xf>
    <xf numFmtId="14" fontId="0" fillId="0" borderId="2" xfId="0" applyNumberFormat="1" applyBorder="1" applyAlignment="1">
      <alignment horizontal="center" vertical="top" wrapText="1"/>
    </xf>
    <xf numFmtId="0" fontId="39" fillId="2" borderId="19" xfId="0" applyFont="1" applyFill="1" applyBorder="1" applyAlignment="1">
      <alignment horizontal="center"/>
    </xf>
    <xf numFmtId="0" fontId="39" fillId="2" borderId="6" xfId="0" applyFont="1" applyFill="1" applyBorder="1" applyAlignment="1">
      <alignment horizontal="center"/>
    </xf>
    <xf numFmtId="0" fontId="39" fillId="2" borderId="20" xfId="0" applyFont="1" applyFill="1" applyBorder="1" applyAlignment="1">
      <alignment horizontal="center"/>
    </xf>
    <xf numFmtId="0" fontId="0" fillId="12" borderId="44" xfId="0" applyFill="1" applyBorder="1" applyAlignment="1">
      <alignment horizontal="left" vertical="top" wrapText="1"/>
    </xf>
    <xf numFmtId="0" fontId="0" fillId="12" borderId="7" xfId="0" applyFill="1" applyBorder="1" applyAlignment="1">
      <alignment horizontal="left" vertical="top" wrapText="1"/>
    </xf>
    <xf numFmtId="0" fontId="0" fillId="12" borderId="46" xfId="0" applyFill="1" applyBorder="1" applyAlignment="1">
      <alignment horizontal="left" vertical="top" wrapText="1"/>
    </xf>
    <xf numFmtId="0" fontId="0" fillId="12" borderId="12" xfId="0" applyFill="1" applyBorder="1" applyAlignment="1">
      <alignment horizontal="left" vertical="top" wrapText="1"/>
    </xf>
    <xf numFmtId="0" fontId="0" fillId="12" borderId="0" xfId="0" applyFill="1" applyAlignment="1">
      <alignment horizontal="left" vertical="top" wrapText="1"/>
    </xf>
    <xf numFmtId="0" fontId="0" fillId="12" borderId="13" xfId="0" applyFill="1" applyBorder="1" applyAlignment="1">
      <alignment horizontal="left" vertical="top" wrapText="1"/>
    </xf>
    <xf numFmtId="0" fontId="0" fillId="0" borderId="0" xfId="0"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16" xfId="0" applyBorder="1" applyAlignment="1">
      <alignment horizontal="left"/>
    </xf>
    <xf numFmtId="0" fontId="0" fillId="12" borderId="1" xfId="0" applyFill="1" applyBorder="1" applyAlignment="1">
      <alignment horizontal="right"/>
    </xf>
    <xf numFmtId="0" fontId="0" fillId="0" borderId="1" xfId="0" applyBorder="1" applyAlignment="1">
      <alignment horizontal="left"/>
    </xf>
    <xf numFmtId="0" fontId="4" fillId="2" borderId="1" xfId="0" applyFont="1" applyFill="1" applyBorder="1" applyAlignment="1">
      <alignment horizontal="center"/>
    </xf>
    <xf numFmtId="0" fontId="12" fillId="0" borderId="0" xfId="0" applyFont="1" applyAlignment="1">
      <alignment horizontal="left"/>
    </xf>
    <xf numFmtId="0" fontId="12" fillId="0" borderId="0" xfId="0" applyFont="1" applyAlignment="1">
      <alignment horizontal="left" wrapText="1"/>
    </xf>
    <xf numFmtId="0" fontId="0" fillId="8" borderId="36"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0" fillId="8" borderId="37"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13" xfId="0" applyFill="1" applyBorder="1" applyAlignment="1" applyProtection="1">
      <alignment horizontal="left" vertical="top" wrapText="1"/>
      <protection locked="0"/>
    </xf>
    <xf numFmtId="0" fontId="0" fillId="8" borderId="15" xfId="0" applyFill="1" applyBorder="1" applyAlignment="1" applyProtection="1">
      <alignment horizontal="left" vertical="top" wrapText="1"/>
      <protection locked="0"/>
    </xf>
    <xf numFmtId="0" fontId="0" fillId="8" borderId="10" xfId="0" applyFill="1" applyBorder="1" applyAlignment="1" applyProtection="1">
      <alignment horizontal="left" vertical="top" wrapText="1"/>
      <protection locked="0"/>
    </xf>
    <xf numFmtId="0" fontId="0" fillId="8" borderId="16" xfId="0" applyFill="1" applyBorder="1" applyAlignment="1" applyProtection="1">
      <alignment horizontal="left" vertical="top" wrapText="1"/>
      <protection locked="0"/>
    </xf>
    <xf numFmtId="0" fontId="0" fillId="8" borderId="39"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37" fillId="12" borderId="40" xfId="0" applyFont="1" applyFill="1" applyBorder="1" applyAlignment="1">
      <alignment horizontal="left"/>
    </xf>
    <xf numFmtId="0" fontId="37" fillId="12" borderId="41" xfId="0" applyFont="1" applyFill="1" applyBorder="1" applyAlignment="1">
      <alignment horizontal="left"/>
    </xf>
    <xf numFmtId="0" fontId="37" fillId="12" borderId="42" xfId="0" applyFont="1" applyFill="1" applyBorder="1" applyAlignment="1">
      <alignment horizontal="left"/>
    </xf>
    <xf numFmtId="0" fontId="23" fillId="0" borderId="1" xfId="3" applyFill="1" applyBorder="1" applyAlignment="1" applyProtection="1">
      <alignment horizontal="left" vertical="top" wrapText="1"/>
    </xf>
    <xf numFmtId="0" fontId="12" fillId="0" borderId="31" xfId="0" applyFont="1" applyBorder="1" applyAlignment="1">
      <alignment horizontal="center"/>
    </xf>
    <xf numFmtId="0" fontId="12" fillId="0" borderId="34" xfId="0" applyFont="1" applyBorder="1" applyAlignment="1">
      <alignment horizontal="center"/>
    </xf>
    <xf numFmtId="166" fontId="12" fillId="0" borderId="31" xfId="1" applyNumberFormat="1" applyFont="1" applyBorder="1" applyAlignment="1" applyProtection="1">
      <alignment horizontal="center"/>
    </xf>
    <xf numFmtId="166" fontId="12" fillId="0" borderId="32" xfId="1" applyNumberFormat="1" applyFont="1" applyBorder="1" applyAlignment="1" applyProtection="1">
      <alignment horizontal="center"/>
    </xf>
    <xf numFmtId="166" fontId="12" fillId="0" borderId="33" xfId="1" applyNumberFormat="1" applyFont="1" applyBorder="1" applyAlignment="1" applyProtection="1">
      <alignment horizontal="center"/>
    </xf>
    <xf numFmtId="0" fontId="0" fillId="0" borderId="7" xfId="0" applyBorder="1" applyAlignment="1">
      <alignment horizontal="center"/>
    </xf>
    <xf numFmtId="0" fontId="0" fillId="0" borderId="22" xfId="0" applyBorder="1" applyAlignment="1">
      <alignment horizontal="center"/>
    </xf>
    <xf numFmtId="166" fontId="0" fillId="0" borderId="3" xfId="1" applyNumberFormat="1" applyFont="1" applyBorder="1" applyAlignment="1" applyProtection="1">
      <alignment horizontal="center"/>
    </xf>
    <xf numFmtId="166" fontId="0" fillId="0" borderId="2" xfId="1" applyNumberFormat="1" applyFont="1" applyBorder="1" applyAlignment="1" applyProtection="1">
      <alignment horizontal="center"/>
    </xf>
    <xf numFmtId="166" fontId="0" fillId="0" borderId="38" xfId="1" applyNumberFormat="1" applyFont="1" applyBorder="1" applyAlignment="1" applyProtection="1">
      <alignment horizontal="center"/>
    </xf>
    <xf numFmtId="0" fontId="0" fillId="8" borderId="1"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8" borderId="39" xfId="0" applyFill="1" applyBorder="1" applyAlignment="1" applyProtection="1">
      <alignment horizontal="center" vertical="top"/>
      <protection locked="0"/>
    </xf>
    <xf numFmtId="0" fontId="0" fillId="8" borderId="2" xfId="0" applyFill="1" applyBorder="1" applyAlignment="1" applyProtection="1">
      <alignment horizontal="center" vertical="top"/>
      <protection locked="0"/>
    </xf>
    <xf numFmtId="0" fontId="0" fillId="8" borderId="4" xfId="0" applyFill="1" applyBorder="1" applyAlignment="1" applyProtection="1">
      <alignment horizontal="center" vertical="top"/>
      <protection locked="0"/>
    </xf>
    <xf numFmtId="164" fontId="0" fillId="0" borderId="8" xfId="4" applyNumberFormat="1" applyFont="1" applyBorder="1" applyAlignment="1" applyProtection="1">
      <alignment horizontal="center"/>
    </xf>
    <xf numFmtId="164" fontId="0" fillId="8" borderId="8" xfId="4" applyNumberFormat="1" applyFont="1" applyFill="1" applyBorder="1" applyAlignment="1" applyProtection="1">
      <alignment horizontal="right"/>
      <protection locked="0"/>
    </xf>
    <xf numFmtId="0" fontId="0" fillId="0" borderId="8" xfId="0" applyBorder="1" applyAlignment="1">
      <alignment horizontal="center"/>
    </xf>
    <xf numFmtId="0" fontId="0" fillId="0" borderId="1" xfId="0" applyBorder="1" applyAlignment="1">
      <alignment horizontal="left" vertical="top" wrapText="1"/>
    </xf>
    <xf numFmtId="168" fontId="0" fillId="0" borderId="8" xfId="1" applyNumberFormat="1" applyFont="1" applyBorder="1" applyAlignment="1" applyProtection="1">
      <alignment horizontal="center"/>
    </xf>
    <xf numFmtId="0" fontId="12" fillId="0" borderId="7" xfId="0" applyFont="1" applyBorder="1" applyAlignment="1">
      <alignment horizontal="left"/>
    </xf>
    <xf numFmtId="166" fontId="0" fillId="0" borderId="8" xfId="1" applyNumberFormat="1" applyFont="1" applyBorder="1" applyAlignment="1" applyProtection="1">
      <alignment horizontal="center"/>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9" borderId="9" xfId="0" applyFont="1" applyFill="1" applyBorder="1" applyAlignment="1">
      <alignment horizontal="right"/>
    </xf>
    <xf numFmtId="0" fontId="4" fillId="9" borderId="37" xfId="0" applyFont="1" applyFill="1" applyBorder="1" applyAlignment="1">
      <alignment horizontal="right"/>
    </xf>
    <xf numFmtId="0" fontId="56" fillId="10" borderId="9" xfId="0" applyFont="1" applyFill="1" applyBorder="1" applyAlignment="1">
      <alignment horizontal="center" vertical="center" wrapText="1"/>
    </xf>
    <xf numFmtId="0" fontId="56" fillId="10" borderId="0" xfId="0" applyFont="1" applyFill="1" applyAlignment="1">
      <alignment horizontal="center" vertical="center" wrapText="1"/>
    </xf>
    <xf numFmtId="0" fontId="55" fillId="2" borderId="0" xfId="0" applyFont="1" applyFill="1" applyAlignment="1">
      <alignment horizontal="center"/>
    </xf>
    <xf numFmtId="0" fontId="4" fillId="9" borderId="0" xfId="0" applyFont="1" applyFill="1" applyAlignment="1">
      <alignment horizontal="center" wrapText="1"/>
    </xf>
    <xf numFmtId="0" fontId="6" fillId="10" borderId="9" xfId="0" applyFont="1" applyFill="1" applyBorder="1" applyAlignment="1">
      <alignment horizontal="center" vertical="center" wrapText="1"/>
    </xf>
    <xf numFmtId="0" fontId="6" fillId="10" borderId="0" xfId="0" applyFont="1" applyFill="1" applyAlignment="1">
      <alignment horizontal="center" vertical="center" wrapText="1"/>
    </xf>
    <xf numFmtId="0" fontId="12" fillId="0" borderId="1" xfId="0" applyFont="1" applyBorder="1" applyAlignment="1">
      <alignment horizontal="right" vertical="center"/>
    </xf>
    <xf numFmtId="0" fontId="15" fillId="0" borderId="1" xfId="0" applyFont="1" applyBorder="1" applyAlignment="1">
      <alignment horizontal="center" vertical="center" wrapText="1"/>
    </xf>
    <xf numFmtId="0" fontId="4" fillId="2" borderId="9" xfId="0" applyFont="1" applyFill="1" applyBorder="1" applyAlignment="1">
      <alignment horizontal="center" vertical="center"/>
    </xf>
    <xf numFmtId="0" fontId="22" fillId="0" borderId="1" xfId="0" applyFont="1" applyBorder="1" applyAlignment="1">
      <alignment horizontal="left" vertical="center"/>
    </xf>
    <xf numFmtId="0" fontId="4" fillId="2" borderId="1" xfId="0" applyFont="1" applyFill="1" applyBorder="1" applyAlignment="1">
      <alignment horizontal="center" vertical="center" wrapText="1"/>
    </xf>
    <xf numFmtId="44" fontId="0" fillId="0" borderId="3" xfId="1" applyFont="1" applyBorder="1" applyAlignment="1">
      <alignment horizontal="center" vertical="center"/>
    </xf>
    <xf numFmtId="44" fontId="0" fillId="0" borderId="4" xfId="1" applyFont="1" applyBorder="1" applyAlignment="1">
      <alignment horizontal="center" vertical="center"/>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3" fillId="6" borderId="3" xfId="0" applyFont="1" applyFill="1" applyBorder="1" applyAlignment="1">
      <alignment horizontal="center"/>
    </xf>
    <xf numFmtId="0" fontId="13" fillId="6" borderId="2" xfId="0" applyFont="1" applyFill="1" applyBorder="1" applyAlignment="1">
      <alignment horizontal="center"/>
    </xf>
    <xf numFmtId="0" fontId="13" fillId="6" borderId="4" xfId="0" applyFont="1" applyFill="1" applyBorder="1" applyAlignment="1">
      <alignment horizontal="center"/>
    </xf>
    <xf numFmtId="0" fontId="0" fillId="0" borderId="1" xfId="0" applyBorder="1" applyAlignment="1" applyProtection="1">
      <alignment horizontal="left" vertical="top" wrapText="1"/>
      <protection locked="0"/>
    </xf>
    <xf numFmtId="0" fontId="12" fillId="0" borderId="2" xfId="0" applyFont="1" applyBorder="1" applyAlignment="1">
      <alignment horizontal="right" vertical="center"/>
    </xf>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horizontal="center" vertical="top"/>
    </xf>
    <xf numFmtId="0" fontId="12" fillId="0" borderId="2" xfId="0" applyFont="1" applyBorder="1" applyAlignment="1">
      <alignment horizontal="center" vertical="top"/>
    </xf>
    <xf numFmtId="0" fontId="12" fillId="0" borderId="4" xfId="0" applyFont="1" applyBorder="1" applyAlignment="1">
      <alignment horizontal="center" vertical="top"/>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22" fillId="0" borderId="1" xfId="0" applyFont="1" applyBorder="1" applyAlignment="1" applyProtection="1">
      <alignment horizontal="left" vertical="top" wrapText="1"/>
      <protection locked="0"/>
    </xf>
    <xf numFmtId="0" fontId="17" fillId="2" borderId="10" xfId="0" applyFont="1"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12" fillId="4" borderId="1" xfId="0" applyFont="1" applyFill="1" applyBorder="1" applyAlignment="1">
      <alignment horizontal="right" vertical="center"/>
    </xf>
    <xf numFmtId="0" fontId="0" fillId="0" borderId="1" xfId="0" applyBorder="1" applyAlignment="1">
      <alignment horizontal="right" vertical="center"/>
    </xf>
    <xf numFmtId="2" fontId="14" fillId="11" borderId="3" xfId="0" applyNumberFormat="1" applyFont="1" applyFill="1" applyBorder="1" applyAlignment="1" applyProtection="1">
      <alignment horizontal="center" vertical="center"/>
      <protection locked="0"/>
    </xf>
    <xf numFmtId="2" fontId="14" fillId="11" borderId="4" xfId="0" applyNumberFormat="1" applyFont="1" applyFill="1" applyBorder="1" applyAlignment="1" applyProtection="1">
      <alignment horizontal="center" vertical="center"/>
      <protection locked="0"/>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12" fillId="0" borderId="4" xfId="1" applyFont="1" applyBorder="1" applyAlignment="1">
      <alignment horizontal="right" vertical="center"/>
    </xf>
    <xf numFmtId="0" fontId="15" fillId="0" borderId="0" xfId="0" applyFont="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26" fillId="2" borderId="1" xfId="0" applyFont="1" applyFill="1" applyBorder="1" applyAlignment="1">
      <alignment horizontal="center" vertical="center" wrapText="1"/>
    </xf>
    <xf numFmtId="0" fontId="30" fillId="0" borderId="1" xfId="3" applyFont="1" applyBorder="1" applyAlignment="1" applyProtection="1">
      <alignment horizontal="center" vertical="center"/>
      <protection locked="0"/>
    </xf>
    <xf numFmtId="0" fontId="23" fillId="0" borderId="1" xfId="3" applyBorder="1" applyAlignment="1" applyProtection="1">
      <alignment horizontal="center" vertical="center"/>
      <protection locked="0"/>
    </xf>
    <xf numFmtId="0" fontId="20"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1" xfId="0" applyFont="1" applyBorder="1" applyAlignment="1">
      <alignment horizontal="center"/>
    </xf>
    <xf numFmtId="0" fontId="13" fillId="0" borderId="41" xfId="0" applyFont="1" applyBorder="1" applyAlignment="1">
      <alignment horizontal="left" vertical="center" wrapText="1"/>
    </xf>
    <xf numFmtId="0" fontId="13" fillId="0" borderId="47" xfId="0" applyFont="1" applyBorder="1" applyAlignment="1">
      <alignment horizontal="left" vertical="center" wrapText="1"/>
    </xf>
    <xf numFmtId="0" fontId="40" fillId="15" borderId="21" xfId="0" applyFont="1" applyFill="1" applyBorder="1" applyAlignment="1">
      <alignment horizontal="center"/>
    </xf>
    <xf numFmtId="0" fontId="40" fillId="15" borderId="7" xfId="0" applyFont="1" applyFill="1" applyBorder="1" applyAlignment="1">
      <alignment horizontal="center"/>
    </xf>
    <xf numFmtId="0" fontId="40" fillId="15" borderId="22" xfId="0" applyFont="1" applyFill="1" applyBorder="1" applyAlignment="1">
      <alignment horizontal="center"/>
    </xf>
    <xf numFmtId="0" fontId="38" fillId="15" borderId="25" xfId="0" applyFont="1" applyFill="1" applyBorder="1" applyAlignment="1">
      <alignment horizontal="center" vertical="center"/>
    </xf>
    <xf numFmtId="0" fontId="38" fillId="15" borderId="0" xfId="0" applyFont="1" applyFill="1" applyAlignment="1">
      <alignment horizontal="center" vertical="center"/>
    </xf>
    <xf numFmtId="0" fontId="38" fillId="15" borderId="26" xfId="0" applyFont="1" applyFill="1" applyBorder="1" applyAlignment="1">
      <alignment horizontal="center" vertical="center"/>
    </xf>
    <xf numFmtId="0" fontId="0" fillId="15" borderId="25" xfId="0" applyFill="1" applyBorder="1" applyAlignment="1">
      <alignment horizontal="center" vertical="center"/>
    </xf>
    <xf numFmtId="0" fontId="0" fillId="15" borderId="0" xfId="0" applyFill="1" applyAlignment="1">
      <alignment horizontal="center" vertical="center"/>
    </xf>
    <xf numFmtId="0" fontId="0" fillId="15" borderId="26" xfId="0" applyFill="1" applyBorder="1" applyAlignment="1">
      <alignment horizontal="center" vertical="center"/>
    </xf>
    <xf numFmtId="0" fontId="9" fillId="15" borderId="23" xfId="0" applyFont="1" applyFill="1" applyBorder="1" applyAlignment="1">
      <alignment horizontal="center" vertical="center"/>
    </xf>
    <xf numFmtId="0" fontId="9" fillId="15" borderId="8" xfId="0" applyFont="1" applyFill="1" applyBorder="1" applyAlignment="1">
      <alignment horizontal="center" vertical="center"/>
    </xf>
    <xf numFmtId="0" fontId="9" fillId="15" borderId="24" xfId="0" applyFont="1" applyFill="1" applyBorder="1" applyAlignment="1">
      <alignment horizontal="center" vertical="center"/>
    </xf>
    <xf numFmtId="0" fontId="19" fillId="15" borderId="25" xfId="0" applyFont="1" applyFill="1" applyBorder="1" applyAlignment="1">
      <alignment horizontal="center"/>
    </xf>
    <xf numFmtId="0" fontId="19" fillId="15" borderId="0" xfId="0" applyFont="1" applyFill="1" applyAlignment="1">
      <alignment horizontal="center"/>
    </xf>
    <xf numFmtId="0" fontId="19" fillId="15" borderId="26" xfId="0" applyFont="1" applyFill="1" applyBorder="1" applyAlignment="1">
      <alignment horizontal="center"/>
    </xf>
    <xf numFmtId="0" fontId="18" fillId="15" borderId="12" xfId="0" applyFont="1" applyFill="1" applyBorder="1" applyAlignment="1">
      <alignment horizontal="right" wrapText="1"/>
    </xf>
    <xf numFmtId="0" fontId="18" fillId="15" borderId="0" xfId="0" applyFont="1" applyFill="1" applyAlignment="1">
      <alignment horizontal="right" wrapText="1"/>
    </xf>
    <xf numFmtId="0" fontId="18" fillId="15" borderId="10" xfId="0" applyFont="1" applyFill="1" applyBorder="1" applyAlignment="1" applyProtection="1">
      <alignment horizontal="center" wrapText="1"/>
      <protection locked="0"/>
    </xf>
    <xf numFmtId="0" fontId="18" fillId="15" borderId="16" xfId="0" applyFont="1" applyFill="1" applyBorder="1" applyAlignment="1" applyProtection="1">
      <alignment horizontal="center" wrapText="1"/>
      <protection locked="0"/>
    </xf>
    <xf numFmtId="0" fontId="18" fillId="15" borderId="2" xfId="0" applyFont="1" applyFill="1" applyBorder="1" applyAlignment="1" applyProtection="1">
      <alignment horizontal="left" wrapText="1"/>
      <protection locked="0"/>
    </xf>
    <xf numFmtId="0" fontId="18" fillId="15" borderId="4" xfId="0" applyFont="1" applyFill="1" applyBorder="1" applyAlignment="1" applyProtection="1">
      <alignment horizontal="left" wrapText="1"/>
      <protection locked="0"/>
    </xf>
    <xf numFmtId="0" fontId="0" fillId="0" borderId="23" xfId="0" applyBorder="1" applyAlignment="1">
      <alignment horizontal="center"/>
    </xf>
    <xf numFmtId="0" fontId="0" fillId="0" borderId="48" xfId="0" applyBorder="1" applyAlignment="1">
      <alignment horizontal="center"/>
    </xf>
    <xf numFmtId="0" fontId="13" fillId="0" borderId="19"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22" xfId="0" applyFont="1" applyBorder="1" applyAlignment="1">
      <alignment horizont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4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5" xfId="0" applyFont="1" applyBorder="1" applyAlignment="1">
      <alignment horizontal="center" vertical="center" wrapText="1"/>
    </xf>
    <xf numFmtId="0" fontId="18" fillId="3" borderId="15" xfId="0" applyFont="1" applyFill="1" applyBorder="1" applyAlignment="1">
      <alignment horizontal="right" wrapText="1"/>
    </xf>
    <xf numFmtId="0" fontId="18" fillId="3" borderId="10" xfId="0" applyFont="1" applyFill="1" applyBorder="1" applyAlignment="1">
      <alignment horizontal="right" wrapText="1"/>
    </xf>
    <xf numFmtId="0" fontId="18" fillId="3" borderId="2" xfId="0" applyFont="1" applyFill="1" applyBorder="1" applyAlignment="1" applyProtection="1">
      <alignment horizontal="left" wrapText="1"/>
      <protection locked="0"/>
    </xf>
    <xf numFmtId="0" fontId="18" fillId="3" borderId="4" xfId="0" applyFont="1" applyFill="1" applyBorder="1" applyAlignment="1" applyProtection="1">
      <alignment horizontal="left" wrapText="1"/>
      <protection locked="0"/>
    </xf>
    <xf numFmtId="0" fontId="32" fillId="0" borderId="0" xfId="0" applyFont="1" applyAlignment="1">
      <alignment horizontal="center" vertical="center" wrapText="1"/>
    </xf>
    <xf numFmtId="0" fontId="12" fillId="0" borderId="60" xfId="0" applyFont="1" applyBorder="1" applyAlignment="1">
      <alignment horizontal="left"/>
    </xf>
    <xf numFmtId="0" fontId="12" fillId="0" borderId="9" xfId="0" applyFont="1" applyBorder="1" applyAlignment="1">
      <alignment horizontal="left"/>
    </xf>
    <xf numFmtId="0" fontId="18" fillId="7" borderId="0" xfId="0" applyFont="1" applyFill="1" applyAlignment="1">
      <alignment horizontal="center" wrapText="1"/>
    </xf>
    <xf numFmtId="0" fontId="18" fillId="0" borderId="0" xfId="0" applyFont="1" applyAlignment="1">
      <alignment horizontal="right"/>
    </xf>
    <xf numFmtId="0" fontId="23" fillId="0" borderId="0" xfId="3" applyAlignment="1">
      <alignment horizontal="left"/>
    </xf>
    <xf numFmtId="0" fontId="18" fillId="3" borderId="36" xfId="0" applyFont="1" applyFill="1" applyBorder="1" applyAlignment="1">
      <alignment horizontal="center" wrapText="1"/>
    </xf>
    <xf numFmtId="0" fontId="18" fillId="3" borderId="9" xfId="0" applyFont="1" applyFill="1" applyBorder="1" applyAlignment="1">
      <alignment horizontal="center" wrapText="1"/>
    </xf>
    <xf numFmtId="0" fontId="18" fillId="3" borderId="12" xfId="0" applyFont="1" applyFill="1" applyBorder="1" applyAlignment="1">
      <alignment horizontal="right" wrapText="1"/>
    </xf>
    <xf numFmtId="0" fontId="18" fillId="3" borderId="0" xfId="0" applyFont="1" applyFill="1" applyAlignment="1">
      <alignment horizontal="right" wrapText="1"/>
    </xf>
    <xf numFmtId="0" fontId="18" fillId="3" borderId="10" xfId="0" applyFont="1" applyFill="1" applyBorder="1" applyAlignment="1" applyProtection="1">
      <alignment horizontal="center" wrapText="1"/>
      <protection locked="0"/>
    </xf>
    <xf numFmtId="0" fontId="18" fillId="3" borderId="16" xfId="0" applyFont="1" applyFill="1" applyBorder="1" applyAlignment="1" applyProtection="1">
      <alignment horizontal="center" wrapText="1"/>
      <protection locked="0"/>
    </xf>
    <xf numFmtId="0" fontId="45" fillId="7" borderId="15" xfId="0" applyFont="1" applyFill="1" applyBorder="1" applyAlignment="1">
      <alignment wrapText="1"/>
    </xf>
    <xf numFmtId="0" fontId="46" fillId="7" borderId="10" xfId="0" applyFont="1" applyFill="1" applyBorder="1" applyAlignment="1">
      <alignment wrapText="1"/>
    </xf>
    <xf numFmtId="0" fontId="46" fillId="7" borderId="16" xfId="0" applyFont="1" applyFill="1" applyBorder="1" applyAlignment="1">
      <alignment wrapText="1"/>
    </xf>
    <xf numFmtId="0" fontId="18" fillId="15" borderId="36" xfId="0" applyFont="1" applyFill="1" applyBorder="1" applyAlignment="1">
      <alignment horizontal="center" wrapText="1"/>
    </xf>
    <xf numFmtId="0" fontId="18" fillId="15" borderId="9" xfId="0" applyFont="1" applyFill="1" applyBorder="1" applyAlignment="1">
      <alignment horizontal="center" wrapText="1"/>
    </xf>
    <xf numFmtId="0" fontId="58" fillId="2" borderId="0" xfId="0" applyFont="1" applyFill="1" applyAlignment="1">
      <alignment horizontal="center"/>
    </xf>
    <xf numFmtId="0" fontId="0" fillId="0" borderId="10" xfId="0" applyBorder="1" applyAlignment="1" applyProtection="1">
      <alignment horizontal="center"/>
      <protection locked="0"/>
    </xf>
    <xf numFmtId="0" fontId="9" fillId="9" borderId="0" xfId="0" applyFont="1" applyFill="1" applyAlignment="1">
      <alignment horizontal="center" vertical="top" wrapText="1"/>
    </xf>
    <xf numFmtId="14" fontId="0" fillId="0" borderId="2" xfId="0" applyNumberFormat="1" applyBorder="1" applyAlignment="1">
      <alignment horizontal="center"/>
    </xf>
    <xf numFmtId="0" fontId="13" fillId="7" borderId="0" xfId="0" applyFont="1" applyFill="1" applyAlignment="1">
      <alignment horizontal="center" vertical="center" wrapText="1"/>
    </xf>
    <xf numFmtId="0" fontId="19" fillId="16" borderId="0" xfId="0" applyFont="1" applyFill="1" applyAlignment="1">
      <alignment horizontal="center" vertical="center" wrapText="1"/>
    </xf>
    <xf numFmtId="0" fontId="0" fillId="16" borderId="0" xfId="0" applyFill="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44" fontId="0" fillId="0" borderId="50" xfId="1" applyFont="1" applyBorder="1" applyAlignment="1">
      <alignment horizontal="center" vertical="center"/>
    </xf>
    <xf numFmtId="44" fontId="0" fillId="0" borderId="52" xfId="1" applyFont="1" applyBorder="1" applyAlignment="1">
      <alignment horizontal="center" vertical="center"/>
    </xf>
    <xf numFmtId="44" fontId="0" fillId="0" borderId="63" xfId="1" applyFont="1" applyBorder="1" applyAlignment="1">
      <alignment horizontal="center" vertical="center"/>
    </xf>
    <xf numFmtId="44" fontId="0" fillId="0" borderId="61" xfId="1" applyFont="1" applyBorder="1" applyAlignment="1" applyProtection="1">
      <alignment horizontal="center" vertical="center"/>
      <protection locked="0"/>
    </xf>
    <xf numFmtId="44" fontId="0" fillId="0" borderId="55" xfId="1" applyFont="1" applyBorder="1" applyAlignment="1" applyProtection="1">
      <alignment horizontal="center" vertical="center"/>
      <protection locked="0"/>
    </xf>
    <xf numFmtId="44" fontId="0" fillId="0" borderId="52" xfId="1" applyFont="1" applyBorder="1" applyAlignment="1" applyProtection="1">
      <alignment horizontal="center" vertical="center"/>
      <protection locked="0"/>
    </xf>
    <xf numFmtId="0" fontId="17" fillId="2" borderId="21"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4" xfId="0" applyFont="1" applyFill="1" applyBorder="1" applyAlignment="1">
      <alignment horizontal="center" vertical="center"/>
    </xf>
    <xf numFmtId="44" fontId="0" fillId="12" borderId="36" xfId="1" applyFont="1" applyFill="1" applyBorder="1" applyAlignment="1">
      <alignment horizontal="center" vertical="center" wrapText="1"/>
    </xf>
    <xf numFmtId="44" fontId="0" fillId="12" borderId="37" xfId="1" applyFont="1" applyFill="1" applyBorder="1" applyAlignment="1">
      <alignment horizontal="center" vertical="center" wrapText="1"/>
    </xf>
    <xf numFmtId="44" fontId="0" fillId="12" borderId="12" xfId="1" applyFont="1" applyFill="1" applyBorder="1" applyAlignment="1">
      <alignment horizontal="center" vertical="center" wrapText="1"/>
    </xf>
    <xf numFmtId="44" fontId="0" fillId="12" borderId="13" xfId="1" applyFont="1" applyFill="1" applyBorder="1" applyAlignment="1">
      <alignment horizontal="center" vertical="center" wrapText="1"/>
    </xf>
    <xf numFmtId="0" fontId="0" fillId="0" borderId="50" xfId="0" applyBorder="1" applyAlignment="1">
      <alignment horizontal="center" vertical="center"/>
    </xf>
    <xf numFmtId="0" fontId="0" fillId="0" borderId="55" xfId="0" applyBorder="1" applyAlignment="1">
      <alignment horizontal="center" vertical="center"/>
    </xf>
    <xf numFmtId="0" fontId="0" fillId="7" borderId="64" xfId="0" applyFill="1" applyBorder="1" applyAlignment="1">
      <alignment horizontal="center"/>
    </xf>
    <xf numFmtId="0" fontId="0" fillId="7" borderId="8"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5" fillId="2" borderId="2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6" xfId="0" applyFont="1" applyFill="1" applyBorder="1" applyAlignment="1">
      <alignment horizontal="center" vertical="top" wrapText="1"/>
    </xf>
    <xf numFmtId="0" fontId="0" fillId="0" borderId="2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17" fillId="2" borderId="2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2" xfId="0" applyFont="1" applyFill="1" applyBorder="1" applyAlignment="1">
      <alignment horizontal="center" vertical="center" wrapText="1"/>
    </xf>
  </cellXfs>
  <cellStyles count="8">
    <cellStyle name="Comma" xfId="4" builtinId="3"/>
    <cellStyle name="Currency" xfId="1" builtinId="4"/>
    <cellStyle name="Currency 2" xfId="7" xr:uid="{00D683C4-ED53-4FBC-BE4A-B1D0DE2AB576}"/>
    <cellStyle name="Hyperlink" xfId="3" builtinId="8"/>
    <cellStyle name="Normal" xfId="0" builtinId="0"/>
    <cellStyle name="Normal 2" xfId="5" xr:uid="{1402EAED-0ED7-48C3-9C5A-8F758136B001}"/>
    <cellStyle name="Normal 2 2 2" xfId="6" xr:uid="{E7182833-1AF5-401B-B842-C53083083CFA}"/>
    <cellStyle name="Percent" xfId="2" builtinId="5"/>
  </cellStyles>
  <dxfs count="117">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rgb="FFFECF00"/>
        <name val="Calibri"/>
        <family val="2"/>
        <scheme val="minor"/>
      </font>
      <fill>
        <patternFill patternType="solid">
          <fgColor indexed="64"/>
          <bgColor rgb="FF151E49"/>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B050"/>
      </font>
      <fill>
        <patternFill>
          <bgColor theme="6" tint="0.39994506668294322"/>
        </patternFill>
      </fill>
    </dxf>
    <dxf>
      <font>
        <b/>
        <i val="0"/>
        <color rgb="FFFF0000"/>
      </font>
      <fill>
        <patternFill>
          <bgColor theme="5" tint="0.59996337778862885"/>
        </patternFill>
      </fill>
    </dxf>
    <dxf>
      <font>
        <color rgb="FFFF0000"/>
      </font>
      <fill>
        <patternFill>
          <bgColor theme="5" tint="0.59996337778862885"/>
        </patternFill>
      </fill>
    </dxf>
    <dxf>
      <font>
        <b/>
        <i val="0"/>
        <color rgb="FF00B050"/>
      </font>
      <fill>
        <patternFill>
          <bgColor theme="6" tint="0.39994506668294322"/>
        </patternFill>
      </fill>
    </dxf>
    <dxf>
      <font>
        <b/>
        <i val="0"/>
        <color rgb="FFFF0000"/>
      </font>
      <fill>
        <patternFill>
          <bgColor theme="5" tint="0.59996337778862885"/>
        </patternFill>
      </fill>
    </dxf>
    <dxf>
      <font>
        <color theme="0"/>
      </font>
      <fill>
        <patternFill>
          <bgColor rgb="FFC0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4" formatCode="_(&quot;$&quot;* #,##0.00_);_(&quot;$&quot;* \(#,##0.00\);_(&quot;$&quot;* &quot;-&quot;??_);_(@_)"/>
      <fill>
        <patternFill patternType="none">
          <fgColor indexed="64"/>
          <bgColor indexed="65"/>
        </patternFill>
      </fill>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ont>
        <b val="0"/>
        <i val="0"/>
        <strike val="0"/>
        <condense val="0"/>
        <extend val="0"/>
        <outline val="0"/>
        <shadow val="0"/>
        <u val="none"/>
        <vertAlign val="baseline"/>
        <sz val="14"/>
        <color auto="1"/>
        <name val="Calibri"/>
        <family val="2"/>
        <scheme val="minor"/>
      </font>
      <numFmt numFmtId="34" formatCode="_(&quot;$&quot;* #,##0.00_);_(&quot;$&quot;* \(#,##0.00\);_(&quot;$&quot;* &quot;-&quot;??_);_(@_)"/>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4.9989318521683403E-2"/>
        </patternFill>
      </fill>
    </dxf>
    <dxf>
      <fill>
        <patternFill>
          <bgColor theme="0" tint="-4.9989318521683403E-2"/>
        </patternFill>
      </fill>
    </dxf>
    <dxf>
      <fill>
        <patternFill>
          <bgColor theme="0" tint="-4.9989318521683403E-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protection locked="1" hidden="0"/>
    </dxf>
    <dxf>
      <font>
        <b/>
        <i val="0"/>
        <strike val="0"/>
        <condense val="0"/>
        <extend val="0"/>
        <outline val="0"/>
        <shadow val="0"/>
        <u val="none"/>
        <vertAlign val="baseline"/>
        <sz val="14"/>
        <color auto="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left style="thin">
          <color indexed="64"/>
        </left>
        <right style="thin">
          <color indexed="64"/>
        </right>
        <top/>
        <bottom/>
      </border>
      <protection locked="1" hidden="0"/>
    </dxf>
    <dxf>
      <protection locked="0" hidden="0"/>
    </dxf>
    <dxf>
      <font>
        <b val="0"/>
        <i/>
        <strike val="0"/>
        <outline val="0"/>
        <shadow val="0"/>
        <u val="none"/>
        <vertAlign val="baseline"/>
        <sz val="11"/>
        <color auto="1"/>
        <name val="Calibri"/>
        <scheme val="minor"/>
      </font>
      <fill>
        <patternFill patternType="solid">
          <fgColor indexed="64"/>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4.9989318521683403E-2"/>
        </patternFill>
      </fill>
    </dxf>
    <dxf>
      <fill>
        <patternFill>
          <bgColor rgb="FF92D050"/>
        </patternFill>
      </fill>
    </dxf>
    <dxf>
      <fill>
        <patternFill>
          <bgColor rgb="FFC0000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colors>
    <mruColors>
      <color rgb="FFFFFF66"/>
      <color rgb="FF00FF00"/>
      <color rgb="FF02F425"/>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7</xdr:col>
          <xdr:colOff>676275</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247650</xdr:colOff>
          <xdr:row>27</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Did not apply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28</xdr:row>
          <xdr:rowOff>19050</xdr:rowOff>
        </xdr:from>
        <xdr:to>
          <xdr:col>12</xdr:col>
          <xdr:colOff>161925</xdr:colOff>
          <xdr:row>29</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Individual LEA Application, if applying as an individual please skip to the Activity Description tab.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xdr:row>
          <xdr:rowOff>28575</xdr:rowOff>
        </xdr:from>
        <xdr:to>
          <xdr:col>9</xdr:col>
          <xdr:colOff>323850</xdr:colOff>
          <xdr:row>30</xdr:row>
          <xdr:rowOff>142875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 Consortium Application, if applying as a consortium please complete the section below.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13</xdr:row>
          <xdr:rowOff>171450</xdr:rowOff>
        </xdr:from>
        <xdr:to>
          <xdr:col>3</xdr:col>
          <xdr:colOff>781050</xdr:colOff>
          <xdr:row>15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133350</xdr:rowOff>
        </xdr:from>
        <xdr:to>
          <xdr:col>3</xdr:col>
          <xdr:colOff>1009650</xdr:colOff>
          <xdr:row>16</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OUT</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5:E36" totalsRowCount="1" headerRowDxfId="104" dataDxfId="103" totalsRowDxfId="102" totalsRowBorderDxfId="101">
  <tableColumns count="5">
    <tableColumn id="1" xr3:uid="{00000000-0010-0000-0000-000001000000}" name="Ex: iPads (x10)" dataDxfId="100" totalsRowDxfId="99"/>
    <tableColumn id="2" xr3:uid="{00000000-0010-0000-0000-000002000000}" name="C" dataDxfId="98" totalsRowDxfId="97"/>
    <tableColumn id="3" xr3:uid="{00000000-0010-0000-0000-000003000000}" name="Instruction: General Supplies" dataDxfId="96" totalsRowDxfId="95"/>
    <tableColumn id="6" xr3:uid="{00000000-0010-0000-0000-000006000000}" name="Yes" totalsRowLabel="Total Public Reimbursable Budget" dataDxfId="94" totalsRowDxfId="93"/>
    <tableColumn id="4" xr3:uid="{00000000-0010-0000-0000-000004000000}" name=" $2,000.75 " totalsRowFunction="custom" dataDxfId="92" totalsRowDxfId="91" dataCellStyle="Currency">
      <totalsRowFormula>SUM(E6:E35)</totalsRow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2EADF1-9CE6-481C-B53C-E1B82DF76BFB}" name="Table138" displayName="Table138" ref="A44:E65" totalsRowCount="1" headerRowDxfId="90" dataDxfId="89" totalsRowDxfId="88" totalsRowBorderDxfId="87">
  <tableColumns count="5">
    <tableColumn id="1" xr3:uid="{8A2CA1CC-A597-4C00-A9AD-8D8385284CD0}" name="Ex: iPads (x10)" dataDxfId="86" totalsRowDxfId="85"/>
    <tableColumn id="2" xr3:uid="{3A0FB0EF-DEE2-4240-AD49-5122836401D3}" name="C" dataDxfId="84" totalsRowDxfId="83"/>
    <tableColumn id="3" xr3:uid="{26BA8ED2-A130-4B76-A07B-716674E7AEB1}" name="Instruction: General Supplies" dataDxfId="82" totalsRowDxfId="81"/>
    <tableColumn id="6" xr3:uid="{64F52C67-C1CF-449A-872A-DB033A2C6F98}" name="Yes" totalsRowLabel="Total Public Transferred Budget" dataDxfId="80" totalsRowDxfId="79"/>
    <tableColumn id="4" xr3:uid="{06209815-D6A9-45CE-8C68-46B3A4C1DE65}" name=" $2,000.75 " totalsRowFunction="custom" dataDxfId="78" totalsRowDxfId="77" dataCellStyle="Currency">
      <totalsRowFormula>SUM(E45:E64)</totalsRow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910773-B0BD-4270-B18E-5E2924D94531}" name="Table8" displayName="Table8" ref="J5:K64" totalsRowShown="0" headerRowDxfId="76" tableBorderDxfId="75" dataCellStyle="Currency">
  <autoFilter ref="J5:K64" xr:uid="{D649B39B-9E12-4058-8486-A246EFDFAD0C}"/>
  <tableColumns count="2">
    <tableColumn id="1" xr3:uid="{0BE16608-2780-403D-90B4-30F24A9164CF}" name="Transfer  Totals" dataDxfId="74" dataCellStyle="Currency"/>
    <tableColumn id="2" xr3:uid="{4633FC2C-C58F-4DCE-907E-56F9FBA36B07}" name="Combined Totals" dataDxfId="73" dataCellStyle="Currency">
      <calculatedColumnFormula>I6+Table8[[#This Row],[Transfer  Totals]]</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D62" totalsRowCount="1" headerRowDxfId="66" dataDxfId="65" totalsRowDxfId="64">
  <tableColumns count="4">
    <tableColumn id="1" xr3:uid="{00000000-0010-0000-0100-000001000000}" name="Ex: Sample Private School" dataDxfId="63" totalsRowDxfId="62"/>
    <tableColumn id="2" xr3:uid="{00000000-0010-0000-0100-000002000000}" name="iPads (x10)" dataDxfId="61" totalsRowDxfId="60"/>
    <tableColumn id="3" xr3:uid="{00000000-0010-0000-0100-000003000000}" name="Instruction: General Supplies" totalsRowLabel="Total Non-Pub Budget" dataDxfId="59" totalsRowDxfId="58"/>
    <tableColumn id="4" xr3:uid="{00000000-0010-0000-0100-000004000000}" name=" $2,000.75 " totalsRowFunction="custom" dataDxfId="57" totalsRowDxfId="56" dataCellStyle="Currency">
      <totalsRowFormula>SUM(D6:D61)</totalsRow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1F119A-2DF8-452F-A137-B8C21098FDB1}" name="Table111" displayName="Table111" ref="A70:D92" totalsRowCount="1" headerRowDxfId="55" dataDxfId="54" totalsRowDxfId="53">
  <tableColumns count="4">
    <tableColumn id="1" xr3:uid="{D9CABD26-59BE-49CA-8E6A-7D9B368643D0}" name="Ex: Sample Private School" dataDxfId="52" totalsRowDxfId="51"/>
    <tableColumn id="2" xr3:uid="{CE09DDC3-A738-4EE3-8CDD-61B5B9086B84}" name="iPads (x10)" dataDxfId="50" totalsRowDxfId="49"/>
    <tableColumn id="3" xr3:uid="{7726D6CA-BFC3-42BF-B9F5-B2C52BD20E4A}" name="Instruction: General Supplies" totalsRowLabel="Total Non-Pub Budget" dataDxfId="48" totalsRowDxfId="47"/>
    <tableColumn id="4" xr3:uid="{94DD2887-9C18-4DEC-AC98-2D8701318EF5}" name=" $2,000.75 " totalsRowFunction="custom" dataDxfId="46" totalsRowDxfId="45" dataCellStyle="Currency">
      <totalsRowFormula>SUM(D71:D91)</totalsRowFormula>
    </tableColumn>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7C031E-A793-4D14-81E5-B547C855D638}" name="Table812" displayName="Table812" ref="I5:J64" totalsRowShown="0" headerRowDxfId="44" tableBorderDxfId="43" dataCellStyle="Currency">
  <autoFilter ref="I5:J64" xr:uid="{F79DA5C9-6F23-4003-B389-82414918FAE4}"/>
  <tableColumns count="2">
    <tableColumn id="1" xr3:uid="{EEF38E71-0A79-46E4-9D5C-544DD8EA387E}" name="Transfer  Totals" dataDxfId="42" dataCellStyle="Currency"/>
    <tableColumn id="2" xr3:uid="{7D6911E9-8D3B-44AB-8F1D-BDBB54B2F00D}" name="Combined Totals" dataDxfId="41" dataCellStyle="Currency">
      <calculatedColumnFormula>H6+Table812[[#This Row],[Transfer  Totals]]</calculatedColumnFormula>
    </tableColumn>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CD66FE-F4E7-43BD-8943-220E1E31E697}" name="Table3" displayName="Table3" ref="A1:B803" totalsRowShown="0" headerRowDxfId="6" dataDxfId="5">
  <autoFilter ref="A1:B803" xr:uid="{709ADF35-3D30-4E7E-8806-9215A736B055}"/>
  <sortState xmlns:xlrd2="http://schemas.microsoft.com/office/spreadsheetml/2017/richdata2" ref="A2:B803">
    <sortCondition ref="B1:B803"/>
  </sortState>
  <tableColumns count="2">
    <tableColumn id="1" xr3:uid="{DC2130F3-35E2-45B6-A4F2-1EBA34F85F9D}" name="NPS SCHOOL CODE" dataDxfId="4"/>
    <tableColumn id="2" xr3:uid="{4D95A3F5-3923-4942-99D9-7E6CD607F3CF}" name="NAME OF NON-PUBLIC SCHOOL" dataDxfId="3"/>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A9D348-0215-4A28-80E2-0F04F0A797D2}" name="Table9" displayName="Table9" ref="A1:C381" totalsRowShown="0" headerRowDxfId="2">
  <autoFilter ref="A1:C381" xr:uid="{08A9D348-0215-4A28-80E2-0F04F0A797D2}"/>
  <tableColumns count="3">
    <tableColumn id="1" xr3:uid="{748BD13B-62F7-4A43-A7CD-04495D999D8C}" name="LEA Name"/>
    <tableColumn id="2" xr3:uid="{C36C2E14-D06F-409D-B3BC-451E4DD1751E}" name="ID"/>
    <tableColumn id="3" xr3:uid="{37224C04-071C-4638-811A-7C5E6F9437A4}" name="Prelim FY22 Title IV Alloc" dataDxfId="1" dataCellStyle="Currency"/>
  </tableColumns>
  <tableStyleInfo name="TableStyleMedium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73D717-692B-458B-B569-D3D4593D68DF}" name="Table4" displayName="Table4" ref="A2:C393" totalsRowShown="0">
  <autoFilter ref="A2:C393" xr:uid="{26F7FF99-D2C0-45D3-96FB-EA678789F6A9}"/>
  <sortState xmlns:xlrd2="http://schemas.microsoft.com/office/spreadsheetml/2017/richdata2" ref="A3:C393">
    <sortCondition ref="B2:B393"/>
  </sortState>
  <tableColumns count="3">
    <tableColumn id="1" xr3:uid="{00D90F35-D1BC-45C0-B31C-0B5FAFA700D6}" name="Corp #"/>
    <tableColumn id="2" xr3:uid="{7988182E-4550-4735-9139-4B5279DEDFE0}" name="LEA Name"/>
    <tableColumn id="3" xr3:uid="{BCA6B996-4B1D-42B7-A031-6E6F59CB0473}" name="Allocation" data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form.jotform.com/211735336681962" TargetMode="External"/><Relationship Id="rId7" Type="http://schemas.openxmlformats.org/officeDocument/2006/relationships/ctrlProp" Target="../ctrlProps/ctrlProp1.xml"/><Relationship Id="rId2" Type="http://schemas.openxmlformats.org/officeDocument/2006/relationships/hyperlink" Target="https://www.doe.in.gov/sites/default/files/grants/ed-flex-approved.pdf" TargetMode="External"/><Relationship Id="rId1" Type="http://schemas.openxmlformats.org/officeDocument/2006/relationships/hyperlink" Target="https://form.jotform.com/20097385269196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drive.google.com/file/d/1u7Fv6SSHBt5ePjhYOL7SQMvY8x4QNlr-/view" TargetMode="External"/><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0TitleIVDistribution@doe.in.go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6.xml"/><Relationship Id="rId2" Type="http://schemas.openxmlformats.org/officeDocument/2006/relationships/printerSettings" Target="../printerSettings/printerSettings10.bin"/><Relationship Id="rId1" Type="http://schemas.openxmlformats.org/officeDocument/2006/relationships/hyperlink" Target="mailto:titleiv@doe.in.gov"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doe.in.gov/sites/default/files/grants/affirmation-consultation-form-12021.docx"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6.bin"/><Relationship Id="rId7" Type="http://schemas.openxmlformats.org/officeDocument/2006/relationships/table" Target="../tables/table3.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7.bin"/><Relationship Id="rId7" Type="http://schemas.openxmlformats.org/officeDocument/2006/relationships/table" Target="../tables/table6.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V62"/>
  <sheetViews>
    <sheetView showGridLines="0" tabSelected="1" zoomScaleNormal="100" workbookViewId="0">
      <selection activeCell="C4" sqref="C4:F4"/>
    </sheetView>
  </sheetViews>
  <sheetFormatPr defaultRowHeight="15" x14ac:dyDescent="0.25"/>
  <cols>
    <col min="2" max="2" width="11.42578125" customWidth="1"/>
    <col min="3" max="3" width="5.5703125" customWidth="1"/>
    <col min="4" max="4" width="13.85546875" customWidth="1"/>
    <col min="5" max="5" width="11.5703125" bestFit="1" customWidth="1"/>
    <col min="7" max="9" width="12.5703125" bestFit="1" customWidth="1"/>
    <col min="14" max="14" width="11.5703125" bestFit="1" customWidth="1"/>
  </cols>
  <sheetData>
    <row r="1" spans="1:22" ht="43.15" customHeight="1" x14ac:dyDescent="0.25">
      <c r="A1" s="251" t="s">
        <v>3158</v>
      </c>
      <c r="B1" s="251"/>
      <c r="C1" s="251"/>
      <c r="D1" s="251"/>
      <c r="E1" s="251"/>
      <c r="F1" s="251"/>
      <c r="G1" s="251"/>
      <c r="H1" s="251"/>
      <c r="I1" s="251"/>
      <c r="J1" s="251"/>
      <c r="K1" s="251"/>
      <c r="L1" s="251"/>
      <c r="M1" s="251"/>
    </row>
    <row r="2" spans="1:22" x14ac:dyDescent="0.25">
      <c r="A2" s="252" t="s">
        <v>573</v>
      </c>
      <c r="B2" s="252"/>
      <c r="C2" s="252"/>
      <c r="D2" s="252"/>
      <c r="E2" s="252"/>
      <c r="F2" s="252"/>
      <c r="G2" s="252"/>
      <c r="H2" s="252"/>
      <c r="I2" s="252"/>
      <c r="J2" s="252"/>
      <c r="K2" s="252"/>
      <c r="L2" s="252"/>
      <c r="M2" s="252"/>
      <c r="O2" s="256"/>
      <c r="P2" s="256"/>
      <c r="Q2" s="256"/>
    </row>
    <row r="3" spans="1:22" s="2" customFormat="1" ht="15.6" customHeight="1" x14ac:dyDescent="0.25">
      <c r="A3" s="37"/>
      <c r="B3" s="36"/>
      <c r="C3" s="36"/>
      <c r="D3" s="36"/>
      <c r="E3" s="36"/>
      <c r="F3" s="36"/>
      <c r="G3" s="36"/>
      <c r="H3" s="36"/>
      <c r="I3" s="36"/>
      <c r="J3" s="36"/>
      <c r="K3" s="36"/>
      <c r="L3" s="36"/>
      <c r="M3" s="38"/>
    </row>
    <row r="4" spans="1:22" s="2" customFormat="1" ht="15.6" customHeight="1" thickBot="1" x14ac:dyDescent="0.3">
      <c r="A4" s="291" t="s">
        <v>2987</v>
      </c>
      <c r="B4" s="292"/>
      <c r="C4" s="311"/>
      <c r="D4" s="311"/>
      <c r="E4" s="311"/>
      <c r="F4" s="311"/>
      <c r="G4" s="150"/>
      <c r="H4" s="151" t="s">
        <v>2227</v>
      </c>
      <c r="I4" s="312" t="e">
        <f>VLOOKUP(C4,'Prelim Allocs Alpha'!A1:C381,2,FALSE)</f>
        <v>#N/A</v>
      </c>
      <c r="J4" s="312"/>
      <c r="K4" s="312"/>
      <c r="L4" s="36"/>
      <c r="M4" s="38"/>
    </row>
    <row r="5" spans="1:22" s="2" customFormat="1" ht="17.25" customHeight="1" x14ac:dyDescent="0.2">
      <c r="A5" s="313" t="s">
        <v>2137</v>
      </c>
      <c r="B5" s="314"/>
      <c r="C5" s="314"/>
      <c r="D5" s="314"/>
      <c r="E5" s="314"/>
      <c r="F5" s="314"/>
      <c r="G5" s="152"/>
      <c r="H5" s="152"/>
      <c r="I5" s="152"/>
      <c r="J5" s="152"/>
      <c r="K5" s="152"/>
      <c r="L5" s="152"/>
      <c r="M5" s="153"/>
      <c r="O5" s="293" t="s">
        <v>2138</v>
      </c>
      <c r="P5" s="294"/>
      <c r="Q5" s="294"/>
      <c r="R5" s="294"/>
      <c r="S5" s="294"/>
      <c r="T5" s="294"/>
      <c r="U5" s="294"/>
      <c r="V5" s="295"/>
    </row>
    <row r="6" spans="1:22" s="2" customFormat="1" ht="15.6" customHeight="1" thickBot="1" x14ac:dyDescent="0.3">
      <c r="A6" s="260" t="s">
        <v>552</v>
      </c>
      <c r="B6" s="260"/>
      <c r="C6" s="260"/>
      <c r="D6" s="261"/>
      <c r="E6" s="261"/>
      <c r="F6" s="147" t="s">
        <v>555</v>
      </c>
      <c r="G6" s="261"/>
      <c r="H6" s="261"/>
      <c r="I6" s="261"/>
      <c r="J6" s="147" t="s">
        <v>2989</v>
      </c>
      <c r="K6" s="261"/>
      <c r="L6" s="261"/>
      <c r="M6" s="264"/>
      <c r="O6" s="296" t="s">
        <v>3040</v>
      </c>
      <c r="P6" s="297"/>
      <c r="Q6" s="297"/>
      <c r="R6" s="297"/>
      <c r="S6" s="297"/>
      <c r="T6" s="297"/>
      <c r="U6" s="297"/>
      <c r="V6" s="298"/>
    </row>
    <row r="7" spans="1:22" s="2" customFormat="1" ht="15.6" customHeight="1" thickBot="1" x14ac:dyDescent="0.3">
      <c r="A7" s="260" t="s">
        <v>553</v>
      </c>
      <c r="B7" s="260"/>
      <c r="C7" s="260"/>
      <c r="D7" s="262"/>
      <c r="E7" s="262"/>
      <c r="F7" s="147" t="s">
        <v>555</v>
      </c>
      <c r="G7" s="262"/>
      <c r="H7" s="262"/>
      <c r="I7" s="262"/>
      <c r="J7" s="147" t="s">
        <v>2989</v>
      </c>
      <c r="K7" s="262"/>
      <c r="L7" s="262"/>
      <c r="M7" s="265"/>
      <c r="O7" s="296"/>
      <c r="P7" s="297"/>
      <c r="Q7" s="297"/>
      <c r="R7" s="297"/>
      <c r="S7" s="297"/>
      <c r="T7" s="297"/>
      <c r="U7" s="297"/>
      <c r="V7" s="298"/>
    </row>
    <row r="8" spans="1:22" s="2" customFormat="1" ht="15.6" customHeight="1" thickBot="1" x14ac:dyDescent="0.3">
      <c r="A8" s="260" t="s">
        <v>554</v>
      </c>
      <c r="B8" s="260"/>
      <c r="C8" s="260"/>
      <c r="D8" s="262"/>
      <c r="E8" s="262"/>
      <c r="F8" s="147" t="s">
        <v>555</v>
      </c>
      <c r="G8" s="263"/>
      <c r="H8" s="263"/>
      <c r="I8" s="263"/>
      <c r="J8" s="147" t="s">
        <v>2989</v>
      </c>
      <c r="K8" s="263"/>
      <c r="L8" s="263"/>
      <c r="M8" s="266"/>
      <c r="O8" s="296"/>
      <c r="P8" s="297"/>
      <c r="Q8" s="297"/>
      <c r="R8" s="297"/>
      <c r="S8" s="297"/>
      <c r="T8" s="297"/>
      <c r="U8" s="297"/>
      <c r="V8" s="298"/>
    </row>
    <row r="9" spans="1:22" s="2" customFormat="1" ht="15.6" customHeight="1" thickBot="1" x14ac:dyDescent="0.3">
      <c r="A9" s="71"/>
      <c r="E9" s="306" t="s">
        <v>2997</v>
      </c>
      <c r="F9" s="306"/>
      <c r="G9" s="307" t="e">
        <f>VLOOKUP(C4,'Prelim Allocs Alpha'!A1:C381,3,FALSE)</f>
        <v>#N/A</v>
      </c>
      <c r="H9" s="308"/>
      <c r="I9" s="309"/>
      <c r="J9" s="309"/>
      <c r="K9" s="309"/>
      <c r="L9" s="309"/>
      <c r="M9" s="310"/>
      <c r="O9" s="299"/>
      <c r="P9" s="300"/>
      <c r="Q9" s="300"/>
      <c r="R9" s="300"/>
      <c r="S9" s="300"/>
      <c r="T9" s="300"/>
      <c r="U9" s="300"/>
      <c r="V9" s="301"/>
    </row>
    <row r="10" spans="1:22" ht="16.149999999999999" customHeight="1" thickBot="1" x14ac:dyDescent="0.3">
      <c r="A10" s="253" t="s">
        <v>2990</v>
      </c>
      <c r="B10" s="254"/>
      <c r="C10" s="254"/>
      <c r="D10" s="254"/>
      <c r="E10" s="254"/>
      <c r="F10" s="255"/>
      <c r="G10" s="302">
        <f>SUM(E31:E33)</f>
        <v>0</v>
      </c>
      <c r="H10" s="303"/>
      <c r="I10" s="315"/>
      <c r="J10" s="315"/>
      <c r="K10" s="315"/>
      <c r="L10" s="315"/>
      <c r="M10" s="315"/>
    </row>
    <row r="11" spans="1:22" ht="16.149999999999999" customHeight="1" thickBot="1" x14ac:dyDescent="0.3">
      <c r="A11" s="253" t="s">
        <v>3007</v>
      </c>
      <c r="B11" s="254"/>
      <c r="C11" s="254"/>
      <c r="D11" s="254"/>
      <c r="E11" s="254"/>
      <c r="F11" s="255"/>
      <c r="G11" s="304"/>
      <c r="H11" s="305"/>
      <c r="I11" s="189"/>
      <c r="J11" s="188"/>
      <c r="K11" s="188"/>
      <c r="L11" s="188"/>
      <c r="M11" s="176"/>
      <c r="N11" s="191"/>
      <c r="O11" s="293" t="s">
        <v>2139</v>
      </c>
      <c r="P11" s="294"/>
      <c r="Q11" s="294"/>
      <c r="R11" s="294"/>
      <c r="S11" s="294"/>
      <c r="T11" s="294"/>
      <c r="U11" s="294"/>
      <c r="V11" s="295"/>
    </row>
    <row r="12" spans="1:22" ht="16.149999999999999" customHeight="1" thickBot="1" x14ac:dyDescent="0.3">
      <c r="A12" s="257" t="s">
        <v>2991</v>
      </c>
      <c r="B12" s="258"/>
      <c r="C12" s="258"/>
      <c r="D12" s="258"/>
      <c r="E12" s="258"/>
      <c r="F12" s="259"/>
      <c r="G12" s="319" t="str">
        <f>IFERROR(ROUND(G9-G10+G11,2),"")</f>
        <v/>
      </c>
      <c r="H12" s="320"/>
      <c r="I12" s="315"/>
      <c r="J12" s="315"/>
      <c r="K12" s="315"/>
      <c r="L12" s="315"/>
      <c r="M12" s="315"/>
      <c r="O12" s="326" t="s">
        <v>3035</v>
      </c>
      <c r="P12" s="327"/>
      <c r="Q12" s="327"/>
      <c r="R12" s="327"/>
      <c r="S12" s="327"/>
      <c r="T12" s="327"/>
      <c r="U12" s="327"/>
      <c r="V12" s="328"/>
    </row>
    <row r="13" spans="1:22" ht="16.149999999999999" customHeight="1" thickBot="1" x14ac:dyDescent="0.3">
      <c r="A13" s="257" t="s">
        <v>3008</v>
      </c>
      <c r="B13" s="258"/>
      <c r="C13" s="258"/>
      <c r="D13" s="258"/>
      <c r="E13" s="258"/>
      <c r="F13" s="259"/>
      <c r="G13" s="302" t="e">
        <f>ROUND(G9,2)</f>
        <v>#N/A</v>
      </c>
      <c r="H13" s="303"/>
      <c r="I13" s="321" t="s">
        <v>3009</v>
      </c>
      <c r="J13" s="322"/>
      <c r="K13" s="322"/>
      <c r="L13" s="322"/>
      <c r="M13" s="323"/>
      <c r="O13" s="329"/>
      <c r="P13" s="330"/>
      <c r="Q13" s="330"/>
      <c r="R13" s="330"/>
      <c r="S13" s="330"/>
      <c r="T13" s="330"/>
      <c r="U13" s="330"/>
      <c r="V13" s="331"/>
    </row>
    <row r="14" spans="1:22" ht="16.149999999999999" customHeight="1" thickBot="1" x14ac:dyDescent="0.3">
      <c r="A14" s="253" t="s">
        <v>2992</v>
      </c>
      <c r="B14" s="254"/>
      <c r="C14" s="254"/>
      <c r="D14" s="254"/>
      <c r="E14" s="254"/>
      <c r="F14" s="255"/>
      <c r="G14" s="302" t="e">
        <f>'Equitable Share'!O63</f>
        <v>#VALUE!</v>
      </c>
      <c r="H14" s="303"/>
      <c r="I14" s="182" t="e">
        <f>ROUND((G11/'Equitable Share'!O61)*'Equitable Share'!O62,2)</f>
        <v>#DIV/0!</v>
      </c>
      <c r="J14" s="267" t="s">
        <v>3016</v>
      </c>
      <c r="K14" s="268"/>
      <c r="L14" s="268"/>
      <c r="M14" s="269"/>
      <c r="O14" s="329"/>
      <c r="P14" s="330"/>
      <c r="Q14" s="330"/>
      <c r="R14" s="330"/>
      <c r="S14" s="330"/>
      <c r="T14" s="330"/>
      <c r="U14" s="330"/>
      <c r="V14" s="331"/>
    </row>
    <row r="15" spans="1:22" ht="16.149999999999999" customHeight="1" thickBot="1" x14ac:dyDescent="0.3">
      <c r="A15" s="253" t="s">
        <v>2993</v>
      </c>
      <c r="B15" s="254"/>
      <c r="C15" s="254"/>
      <c r="D15" s="254"/>
      <c r="E15" s="254"/>
      <c r="F15" s="255"/>
      <c r="G15" s="302" t="str">
        <f>IFERROR(ROUND(G12-G14,2),"")</f>
        <v/>
      </c>
      <c r="H15" s="303"/>
      <c r="I15" s="193" t="e">
        <f>ROUND((Overview!G9/'Equitable Share'!F8)*'Equitable Share'!F4,2)</f>
        <v>#N/A</v>
      </c>
      <c r="J15" s="267" t="s">
        <v>3024</v>
      </c>
      <c r="K15" s="268"/>
      <c r="L15" s="268"/>
      <c r="M15" s="269"/>
      <c r="O15" s="329"/>
      <c r="P15" s="330"/>
      <c r="Q15" s="330"/>
      <c r="R15" s="330"/>
      <c r="S15" s="330"/>
      <c r="T15" s="330"/>
      <c r="U15" s="330"/>
      <c r="V15" s="331"/>
    </row>
    <row r="16" spans="1:22" ht="16.149999999999999" customHeight="1" thickBot="1" x14ac:dyDescent="0.3">
      <c r="A16" s="316" t="s">
        <v>2996</v>
      </c>
      <c r="B16" s="317"/>
      <c r="C16" s="317"/>
      <c r="D16" s="317"/>
      <c r="E16" s="317"/>
      <c r="F16" s="318"/>
      <c r="G16" s="302">
        <f>'Main Budget'!M23</f>
        <v>0</v>
      </c>
      <c r="H16" s="303"/>
      <c r="I16" s="315" t="e">
        <f>(G9+G11-G10)*0.02</f>
        <v>#N/A</v>
      </c>
      <c r="J16" s="315"/>
      <c r="K16" s="267" t="s">
        <v>2998</v>
      </c>
      <c r="L16" s="268"/>
      <c r="M16" s="269"/>
      <c r="O16" s="329"/>
      <c r="P16" s="330"/>
      <c r="Q16" s="330"/>
      <c r="R16" s="330"/>
      <c r="S16" s="330"/>
      <c r="T16" s="330"/>
      <c r="U16" s="330"/>
      <c r="V16" s="331"/>
    </row>
    <row r="17" spans="1:22" x14ac:dyDescent="0.25">
      <c r="A17" s="39"/>
      <c r="M17" s="40"/>
      <c r="O17" s="329"/>
      <c r="P17" s="330"/>
      <c r="Q17" s="330"/>
      <c r="R17" s="330"/>
      <c r="S17" s="330"/>
      <c r="T17" s="330"/>
      <c r="U17" s="330"/>
      <c r="V17" s="331"/>
    </row>
    <row r="18" spans="1:22" ht="15.75" thickBot="1" x14ac:dyDescent="0.3">
      <c r="A18" s="39"/>
      <c r="B18" s="325">
        <f>IFERROR('Main Budget'!G27/'Main Budget'!M17,0)</f>
        <v>0</v>
      </c>
      <c r="C18" s="325"/>
      <c r="D18" s="325"/>
      <c r="F18" s="273">
        <f>IFERROR('Main Budget'!G28/'Main Budget'!M17, 0)</f>
        <v>0</v>
      </c>
      <c r="G18" s="273"/>
      <c r="H18" s="273"/>
      <c r="J18" s="273">
        <f>IFERROR('Main Budget'!G29/'Main Budget'!M17, 0)</f>
        <v>0</v>
      </c>
      <c r="K18" s="273"/>
      <c r="L18" s="273"/>
      <c r="M18" s="40"/>
      <c r="O18" s="329"/>
      <c r="P18" s="330"/>
      <c r="Q18" s="330"/>
      <c r="R18" s="330"/>
      <c r="S18" s="330"/>
      <c r="T18" s="330"/>
      <c r="U18" s="330"/>
      <c r="V18" s="331"/>
    </row>
    <row r="19" spans="1:22" x14ac:dyDescent="0.25">
      <c r="A19" s="39"/>
      <c r="B19" s="256" t="s">
        <v>102</v>
      </c>
      <c r="C19" s="256"/>
      <c r="D19" s="256"/>
      <c r="F19" s="256" t="s">
        <v>103</v>
      </c>
      <c r="G19" s="256"/>
      <c r="H19" s="256"/>
      <c r="J19" s="256" t="s">
        <v>104</v>
      </c>
      <c r="K19" s="256"/>
      <c r="L19" s="256"/>
      <c r="M19" s="40"/>
      <c r="O19" s="329"/>
      <c r="P19" s="330"/>
      <c r="Q19" s="330"/>
      <c r="R19" s="330"/>
      <c r="S19" s="330"/>
      <c r="T19" s="330"/>
      <c r="U19" s="330"/>
      <c r="V19" s="331"/>
    </row>
    <row r="20" spans="1:22" ht="15.75" thickBot="1" x14ac:dyDescent="0.3">
      <c r="A20" s="39"/>
      <c r="B20" s="42"/>
      <c r="C20" s="42"/>
      <c r="D20" s="42"/>
      <c r="F20" s="275" t="e">
        <f>'Main Budget'!M29</f>
        <v>#DIV/0!</v>
      </c>
      <c r="G20" s="275"/>
      <c r="H20" s="275"/>
      <c r="I20" s="256" t="s">
        <v>44</v>
      </c>
      <c r="J20" s="256"/>
      <c r="K20" s="256"/>
      <c r="L20" s="256"/>
      <c r="M20" s="40"/>
      <c r="O20" s="329"/>
      <c r="P20" s="330"/>
      <c r="Q20" s="330"/>
      <c r="R20" s="330"/>
      <c r="S20" s="330"/>
      <c r="T20" s="330"/>
      <c r="U20" s="330"/>
      <c r="V20" s="331"/>
    </row>
    <row r="21" spans="1:22" ht="20.45" customHeight="1" x14ac:dyDescent="0.25">
      <c r="A21" s="39"/>
      <c r="E21" s="156"/>
      <c r="F21" s="274" t="s">
        <v>45</v>
      </c>
      <c r="G21" s="274"/>
      <c r="H21" s="274"/>
      <c r="M21" s="40"/>
      <c r="O21" s="329"/>
      <c r="P21" s="330"/>
      <c r="Q21" s="330"/>
      <c r="R21" s="330"/>
      <c r="S21" s="330"/>
      <c r="T21" s="330"/>
      <c r="U21" s="330"/>
      <c r="V21" s="331"/>
    </row>
    <row r="22" spans="1:22" ht="20.45" customHeight="1" x14ac:dyDescent="0.25">
      <c r="A22" s="39"/>
      <c r="E22" s="156"/>
      <c r="F22" s="157"/>
      <c r="G22" s="157"/>
      <c r="H22" s="157"/>
      <c r="M22" s="40"/>
      <c r="O22" s="329"/>
      <c r="P22" s="330"/>
      <c r="Q22" s="330"/>
      <c r="R22" s="330"/>
      <c r="S22" s="330"/>
      <c r="T22" s="330"/>
      <c r="U22" s="330"/>
      <c r="V22" s="331"/>
    </row>
    <row r="23" spans="1:22" ht="20.45" customHeight="1" x14ac:dyDescent="0.25">
      <c r="A23" s="285" t="s">
        <v>556</v>
      </c>
      <c r="B23" s="286"/>
      <c r="C23" s="286"/>
      <c r="D23" s="286"/>
      <c r="E23" s="286"/>
      <c r="F23" s="286"/>
      <c r="G23" s="286"/>
      <c r="H23" s="286"/>
      <c r="I23" s="286"/>
      <c r="J23" s="286"/>
      <c r="K23" s="286"/>
      <c r="L23" s="286"/>
      <c r="M23" s="287"/>
      <c r="O23" s="329"/>
      <c r="P23" s="330"/>
      <c r="Q23" s="330"/>
      <c r="R23" s="330"/>
      <c r="S23" s="330"/>
      <c r="T23" s="330"/>
      <c r="U23" s="330"/>
      <c r="V23" s="331"/>
    </row>
    <row r="24" spans="1:22" ht="20.45" customHeight="1" x14ac:dyDescent="0.25">
      <c r="A24" s="288"/>
      <c r="B24" s="289"/>
      <c r="C24" s="289"/>
      <c r="D24" s="289"/>
      <c r="E24" s="289"/>
      <c r="F24" s="289"/>
      <c r="G24" s="289"/>
      <c r="H24" s="289"/>
      <c r="I24" s="289"/>
      <c r="J24" s="289"/>
      <c r="K24" s="289"/>
      <c r="L24" s="289"/>
      <c r="M24" s="290"/>
      <c r="O24" s="329"/>
      <c r="P24" s="330"/>
      <c r="Q24" s="330"/>
      <c r="R24" s="330"/>
      <c r="S24" s="330"/>
      <c r="T24" s="330"/>
      <c r="U24" s="330"/>
      <c r="V24" s="331"/>
    </row>
    <row r="25" spans="1:22" ht="20.45" customHeight="1" thickBot="1" x14ac:dyDescent="0.3">
      <c r="A25" s="39"/>
      <c r="E25" s="156"/>
      <c r="F25" s="157"/>
      <c r="G25" s="157"/>
      <c r="H25" s="157"/>
      <c r="M25" s="40"/>
      <c r="O25" s="329"/>
      <c r="P25" s="330"/>
      <c r="Q25" s="330"/>
      <c r="R25" s="330"/>
      <c r="S25" s="330"/>
      <c r="T25" s="330"/>
      <c r="U25" s="330"/>
      <c r="V25" s="331"/>
    </row>
    <row r="26" spans="1:22" ht="20.45" customHeight="1" x14ac:dyDescent="0.25">
      <c r="A26" s="39"/>
      <c r="E26" s="283" t="s">
        <v>3027</v>
      </c>
      <c r="F26" s="284"/>
      <c r="G26" s="284"/>
      <c r="H26" s="194"/>
      <c r="I26" s="195"/>
      <c r="M26" s="40"/>
      <c r="O26" s="329"/>
      <c r="P26" s="330"/>
      <c r="Q26" s="330"/>
      <c r="R26" s="330"/>
      <c r="S26" s="330"/>
      <c r="T26" s="330"/>
      <c r="U26" s="330"/>
      <c r="V26" s="331"/>
    </row>
    <row r="27" spans="1:22" ht="20.45" customHeight="1" thickBot="1" x14ac:dyDescent="0.3">
      <c r="A27" s="39"/>
      <c r="E27" s="196"/>
      <c r="F27" s="197"/>
      <c r="G27" s="197"/>
      <c r="H27" s="198"/>
      <c r="I27" s="199"/>
      <c r="M27" s="40"/>
      <c r="O27" s="329"/>
      <c r="P27" s="330"/>
      <c r="Q27" s="330"/>
      <c r="R27" s="330"/>
      <c r="S27" s="330"/>
      <c r="T27" s="330"/>
      <c r="U27" s="330"/>
      <c r="V27" s="331"/>
    </row>
    <row r="28" spans="1:22" ht="15.75" customHeight="1" x14ac:dyDescent="0.25">
      <c r="A28" s="39"/>
      <c r="E28" s="175"/>
      <c r="F28" s="175"/>
      <c r="G28" s="157"/>
      <c r="H28" s="157"/>
      <c r="M28" s="40"/>
      <c r="O28" s="85"/>
      <c r="P28" s="85"/>
      <c r="Q28" s="85"/>
      <c r="R28" s="85"/>
      <c r="S28" s="85"/>
      <c r="T28" s="85"/>
      <c r="U28" s="85"/>
      <c r="V28" s="85"/>
    </row>
    <row r="29" spans="1:22" ht="15.75" customHeight="1" x14ac:dyDescent="0.25">
      <c r="A29" s="276" t="s">
        <v>2994</v>
      </c>
      <c r="B29" s="277"/>
      <c r="C29" s="277"/>
      <c r="D29" s="277"/>
      <c r="E29" s="277"/>
      <c r="F29" s="277"/>
      <c r="G29" s="277"/>
      <c r="H29" s="277"/>
      <c r="I29" s="277"/>
      <c r="J29" s="277"/>
      <c r="K29" s="277"/>
      <c r="L29" s="277"/>
      <c r="M29" s="278"/>
      <c r="O29" s="85"/>
      <c r="P29" s="85"/>
      <c r="Q29" s="85"/>
      <c r="R29" s="85"/>
      <c r="S29" s="85"/>
      <c r="T29" s="85"/>
      <c r="U29" s="85"/>
      <c r="V29" s="85"/>
    </row>
    <row r="30" spans="1:22" ht="15.75" customHeight="1" x14ac:dyDescent="0.25">
      <c r="A30" s="279" t="s">
        <v>2995</v>
      </c>
      <c r="B30" s="280"/>
      <c r="C30" s="280"/>
      <c r="D30" s="280"/>
      <c r="E30" s="280"/>
      <c r="F30" s="280"/>
      <c r="G30" s="280"/>
      <c r="H30" s="280"/>
      <c r="I30" s="280"/>
      <c r="J30" s="280"/>
      <c r="K30" s="280"/>
      <c r="L30" s="280"/>
      <c r="M30" s="281"/>
      <c r="O30" s="324"/>
      <c r="P30" s="324"/>
      <c r="Q30" s="324"/>
      <c r="R30" s="324"/>
      <c r="S30" s="324"/>
      <c r="T30" s="85"/>
      <c r="U30" s="85"/>
      <c r="V30" s="85"/>
    </row>
    <row r="31" spans="1:22" ht="15.75" customHeight="1" x14ac:dyDescent="0.25">
      <c r="A31" s="282" t="s">
        <v>3138</v>
      </c>
      <c r="B31" s="282"/>
      <c r="C31" s="282"/>
      <c r="D31" s="282"/>
      <c r="E31" s="158"/>
      <c r="F31" s="72"/>
      <c r="G31" s="72"/>
      <c r="M31" s="40"/>
      <c r="O31" s="324"/>
      <c r="P31" s="324"/>
      <c r="Q31" s="324"/>
      <c r="R31" s="324"/>
      <c r="S31" s="324"/>
      <c r="T31" s="85"/>
      <c r="U31" s="85"/>
      <c r="V31" s="85"/>
    </row>
    <row r="32" spans="1:22" ht="15.75" customHeight="1" x14ac:dyDescent="0.25">
      <c r="A32" s="282" t="s">
        <v>3156</v>
      </c>
      <c r="B32" s="282"/>
      <c r="C32" s="282"/>
      <c r="D32" s="282"/>
      <c r="E32" s="158"/>
      <c r="M32" s="40"/>
    </row>
    <row r="33" spans="1:13" x14ac:dyDescent="0.25">
      <c r="A33" s="282" t="s">
        <v>3157</v>
      </c>
      <c r="B33" s="282"/>
      <c r="C33" s="282"/>
      <c r="D33" s="282"/>
      <c r="E33" s="158"/>
      <c r="M33" s="40"/>
    </row>
    <row r="34" spans="1:13" x14ac:dyDescent="0.25">
      <c r="A34" s="39"/>
      <c r="M34" s="40"/>
    </row>
    <row r="35" spans="1:13" ht="14.45" customHeight="1" x14ac:dyDescent="0.25">
      <c r="A35" s="270"/>
      <c r="B35" s="271"/>
      <c r="C35" s="271"/>
      <c r="D35" s="271"/>
      <c r="E35" s="271"/>
      <c r="F35" s="271"/>
      <c r="G35" s="271"/>
      <c r="H35" s="271"/>
      <c r="I35" s="271"/>
      <c r="J35" s="271"/>
      <c r="K35" s="271"/>
      <c r="L35" s="271"/>
      <c r="M35" s="272"/>
    </row>
    <row r="36" spans="1:13" ht="16.5" x14ac:dyDescent="0.3">
      <c r="A36" s="1"/>
      <c r="B36" s="1"/>
      <c r="C36" s="1"/>
      <c r="D36" s="1"/>
      <c r="E36" s="1"/>
      <c r="F36" s="1"/>
      <c r="G36" s="1"/>
      <c r="H36" s="1"/>
      <c r="I36" s="1"/>
      <c r="J36" s="1"/>
      <c r="K36" s="1"/>
      <c r="L36" s="1"/>
      <c r="M36" s="1"/>
    </row>
    <row r="37" spans="1:13" ht="16.5" x14ac:dyDescent="0.3">
      <c r="A37" s="1"/>
      <c r="B37" s="1"/>
      <c r="C37" s="1"/>
      <c r="D37" s="1"/>
      <c r="E37" s="1"/>
      <c r="F37" s="1"/>
      <c r="G37" s="1"/>
      <c r="H37" s="1"/>
      <c r="I37" s="1"/>
      <c r="J37" s="1"/>
      <c r="K37" s="1"/>
      <c r="L37" s="1"/>
      <c r="M37" s="1"/>
    </row>
    <row r="38" spans="1:13" ht="16.5" x14ac:dyDescent="0.3">
      <c r="A38" s="1"/>
      <c r="B38" s="1"/>
      <c r="C38" s="1"/>
      <c r="D38" s="1"/>
      <c r="E38" s="1"/>
      <c r="F38" s="1"/>
      <c r="G38" s="1"/>
      <c r="H38" s="1"/>
      <c r="I38" s="1"/>
      <c r="J38" s="1"/>
      <c r="K38" s="1"/>
      <c r="L38" s="1"/>
      <c r="M38" s="1"/>
    </row>
    <row r="39" spans="1:13" ht="16.5" x14ac:dyDescent="0.3">
      <c r="A39" s="1"/>
      <c r="B39" s="1"/>
      <c r="C39" s="1"/>
      <c r="D39" s="1"/>
      <c r="E39" s="1"/>
      <c r="F39" s="1"/>
      <c r="G39" s="1"/>
      <c r="H39" s="1"/>
      <c r="I39" s="1"/>
      <c r="J39" s="1"/>
      <c r="K39" s="1"/>
      <c r="L39" s="1"/>
      <c r="M39" s="1"/>
    </row>
    <row r="40" spans="1:13" ht="16.5" x14ac:dyDescent="0.3">
      <c r="A40" s="1"/>
      <c r="B40" s="1"/>
      <c r="C40" s="1"/>
      <c r="D40" s="1"/>
      <c r="E40" s="1"/>
      <c r="F40" s="1"/>
      <c r="G40" s="1"/>
      <c r="H40" s="1"/>
      <c r="I40" s="1"/>
      <c r="J40" s="1"/>
      <c r="K40" s="1"/>
      <c r="L40" s="1"/>
      <c r="M40" s="1"/>
    </row>
    <row r="41" spans="1:13" ht="16.5" x14ac:dyDescent="0.3">
      <c r="A41" s="1"/>
      <c r="B41" s="1"/>
      <c r="C41" s="1"/>
      <c r="D41" s="1"/>
      <c r="E41" s="1"/>
      <c r="F41" s="1"/>
      <c r="G41" s="1"/>
      <c r="H41" s="1"/>
      <c r="I41" s="1"/>
      <c r="J41" s="1"/>
      <c r="K41" s="1"/>
      <c r="L41" s="1"/>
      <c r="M41" s="1"/>
    </row>
    <row r="42" spans="1:13" ht="16.5" x14ac:dyDescent="0.3">
      <c r="A42" s="1"/>
      <c r="B42" s="1"/>
      <c r="C42" s="1"/>
      <c r="D42" s="1"/>
      <c r="E42" s="1"/>
      <c r="F42" s="1"/>
      <c r="G42" s="1"/>
      <c r="H42" s="1"/>
      <c r="I42" s="1"/>
      <c r="J42" s="1"/>
      <c r="K42" s="1"/>
      <c r="L42" s="1"/>
      <c r="M42" s="1"/>
    </row>
    <row r="43" spans="1:13" ht="16.5" x14ac:dyDescent="0.3">
      <c r="A43" s="1"/>
      <c r="B43" s="1"/>
      <c r="C43" s="1"/>
      <c r="D43" s="1"/>
      <c r="E43" s="1"/>
      <c r="F43" s="1"/>
      <c r="G43" s="1"/>
      <c r="H43" s="1"/>
      <c r="I43" s="1"/>
      <c r="J43" s="1"/>
      <c r="K43" s="1"/>
      <c r="L43" s="1"/>
      <c r="M43" s="1"/>
    </row>
    <row r="44" spans="1:13" ht="16.5" x14ac:dyDescent="0.3">
      <c r="A44" s="1"/>
      <c r="B44" s="1"/>
      <c r="C44" s="1"/>
      <c r="D44" s="1"/>
      <c r="E44" s="1"/>
      <c r="F44" s="1"/>
      <c r="G44" s="1"/>
      <c r="H44" s="1"/>
      <c r="I44" s="1"/>
      <c r="J44" s="1"/>
      <c r="K44" s="1"/>
      <c r="L44" s="1"/>
      <c r="M44" s="1"/>
    </row>
    <row r="45" spans="1:13" ht="16.5" x14ac:dyDescent="0.3">
      <c r="A45" s="1"/>
      <c r="B45" s="1"/>
      <c r="C45" s="1"/>
      <c r="D45" s="1"/>
      <c r="E45" s="1"/>
      <c r="F45" s="1"/>
      <c r="G45" s="1"/>
      <c r="H45" s="1"/>
      <c r="I45" s="1"/>
      <c r="J45" s="1"/>
      <c r="K45" s="1"/>
      <c r="L45" s="1"/>
      <c r="M45" s="1"/>
    </row>
    <row r="46" spans="1:13" ht="16.5" x14ac:dyDescent="0.3">
      <c r="A46" s="1"/>
      <c r="B46" s="1"/>
      <c r="C46" s="1"/>
      <c r="D46" s="1"/>
      <c r="E46" s="1"/>
      <c r="F46" s="1"/>
      <c r="G46" s="1"/>
      <c r="H46" s="1"/>
      <c r="I46" s="1"/>
      <c r="J46" s="1"/>
      <c r="K46" s="1"/>
      <c r="L46" s="1"/>
      <c r="M46" s="1"/>
    </row>
    <row r="47" spans="1:13" ht="16.5" x14ac:dyDescent="0.3">
      <c r="A47" s="1"/>
      <c r="B47" s="1"/>
      <c r="C47" s="1"/>
      <c r="D47" s="1"/>
      <c r="E47" s="1"/>
      <c r="F47" s="1"/>
      <c r="G47" s="1"/>
      <c r="H47" s="1"/>
      <c r="I47" s="1"/>
      <c r="J47" s="1"/>
      <c r="K47" s="1"/>
      <c r="L47" s="1"/>
      <c r="M47" s="1"/>
    </row>
    <row r="48" spans="1:13" ht="16.5" x14ac:dyDescent="0.3">
      <c r="A48" s="1"/>
      <c r="B48" s="1"/>
      <c r="C48" s="1"/>
      <c r="D48" s="1"/>
      <c r="E48" s="1"/>
      <c r="F48" s="1"/>
      <c r="G48" s="1"/>
      <c r="H48" s="1"/>
      <c r="I48" s="1"/>
      <c r="J48" s="1"/>
      <c r="K48" s="1"/>
      <c r="L48" s="1"/>
      <c r="M48" s="1"/>
    </row>
    <row r="49" spans="1:13" ht="16.5" x14ac:dyDescent="0.3">
      <c r="A49" s="1"/>
      <c r="B49" s="1"/>
      <c r="C49" s="1"/>
      <c r="D49" s="1"/>
      <c r="E49" s="1"/>
      <c r="F49" s="1"/>
      <c r="G49" s="1"/>
      <c r="H49" s="1"/>
      <c r="I49" s="1"/>
      <c r="J49" s="1"/>
      <c r="K49" s="1"/>
      <c r="L49" s="1"/>
      <c r="M49" s="1"/>
    </row>
    <row r="50" spans="1:13" ht="16.5" x14ac:dyDescent="0.3">
      <c r="A50" s="1"/>
      <c r="B50" s="1"/>
      <c r="C50" s="1"/>
      <c r="D50" s="1"/>
      <c r="E50" s="1"/>
      <c r="F50" s="1"/>
      <c r="G50" s="1"/>
      <c r="H50" s="1"/>
      <c r="I50" s="1"/>
      <c r="J50" s="1"/>
      <c r="K50" s="1"/>
      <c r="L50" s="1"/>
      <c r="M50" s="1"/>
    </row>
    <row r="51" spans="1:13" ht="16.5" x14ac:dyDescent="0.3">
      <c r="A51" s="1"/>
      <c r="B51" s="1"/>
      <c r="C51" s="1"/>
      <c r="D51" s="1"/>
      <c r="E51" s="1"/>
      <c r="F51" s="1"/>
      <c r="G51" s="1"/>
      <c r="H51" s="1"/>
      <c r="I51" s="1"/>
      <c r="J51" s="1"/>
      <c r="K51" s="1"/>
      <c r="L51" s="1"/>
      <c r="M51" s="1"/>
    </row>
    <row r="52" spans="1:13" ht="16.5" x14ac:dyDescent="0.3">
      <c r="A52" s="1"/>
      <c r="B52" s="1"/>
      <c r="C52" s="1"/>
      <c r="D52" s="1"/>
      <c r="E52" s="1"/>
      <c r="F52" s="1"/>
      <c r="G52" s="1"/>
      <c r="H52" s="1"/>
      <c r="I52" s="1"/>
      <c r="J52" s="1"/>
      <c r="K52" s="1"/>
      <c r="L52" s="1"/>
      <c r="M52" s="1"/>
    </row>
    <row r="53" spans="1:13" ht="16.5" x14ac:dyDescent="0.3">
      <c r="A53" s="1"/>
      <c r="B53" s="1"/>
      <c r="C53" s="1"/>
      <c r="D53" s="1"/>
      <c r="E53" s="1"/>
      <c r="F53" s="1"/>
      <c r="G53" s="1"/>
      <c r="H53" s="1"/>
      <c r="I53" s="1"/>
      <c r="J53" s="1"/>
      <c r="K53" s="1"/>
      <c r="L53" s="1"/>
      <c r="M53" s="1"/>
    </row>
    <row r="54" spans="1:13" ht="16.5" x14ac:dyDescent="0.3">
      <c r="A54" s="1"/>
      <c r="B54" s="1"/>
      <c r="C54" s="1"/>
      <c r="D54" s="1"/>
      <c r="E54" s="1"/>
      <c r="F54" s="1"/>
      <c r="G54" s="1"/>
      <c r="H54" s="1"/>
      <c r="I54" s="1"/>
      <c r="J54" s="1"/>
      <c r="K54" s="1"/>
      <c r="L54" s="1"/>
      <c r="M54" s="1"/>
    </row>
    <row r="55" spans="1:13" ht="16.5" x14ac:dyDescent="0.3">
      <c r="A55" s="1"/>
      <c r="B55" s="1"/>
      <c r="C55" s="1"/>
      <c r="D55" s="1"/>
      <c r="E55" s="1"/>
      <c r="F55" s="1"/>
      <c r="G55" s="1"/>
      <c r="H55" s="1"/>
      <c r="I55" s="1"/>
      <c r="J55" s="1"/>
      <c r="K55" s="1"/>
      <c r="L55" s="1"/>
      <c r="M55" s="1"/>
    </row>
    <row r="56" spans="1:13" ht="16.5" x14ac:dyDescent="0.3">
      <c r="A56" s="1"/>
      <c r="B56" s="1"/>
      <c r="C56" s="1"/>
      <c r="D56" s="1"/>
      <c r="E56" s="1"/>
      <c r="F56" s="1"/>
      <c r="G56" s="1"/>
      <c r="H56" s="1"/>
      <c r="I56" s="1"/>
      <c r="J56" s="1"/>
      <c r="K56" s="1"/>
      <c r="L56" s="1"/>
      <c r="M56" s="1"/>
    </row>
    <row r="57" spans="1:13" ht="16.5" x14ac:dyDescent="0.3">
      <c r="A57" s="1"/>
      <c r="B57" s="1"/>
      <c r="C57" s="1"/>
      <c r="D57" s="1"/>
      <c r="E57" s="1"/>
      <c r="F57" s="1"/>
      <c r="G57" s="1"/>
      <c r="H57" s="1"/>
      <c r="I57" s="1"/>
      <c r="J57" s="1"/>
      <c r="K57" s="1"/>
      <c r="L57" s="1"/>
      <c r="M57" s="1"/>
    </row>
    <row r="58" spans="1:13" ht="16.5" x14ac:dyDescent="0.3">
      <c r="A58" s="1"/>
      <c r="B58" s="1"/>
      <c r="C58" s="1"/>
      <c r="D58" s="1"/>
      <c r="E58" s="1"/>
      <c r="F58" s="1"/>
      <c r="G58" s="1"/>
      <c r="H58" s="1"/>
      <c r="I58" s="1"/>
      <c r="J58" s="1"/>
      <c r="K58" s="1"/>
      <c r="L58" s="1"/>
      <c r="M58" s="1"/>
    </row>
    <row r="59" spans="1:13" ht="16.5" x14ac:dyDescent="0.3">
      <c r="A59" s="1"/>
      <c r="B59" s="1"/>
      <c r="C59" s="1"/>
      <c r="D59" s="1"/>
      <c r="E59" s="1"/>
      <c r="F59" s="1"/>
      <c r="G59" s="1"/>
      <c r="H59" s="1"/>
      <c r="I59" s="1"/>
      <c r="J59" s="1"/>
      <c r="K59" s="1"/>
      <c r="L59" s="1"/>
      <c r="M59" s="1"/>
    </row>
    <row r="60" spans="1:13" ht="16.5" x14ac:dyDescent="0.3">
      <c r="A60" s="1"/>
      <c r="B60" s="1"/>
      <c r="C60" s="1"/>
      <c r="D60" s="1"/>
      <c r="E60" s="1"/>
      <c r="F60" s="1"/>
      <c r="G60" s="1"/>
      <c r="H60" s="1"/>
      <c r="I60" s="1"/>
      <c r="J60" s="1"/>
      <c r="K60" s="1"/>
      <c r="L60" s="1"/>
      <c r="M60" s="1"/>
    </row>
    <row r="61" spans="1:13" ht="16.5" x14ac:dyDescent="0.3">
      <c r="A61" s="1"/>
      <c r="B61" s="1"/>
      <c r="C61" s="1"/>
      <c r="D61" s="1"/>
      <c r="E61" s="1"/>
      <c r="F61" s="1"/>
      <c r="G61" s="1"/>
      <c r="H61" s="1"/>
      <c r="I61" s="1"/>
      <c r="J61" s="1"/>
      <c r="K61" s="1"/>
      <c r="L61" s="1"/>
      <c r="M61" s="1"/>
    </row>
    <row r="62" spans="1:13" ht="16.5" x14ac:dyDescent="0.3">
      <c r="A62" s="1"/>
      <c r="B62" s="1"/>
      <c r="C62" s="1"/>
      <c r="D62" s="1"/>
      <c r="E62" s="1"/>
      <c r="F62" s="1"/>
      <c r="G62" s="1"/>
      <c r="H62" s="1"/>
      <c r="I62" s="1"/>
      <c r="J62" s="1"/>
      <c r="K62" s="1"/>
      <c r="L62" s="1"/>
      <c r="M62" s="1"/>
    </row>
  </sheetData>
  <sheetProtection algorithmName="SHA-512" hashValue="97OOQ5k6w3kb8xf3tLhRTwdh2HzZ2oh++ZIX/eQ4DO09pX1n7U0hzCBdYv3dkfacD0jdKmaKMRy1HqDKv6xrDA==" saltValue="ynnrm8nl1FAbAnBsvHUU1g==" spinCount="100000" sheet="1" selectLockedCells="1"/>
  <protectedRanges>
    <protectedRange algorithmName="SHA-512" hashValue="ipynFNZn0pufBFEZADZeeAyGEi+JWV8nHAUrbiPJ9Y8g9QC+WWj4zRY2j6wWwZ/NtKTO0cVBUWW4uM5rZUCeOQ==" saltValue="1VZ+Zn1PkH6cBPffDs1L1w==" spinCount="100000" sqref="K16 G12:I16 L12:M16 J12:K15" name="Total Allocation"/>
    <protectedRange algorithmName="SHA-512" hashValue="lNcqq/b/lsnk95iB5XHq0PCRQDc9dvC4IFp0U4snaSUCM/moZUJf/mRHSIBefPWpvI8noEnjLM38ZtAzyO/BWg==" saltValue="a2+SEoRuu63mT/5dVMI08Q==" spinCount="100000" sqref="J18:L22 G29:G31 B18:E22 F18:I19 H28:I31 F20:F22 H20:I22 J32:L33 B28:E30 F28 H32:I32 H25:I25 B25:F25 B26:D27 J25:L31 F33:I33" name="Focus Area"/>
    <protectedRange algorithmName="SHA-512" hashValue="lNcqq/b/lsnk95iB5XHq0PCRQDc9dvC4IFp0U4snaSUCM/moZUJf/mRHSIBefPWpvI8noEnjLM38ZtAzyO/BWg==" saltValue="a2+SEoRuu63mT/5dVMI08Q==" spinCount="100000" sqref="G26:I27 E26:E27" name="Focus Area_1"/>
  </protectedRanges>
  <mergeCells count="65">
    <mergeCell ref="O30:S30"/>
    <mergeCell ref="O31:S31"/>
    <mergeCell ref="B18:D18"/>
    <mergeCell ref="J18:L18"/>
    <mergeCell ref="O12:V27"/>
    <mergeCell ref="I16:J16"/>
    <mergeCell ref="I10:M10"/>
    <mergeCell ref="I12:M12"/>
    <mergeCell ref="K16:M16"/>
    <mergeCell ref="A16:F16"/>
    <mergeCell ref="G12:H12"/>
    <mergeCell ref="A13:F13"/>
    <mergeCell ref="G13:H13"/>
    <mergeCell ref="I13:M13"/>
    <mergeCell ref="G14:H14"/>
    <mergeCell ref="G15:H15"/>
    <mergeCell ref="G16:H16"/>
    <mergeCell ref="A14:F14"/>
    <mergeCell ref="A15:F15"/>
    <mergeCell ref="O2:Q2"/>
    <mergeCell ref="A4:B4"/>
    <mergeCell ref="O5:V5"/>
    <mergeCell ref="O6:V9"/>
    <mergeCell ref="O11:V11"/>
    <mergeCell ref="G10:H10"/>
    <mergeCell ref="G11:H11"/>
    <mergeCell ref="D7:E7"/>
    <mergeCell ref="D8:E8"/>
    <mergeCell ref="E9:F9"/>
    <mergeCell ref="G9:M9"/>
    <mergeCell ref="C4:F4"/>
    <mergeCell ref="I4:K4"/>
    <mergeCell ref="A5:F5"/>
    <mergeCell ref="A6:C6"/>
    <mergeCell ref="A7:C7"/>
    <mergeCell ref="A35:M35"/>
    <mergeCell ref="F19:H19"/>
    <mergeCell ref="J19:L19"/>
    <mergeCell ref="F18:H18"/>
    <mergeCell ref="F21:H21"/>
    <mergeCell ref="F20:H20"/>
    <mergeCell ref="I20:L20"/>
    <mergeCell ref="A29:M29"/>
    <mergeCell ref="A30:M30"/>
    <mergeCell ref="A31:D31"/>
    <mergeCell ref="A32:D32"/>
    <mergeCell ref="A33:D33"/>
    <mergeCell ref="E26:G26"/>
    <mergeCell ref="A23:M24"/>
    <mergeCell ref="A1:M1"/>
    <mergeCell ref="A2:M2"/>
    <mergeCell ref="A10:F10"/>
    <mergeCell ref="B19:D19"/>
    <mergeCell ref="A11:F11"/>
    <mergeCell ref="A12:F12"/>
    <mergeCell ref="A8:C8"/>
    <mergeCell ref="G6:I6"/>
    <mergeCell ref="G7:I7"/>
    <mergeCell ref="G8:I8"/>
    <mergeCell ref="K6:M6"/>
    <mergeCell ref="K7:M7"/>
    <mergeCell ref="K8:M8"/>
    <mergeCell ref="D6:E6"/>
    <mergeCell ref="J14:M14"/>
    <mergeCell ref="J15:M15"/>
  </mergeCells>
  <conditionalFormatting sqref="B18:D18">
    <cfRule type="cellIs" dxfId="116" priority="13" operator="between">
      <formula>0.2</formula>
      <formula>1</formula>
    </cfRule>
    <cfRule type="cellIs" dxfId="115" priority="14" operator="between">
      <formula>0</formula>
      <formula>0.19</formula>
    </cfRule>
  </conditionalFormatting>
  <conditionalFormatting sqref="F18:H18">
    <cfRule type="cellIs" dxfId="114" priority="11" operator="between">
      <formula>0.2</formula>
      <formula>1</formula>
    </cfRule>
    <cfRule type="cellIs" dxfId="113" priority="12" operator="between">
      <formula>0</formula>
      <formula>0.19</formula>
    </cfRule>
  </conditionalFormatting>
  <conditionalFormatting sqref="J18:L18">
    <cfRule type="cellIs" dxfId="112" priority="9" operator="between">
      <formula>0.01</formula>
      <formula>1</formula>
    </cfRule>
    <cfRule type="cellIs" dxfId="111" priority="10" operator="between">
      <formula>0</formula>
      <formula>0</formula>
    </cfRule>
  </conditionalFormatting>
  <conditionalFormatting sqref="F20">
    <cfRule type="cellIs" dxfId="110" priority="1" operator="between">
      <formula>0.16</formula>
      <formula>1</formula>
    </cfRule>
    <cfRule type="cellIs" dxfId="109" priority="2" operator="between">
      <formula>0.01</formula>
      <formula>0.15</formula>
    </cfRule>
  </conditionalFormatting>
  <hyperlinks>
    <hyperlink ref="O6" r:id="rId1" display="https://form.jotform.com/200973852691968" xr:uid="{75BD461F-58FA-4AC2-8EAC-31C578BC34D6}"/>
    <hyperlink ref="E26" r:id="rId2" xr:uid="{4C782238-85E3-4920-99D2-80FAEB638322}"/>
    <hyperlink ref="O6:V9" r:id="rId3" display="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 xr:uid="{A6807ABB-9780-4A98-933E-487146625F3D}"/>
  </hyperlinks>
  <pageMargins left="0.7" right="0.7" top="0.75" bottom="0.75" header="0.3" footer="0.3"/>
  <pageSetup orientation="landscape" r:id="rId4"/>
  <drawing r:id="rId5"/>
  <legacyDrawing r:id="rId6"/>
  <mc:AlternateContent xmlns:mc="http://schemas.openxmlformats.org/markup-compatibility/2006">
    <mc:Choice Requires="x14">
      <controls>
        <mc:AlternateContent xmlns:mc="http://schemas.openxmlformats.org/markup-compatibility/2006">
          <mc:Choice Requires="x14">
            <control shapeId="3092" r:id="rId7" name="Check Box 20">
              <controlPr defaultSize="0" autoFill="0" autoLine="0" autoPict="0">
                <anchor moveWithCells="1">
                  <from>
                    <xdr:col>7</xdr:col>
                    <xdr:colOff>19050</xdr:colOff>
                    <xdr:row>25</xdr:row>
                    <xdr:rowOff>28575</xdr:rowOff>
                  </from>
                  <to>
                    <xdr:col>7</xdr:col>
                    <xdr:colOff>676275</xdr:colOff>
                    <xdr:row>26</xdr:row>
                    <xdr:rowOff>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7</xdr:col>
                    <xdr:colOff>0</xdr:colOff>
                    <xdr:row>26</xdr:row>
                    <xdr:rowOff>0</xdr:rowOff>
                  </from>
                  <to>
                    <xdr:col>8</xdr:col>
                    <xdr:colOff>247650</xdr:colOff>
                    <xdr:row>27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4B06904-A355-457E-BC1B-83A1582DC156}">
          <x14:formula1>
            <xm:f>'Prelim Allocs Alpha'!$A$2:$A$381</xm:f>
          </x14:formula1>
          <xm:sqref>C4:F4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2F425"/>
  </sheetPr>
  <dimension ref="A1:M50"/>
  <sheetViews>
    <sheetView showGridLines="0" topLeftCell="A22" zoomScaleNormal="100" workbookViewId="0">
      <selection activeCell="A35" sqref="A35:G35"/>
    </sheetView>
  </sheetViews>
  <sheetFormatPr defaultColWidth="8.85546875" defaultRowHeight="15" x14ac:dyDescent="0.25"/>
  <cols>
    <col min="1" max="1" width="17.42578125" customWidth="1"/>
    <col min="2" max="2" width="23.85546875" customWidth="1"/>
    <col min="3" max="3" width="0.7109375" customWidth="1"/>
    <col min="4" max="4" width="13.5703125" customWidth="1"/>
    <col min="5" max="5" width="15.5703125" customWidth="1"/>
    <col min="6" max="6" width="4" customWidth="1"/>
    <col min="7" max="7" width="15.85546875" customWidth="1"/>
    <col min="8" max="8" width="11.85546875" customWidth="1"/>
    <col min="9" max="9" width="12.140625" customWidth="1"/>
    <col min="10" max="10" width="11.42578125" customWidth="1"/>
    <col min="11" max="11" width="12.5703125" customWidth="1"/>
    <col min="12" max="12" width="14" customWidth="1"/>
    <col min="13" max="13" width="15" customWidth="1"/>
  </cols>
  <sheetData>
    <row r="1" spans="1:13" ht="43.15" customHeight="1" x14ac:dyDescent="0.25">
      <c r="A1" s="251" t="s">
        <v>43</v>
      </c>
      <c r="B1" s="251"/>
      <c r="C1" s="251"/>
      <c r="D1" s="251"/>
      <c r="E1" s="251"/>
      <c r="F1" s="251"/>
      <c r="G1" s="251"/>
      <c r="H1" s="251"/>
      <c r="I1" s="251"/>
      <c r="J1" s="251"/>
      <c r="K1" s="251"/>
      <c r="L1" s="251"/>
      <c r="M1" s="251"/>
    </row>
    <row r="2" spans="1:13" x14ac:dyDescent="0.25">
      <c r="A2" s="473" t="s">
        <v>3001</v>
      </c>
      <c r="B2" s="473"/>
      <c r="C2" s="473"/>
      <c r="D2" s="473"/>
      <c r="E2" s="473"/>
      <c r="F2" s="473"/>
      <c r="G2" s="473"/>
      <c r="H2" s="473"/>
      <c r="I2" s="473"/>
      <c r="J2" s="473"/>
      <c r="K2" s="473"/>
      <c r="L2" s="473"/>
      <c r="M2" s="473"/>
    </row>
    <row r="3" spans="1:13" x14ac:dyDescent="0.25">
      <c r="A3" s="474" t="s">
        <v>107</v>
      </c>
      <c r="B3" s="475"/>
      <c r="C3" s="482">
        <v>110</v>
      </c>
      <c r="D3" s="483"/>
      <c r="E3" s="482" t="s">
        <v>0</v>
      </c>
      <c r="F3" s="483"/>
      <c r="G3" s="8" t="s">
        <v>1</v>
      </c>
      <c r="H3" s="8">
        <v>440</v>
      </c>
      <c r="I3" s="8" t="s">
        <v>2</v>
      </c>
      <c r="J3" s="8" t="s">
        <v>3</v>
      </c>
      <c r="K3" s="8" t="s">
        <v>4</v>
      </c>
      <c r="L3" s="8">
        <v>910</v>
      </c>
      <c r="M3" s="57"/>
    </row>
    <row r="4" spans="1:13" x14ac:dyDescent="0.25">
      <c r="A4" s="476" t="s">
        <v>5</v>
      </c>
      <c r="B4" s="431" t="s">
        <v>6</v>
      </c>
      <c r="C4" s="477" t="s">
        <v>7</v>
      </c>
      <c r="D4" s="478"/>
      <c r="E4" s="479" t="s">
        <v>8</v>
      </c>
      <c r="F4" s="479"/>
      <c r="G4" s="480" t="s">
        <v>9</v>
      </c>
      <c r="H4" s="480" t="s">
        <v>10</v>
      </c>
      <c r="I4" s="480" t="s">
        <v>11</v>
      </c>
      <c r="J4" s="480" t="s">
        <v>12</v>
      </c>
      <c r="K4" s="480" t="s">
        <v>13</v>
      </c>
      <c r="L4" s="480" t="s">
        <v>14</v>
      </c>
      <c r="M4" s="481" t="s">
        <v>15</v>
      </c>
    </row>
    <row r="5" spans="1:13" ht="27" customHeight="1" x14ac:dyDescent="0.25">
      <c r="A5" s="476"/>
      <c r="B5" s="431"/>
      <c r="C5" s="477" t="s">
        <v>533</v>
      </c>
      <c r="D5" s="478"/>
      <c r="E5" s="477" t="s">
        <v>534</v>
      </c>
      <c r="F5" s="478"/>
      <c r="G5" s="480"/>
      <c r="H5" s="480"/>
      <c r="I5" s="480"/>
      <c r="J5" s="480"/>
      <c r="K5" s="480"/>
      <c r="L5" s="480"/>
      <c r="M5" s="481"/>
    </row>
    <row r="6" spans="1:13" x14ac:dyDescent="0.25">
      <c r="A6" s="9">
        <v>11000</v>
      </c>
      <c r="B6" s="161" t="s">
        <v>16</v>
      </c>
      <c r="C6" s="164"/>
      <c r="D6" s="163">
        <f>'LEA Activities'!K6+'NonPub Activities'!J6</f>
        <v>0</v>
      </c>
      <c r="E6" s="159">
        <f>'LEA Activities'!K7+'NonPub Activities'!J7</f>
        <v>0</v>
      </c>
      <c r="F6" s="166"/>
      <c r="G6" s="10">
        <f>'LEA Activities'!K8+'NonPub Activities'!J8</f>
        <v>0</v>
      </c>
      <c r="H6" s="10">
        <f>'LEA Activities'!K9+'NonPub Activities'!J9</f>
        <v>0</v>
      </c>
      <c r="I6" s="10">
        <f>'LEA Activities'!K10+'NonPub Activities'!J10</f>
        <v>0</v>
      </c>
      <c r="J6" s="10">
        <f>'LEA Activities'!K11+'NonPub Activities'!J11</f>
        <v>0</v>
      </c>
      <c r="K6" s="10">
        <f>'LEA Activities'!K12+'NonPub Activities'!J12</f>
        <v>0</v>
      </c>
      <c r="L6" s="10">
        <f>'LEA Activities'!K13+'NonPub Activities'!J13</f>
        <v>0</v>
      </c>
      <c r="M6" s="10">
        <f t="shared" ref="M6:M14" si="0">SUM(C6:L6)</f>
        <v>0</v>
      </c>
    </row>
    <row r="7" spans="1:13" x14ac:dyDescent="0.25">
      <c r="A7" s="9">
        <v>21000</v>
      </c>
      <c r="B7" s="161" t="s">
        <v>17</v>
      </c>
      <c r="C7" s="164"/>
      <c r="D7" s="163">
        <f>'LEA Activities'!K14+'NonPub Activities'!J14</f>
        <v>0</v>
      </c>
      <c r="E7" s="159">
        <f>'LEA Activities'!K15+'NonPub Activities'!J15</f>
        <v>0</v>
      </c>
      <c r="F7" s="160"/>
      <c r="G7" s="10">
        <f>'LEA Activities'!K16+'NonPub Activities'!J16</f>
        <v>0</v>
      </c>
      <c r="H7" s="10">
        <f>'LEA Activities'!K17+'NonPub Activities'!J17</f>
        <v>0</v>
      </c>
      <c r="I7" s="10">
        <f>'LEA Activities'!K18+'NonPub Activities'!J18</f>
        <v>0</v>
      </c>
      <c r="J7" s="10">
        <f>'LEA Activities'!K19+'NonPub Activities'!J19</f>
        <v>0</v>
      </c>
      <c r="K7" s="10">
        <f>'LEA Activities'!K20+'NonPub Activities'!J20</f>
        <v>0</v>
      </c>
      <c r="L7" s="10">
        <f>'LEA Activities'!K21+'NonPub Activities'!J21</f>
        <v>0</v>
      </c>
      <c r="M7" s="10">
        <f t="shared" si="0"/>
        <v>0</v>
      </c>
    </row>
    <row r="8" spans="1:13" ht="25.5" x14ac:dyDescent="0.25">
      <c r="A8" s="9">
        <v>22100</v>
      </c>
      <c r="B8" s="161" t="s">
        <v>18</v>
      </c>
      <c r="C8" s="164"/>
      <c r="D8" s="163">
        <f>'LEA Activities'!K22+'NonPub Activities'!J22</f>
        <v>0</v>
      </c>
      <c r="E8" s="159">
        <f>'LEA Activities'!K23+'NonPub Activities'!J23</f>
        <v>0</v>
      </c>
      <c r="F8" s="166"/>
      <c r="G8" s="10">
        <f>'LEA Activities'!K24+'NonPub Activities'!J24</f>
        <v>0</v>
      </c>
      <c r="H8" s="10">
        <f>'LEA Activities'!K25+'NonPub Activities'!J25</f>
        <v>0</v>
      </c>
      <c r="I8" s="10">
        <f>'LEA Activities'!K26+'NonPub Activities'!J26</f>
        <v>0</v>
      </c>
      <c r="J8" s="10">
        <f>'LEA Activities'!K27+'NonPub Activities'!J27</f>
        <v>0</v>
      </c>
      <c r="K8" s="10">
        <f>'LEA Activities'!K28+'NonPub Activities'!J28</f>
        <v>0</v>
      </c>
      <c r="L8" s="10">
        <f>'LEA Activities'!K29+'NonPub Activities'!J29</f>
        <v>0</v>
      </c>
      <c r="M8" s="10">
        <f t="shared" si="0"/>
        <v>0</v>
      </c>
    </row>
    <row r="9" spans="1:13" ht="25.5" x14ac:dyDescent="0.25">
      <c r="A9" s="12">
        <v>22900</v>
      </c>
      <c r="B9" s="161" t="s">
        <v>39</v>
      </c>
      <c r="C9" s="164"/>
      <c r="D9" s="163">
        <f>'LEA Activities'!K30+'NonPub Activities'!J30</f>
        <v>0</v>
      </c>
      <c r="E9" s="159">
        <f>'LEA Activities'!K31+'NonPub Activities'!J31</f>
        <v>0</v>
      </c>
      <c r="F9" s="160"/>
      <c r="G9" s="10">
        <f>'LEA Activities'!K32+'NonPub Activities'!J32</f>
        <v>0</v>
      </c>
      <c r="H9" s="10">
        <f>'LEA Activities'!K33+'NonPub Activities'!J33</f>
        <v>0</v>
      </c>
      <c r="I9" s="10">
        <f>'LEA Activities'!K34+'NonPub Activities'!J34</f>
        <v>0</v>
      </c>
      <c r="J9" s="10">
        <f>'LEA Activities'!K35+'NonPub Activities'!J35</f>
        <v>0</v>
      </c>
      <c r="K9" s="10">
        <f>'LEA Activities'!K36+'NonPub Activities'!J36</f>
        <v>0</v>
      </c>
      <c r="L9" s="10">
        <f>'LEA Activities'!K37+'NonPub Activities'!J37</f>
        <v>0</v>
      </c>
      <c r="M9" s="10">
        <f t="shared" si="0"/>
        <v>0</v>
      </c>
    </row>
    <row r="10" spans="1:13" x14ac:dyDescent="0.25">
      <c r="A10" s="12">
        <v>25191</v>
      </c>
      <c r="B10" s="161" t="s">
        <v>19</v>
      </c>
      <c r="C10" s="164"/>
      <c r="D10" s="166"/>
      <c r="E10" s="159"/>
      <c r="F10" s="166"/>
      <c r="G10" s="10"/>
      <c r="H10" s="10"/>
      <c r="I10" s="10"/>
      <c r="J10" s="10"/>
      <c r="K10" s="10"/>
      <c r="L10" s="10"/>
      <c r="M10" s="10">
        <f t="shared" si="0"/>
        <v>0</v>
      </c>
    </row>
    <row r="11" spans="1:13" x14ac:dyDescent="0.25">
      <c r="A11" s="12">
        <v>26000</v>
      </c>
      <c r="B11" s="161" t="s">
        <v>20</v>
      </c>
      <c r="C11" s="164"/>
      <c r="D11" s="163">
        <f>'LEA Activities'!K38+'NonPub Activities'!J38</f>
        <v>0</v>
      </c>
      <c r="E11" s="159">
        <f>'LEA Activities'!K39+'NonPub Activities'!J39</f>
        <v>0</v>
      </c>
      <c r="F11" s="160"/>
      <c r="G11" s="10">
        <f>'LEA Activities'!K40+'NonPub Activities'!J40</f>
        <v>0</v>
      </c>
      <c r="H11" s="10">
        <f>'LEA Activities'!K41+'NonPub Activities'!J41</f>
        <v>0</v>
      </c>
      <c r="I11" s="10">
        <f>'LEA Activities'!K42+'NonPub Activities'!J42</f>
        <v>0</v>
      </c>
      <c r="J11" s="10">
        <f>'LEA Activities'!K43+'NonPub Activities'!J43</f>
        <v>0</v>
      </c>
      <c r="K11" s="10">
        <f>'LEA Activities'!K44+'NonPub Activities'!J44</f>
        <v>0</v>
      </c>
      <c r="L11" s="10">
        <f>'LEA Activities'!K45+'NonPub Activities'!J45</f>
        <v>0</v>
      </c>
      <c r="M11" s="10">
        <f t="shared" si="0"/>
        <v>0</v>
      </c>
    </row>
    <row r="12" spans="1:13" x14ac:dyDescent="0.25">
      <c r="A12" s="9">
        <v>27000</v>
      </c>
      <c r="B12" s="161" t="s">
        <v>21</v>
      </c>
      <c r="C12" s="164"/>
      <c r="D12" s="163">
        <f>'LEA Activities'!K46+'NonPub Activities'!J46</f>
        <v>0</v>
      </c>
      <c r="E12" s="159">
        <f>'LEA Activities'!K47+'NonPub Activities'!J47</f>
        <v>0</v>
      </c>
      <c r="F12" s="166"/>
      <c r="G12" s="10">
        <f>'LEA Activities'!K48+'NonPub Activities'!J48</f>
        <v>0</v>
      </c>
      <c r="H12" s="10">
        <f>'LEA Activities'!K49+'NonPub Activities'!J49</f>
        <v>0</v>
      </c>
      <c r="I12" s="10">
        <f>'LEA Activities'!K50+'NonPub Activities'!J50</f>
        <v>0</v>
      </c>
      <c r="J12" s="10">
        <f>'LEA Activities'!K51+'NonPub Activities'!J51</f>
        <v>0</v>
      </c>
      <c r="K12" s="10">
        <f>'LEA Activities'!K52+'NonPub Activities'!J52</f>
        <v>0</v>
      </c>
      <c r="L12" s="10">
        <f>'LEA Activities'!K53+'NonPub Activities'!J53</f>
        <v>0</v>
      </c>
      <c r="M12" s="10">
        <f t="shared" si="0"/>
        <v>0</v>
      </c>
    </row>
    <row r="13" spans="1:13" ht="25.5" x14ac:dyDescent="0.25">
      <c r="A13" s="9">
        <v>33000</v>
      </c>
      <c r="B13" s="161" t="s">
        <v>22</v>
      </c>
      <c r="C13" s="164"/>
      <c r="D13" s="163">
        <f>'LEA Activities'!K54+'NonPub Activities'!J54</f>
        <v>0</v>
      </c>
      <c r="E13" s="159">
        <f>'LEA Activities'!K55+'NonPub Activities'!J55</f>
        <v>0</v>
      </c>
      <c r="F13" s="160"/>
      <c r="G13" s="10">
        <f>'LEA Activities'!K56+'NonPub Activities'!J56</f>
        <v>0</v>
      </c>
      <c r="H13" s="10">
        <f>'LEA Activities'!K57+'NonPub Activities'!J57</f>
        <v>0</v>
      </c>
      <c r="I13" s="10">
        <f>'LEA Activities'!K58+'NonPub Activities'!J58</f>
        <v>0</v>
      </c>
      <c r="J13" s="10">
        <f>'LEA Activities'!K59+'NonPub Activities'!J59</f>
        <v>0</v>
      </c>
      <c r="K13" s="10">
        <f>'LEA Activities'!K60+'NonPub Activities'!J60</f>
        <v>0</v>
      </c>
      <c r="L13" s="10">
        <f>'LEA Activities'!K61+'NonPub Activities'!J61</f>
        <v>0</v>
      </c>
      <c r="M13" s="10">
        <f t="shared" si="0"/>
        <v>0</v>
      </c>
    </row>
    <row r="14" spans="1:13" x14ac:dyDescent="0.25">
      <c r="A14" s="9">
        <v>60100</v>
      </c>
      <c r="B14" s="161" t="s">
        <v>23</v>
      </c>
      <c r="C14" s="164"/>
      <c r="D14" s="166"/>
      <c r="E14" s="159"/>
      <c r="F14" s="166"/>
      <c r="G14" s="10"/>
      <c r="H14" s="10"/>
      <c r="I14" s="10"/>
      <c r="J14" s="10"/>
      <c r="K14" s="10"/>
      <c r="L14" s="69">
        <f>'LEA Activities'!K63+'NonPub Activities'!J63</f>
        <v>0</v>
      </c>
      <c r="M14" s="69">
        <f t="shared" si="0"/>
        <v>0</v>
      </c>
    </row>
    <row r="15" spans="1:13" x14ac:dyDescent="0.25">
      <c r="A15" s="57"/>
      <c r="B15" s="162" t="s">
        <v>24</v>
      </c>
      <c r="C15" s="164"/>
      <c r="D15" s="165">
        <f t="shared" ref="D15:L15" si="1">SUM(D6:D14)</f>
        <v>0</v>
      </c>
      <c r="E15" s="159">
        <f t="shared" si="1"/>
        <v>0</v>
      </c>
      <c r="F15" s="160"/>
      <c r="G15" s="10">
        <f>SUM(G6:G14)</f>
        <v>0</v>
      </c>
      <c r="H15" s="10">
        <f t="shared" si="1"/>
        <v>0</v>
      </c>
      <c r="I15" s="10">
        <f t="shared" si="1"/>
        <v>0</v>
      </c>
      <c r="J15" s="10">
        <f t="shared" si="1"/>
        <v>0</v>
      </c>
      <c r="K15" s="10">
        <f t="shared" si="1"/>
        <v>0</v>
      </c>
      <c r="L15" s="10">
        <f t="shared" si="1"/>
        <v>0</v>
      </c>
      <c r="M15" s="14">
        <f>((SUM(M6:M14)-L15))</f>
        <v>0</v>
      </c>
    </row>
    <row r="16" spans="1:13" x14ac:dyDescent="0.25">
      <c r="A16" s="57"/>
      <c r="B16" s="13"/>
      <c r="C16" s="435"/>
      <c r="D16" s="436"/>
      <c r="E16" s="435"/>
      <c r="F16" s="436"/>
      <c r="G16" s="11"/>
      <c r="H16" s="10"/>
      <c r="I16" s="10"/>
      <c r="J16" s="10"/>
      <c r="K16" s="10"/>
      <c r="L16" s="14" t="s">
        <v>42</v>
      </c>
      <c r="M16" s="14">
        <f>((SUM(M6:M14)-L15))</f>
        <v>0</v>
      </c>
    </row>
    <row r="17" spans="1:13" x14ac:dyDescent="0.25">
      <c r="A17" s="467" t="s">
        <v>3023</v>
      </c>
      <c r="B17" s="468"/>
      <c r="C17" s="468"/>
      <c r="D17" s="468"/>
      <c r="E17" s="468"/>
      <c r="F17" s="468"/>
      <c r="G17" s="468"/>
      <c r="H17" s="468"/>
      <c r="I17" s="468"/>
      <c r="J17" s="468"/>
      <c r="K17" s="468"/>
      <c r="L17" s="469"/>
      <c r="M17" s="14" t="e">
        <f>M16-M18</f>
        <v>#VALUE!</v>
      </c>
    </row>
    <row r="18" spans="1:13" x14ac:dyDescent="0.25">
      <c r="A18" s="15"/>
      <c r="B18" s="16"/>
      <c r="C18" s="16"/>
      <c r="D18" s="16"/>
      <c r="E18" s="16"/>
      <c r="F18" s="16"/>
      <c r="G18" s="16"/>
      <c r="H18" s="16"/>
      <c r="I18" s="16"/>
      <c r="J18" s="16"/>
      <c r="K18" s="16"/>
      <c r="L18" s="17" t="s">
        <v>51</v>
      </c>
      <c r="M18" s="14" t="e">
        <f>Overview!G14</f>
        <v>#VALUE!</v>
      </c>
    </row>
    <row r="19" spans="1:13" x14ac:dyDescent="0.25">
      <c r="A19" s="64" t="s">
        <v>110</v>
      </c>
      <c r="B19" s="465"/>
      <c r="C19" s="466"/>
      <c r="D19" s="463" t="s">
        <v>25</v>
      </c>
      <c r="E19" s="463"/>
      <c r="F19" s="463"/>
      <c r="G19" s="463"/>
      <c r="H19" s="463"/>
      <c r="I19" s="463"/>
      <c r="J19" s="463"/>
      <c r="K19" s="463"/>
      <c r="L19" s="463"/>
      <c r="M19" s="70"/>
    </row>
    <row r="20" spans="1:13" x14ac:dyDescent="0.25">
      <c r="A20" s="464" t="s">
        <v>26</v>
      </c>
      <c r="B20" s="464"/>
      <c r="C20" s="464"/>
      <c r="D20" s="464"/>
      <c r="E20" s="464"/>
      <c r="F20" s="464"/>
      <c r="G20" s="464"/>
      <c r="H20" s="464"/>
      <c r="I20" s="464"/>
      <c r="J20" s="464"/>
      <c r="K20" s="464"/>
      <c r="L20" s="464"/>
      <c r="M20" s="41">
        <f>SUM(M15,M19)-K15</f>
        <v>0</v>
      </c>
    </row>
    <row r="21" spans="1:13" x14ac:dyDescent="0.25">
      <c r="A21" s="464" t="s">
        <v>3022</v>
      </c>
      <c r="B21" s="464"/>
      <c r="C21" s="464"/>
      <c r="D21" s="464"/>
      <c r="E21" s="464"/>
      <c r="F21" s="464"/>
      <c r="G21" s="464"/>
      <c r="H21" s="464"/>
      <c r="I21" s="464"/>
      <c r="J21" s="464"/>
      <c r="K21" s="464"/>
      <c r="L21" s="464"/>
      <c r="M21" s="14">
        <f>(B19/100)*M20</f>
        <v>0</v>
      </c>
    </row>
    <row r="22" spans="1:13" x14ac:dyDescent="0.25">
      <c r="A22" s="464" t="s">
        <v>27</v>
      </c>
      <c r="B22" s="464"/>
      <c r="C22" s="464"/>
      <c r="D22" s="464"/>
      <c r="E22" s="464"/>
      <c r="F22" s="464"/>
      <c r="G22" s="464"/>
      <c r="H22" s="464"/>
      <c r="I22" s="464"/>
      <c r="J22" s="464"/>
      <c r="K22" s="464"/>
      <c r="L22" s="464"/>
      <c r="M22" s="14">
        <f>'LEA Activities'!I62+'NonPub Activities'!H62</f>
        <v>0</v>
      </c>
    </row>
    <row r="23" spans="1:13" x14ac:dyDescent="0.25">
      <c r="A23" s="471" t="s">
        <v>2226</v>
      </c>
      <c r="B23" s="471"/>
      <c r="C23" s="471"/>
      <c r="D23" s="471"/>
      <c r="E23" s="471"/>
      <c r="F23" s="471"/>
      <c r="G23" s="471"/>
      <c r="H23" s="471"/>
      <c r="I23" s="471"/>
      <c r="J23" s="471"/>
      <c r="K23" s="471"/>
      <c r="L23" s="472"/>
      <c r="M23" s="14">
        <f>'LEA Activities'!E7+'LEA Activities'!E46+'NonPub Activities'!D6</f>
        <v>0</v>
      </c>
    </row>
    <row r="24" spans="1:13" x14ac:dyDescent="0.25">
      <c r="A24" s="444" t="s">
        <v>114</v>
      </c>
      <c r="B24" s="444"/>
      <c r="C24" s="444"/>
      <c r="D24" s="444"/>
      <c r="E24" s="444"/>
      <c r="F24" s="444"/>
      <c r="G24" s="444"/>
      <c r="H24" s="444"/>
      <c r="I24" s="444"/>
      <c r="J24" s="444"/>
      <c r="K24" s="444"/>
      <c r="L24" s="444"/>
      <c r="M24" s="14" t="e">
        <f>M17+M18+M22</f>
        <v>#VALUE!</v>
      </c>
    </row>
    <row r="25" spans="1:13" ht="15.75" x14ac:dyDescent="0.25">
      <c r="A25" s="18"/>
      <c r="B25" s="18"/>
      <c r="C25" s="18"/>
      <c r="D25" s="18"/>
      <c r="E25" s="18"/>
      <c r="F25" s="18"/>
      <c r="G25" s="18"/>
      <c r="H25" s="19"/>
      <c r="I25" s="19"/>
      <c r="J25" s="19"/>
      <c r="K25" s="19"/>
      <c r="L25" s="19"/>
      <c r="M25" s="20"/>
    </row>
    <row r="26" spans="1:13" ht="16.149999999999999" customHeight="1" x14ac:dyDescent="0.25">
      <c r="A26" s="432" t="s">
        <v>47</v>
      </c>
      <c r="B26" s="432"/>
      <c r="C26" s="432"/>
      <c r="D26" s="432" t="s">
        <v>48</v>
      </c>
      <c r="E26" s="432"/>
      <c r="F26" s="432"/>
      <c r="G26" s="21" t="s">
        <v>46</v>
      </c>
      <c r="H26" s="43" t="s">
        <v>118</v>
      </c>
      <c r="I26" s="22"/>
      <c r="J26" s="23"/>
      <c r="K26" s="434" t="s">
        <v>50</v>
      </c>
      <c r="L26" s="434"/>
      <c r="M26" s="434"/>
    </row>
    <row r="27" spans="1:13" ht="22.9" customHeight="1" x14ac:dyDescent="0.25">
      <c r="A27" s="431" t="s">
        <v>49</v>
      </c>
      <c r="B27" s="431"/>
      <c r="C27" s="431"/>
      <c r="D27" s="433" t="s">
        <v>116</v>
      </c>
      <c r="E27" s="433"/>
      <c r="F27" s="433"/>
      <c r="G27" s="45">
        <f>SUMIF('LEA Activities'!B8:B35,"A",'LEA Activities'!E8:E35)+SUMIF('LEA Activities'!B47:B64,"A",'LEA Activities'!E47:E64)</f>
        <v>0</v>
      </c>
      <c r="H27" s="46">
        <f>Overview!B18</f>
        <v>0</v>
      </c>
      <c r="I27" s="24"/>
      <c r="J27" s="25"/>
      <c r="K27" s="434"/>
      <c r="L27" s="434"/>
      <c r="M27" s="434"/>
    </row>
    <row r="28" spans="1:13" ht="20.45" customHeight="1" x14ac:dyDescent="0.25">
      <c r="A28" s="431"/>
      <c r="B28" s="431"/>
      <c r="C28" s="431"/>
      <c r="D28" s="433" t="s">
        <v>115</v>
      </c>
      <c r="E28" s="433"/>
      <c r="F28" s="433"/>
      <c r="G28" s="45">
        <f>SUMIF('LEA Activities'!B8:B35,"B",'LEA Activities'!E8:E35)+SUMIF('LEA Activities'!B47:B64,"B",'LEA Activities'!E47:E64)</f>
        <v>0</v>
      </c>
      <c r="H28" s="46">
        <f>Overview!F18</f>
        <v>0</v>
      </c>
      <c r="I28" s="24"/>
      <c r="J28" s="25"/>
      <c r="K28" s="430" t="s">
        <v>113</v>
      </c>
      <c r="L28" s="430"/>
      <c r="M28" s="14">
        <f>SUMIFS('LEA Activities'!E6:E35,'LEA Activities'!D6:D35,"Yes",'LEA Activities'!B6:B35,"c")+ SUMIFS('LEA Activities'!E45:E64,'LEA Activities'!D45:D64,"Yes",'LEA Activities'!B45:B64,"c")</f>
        <v>0</v>
      </c>
    </row>
    <row r="29" spans="1:13" ht="21" customHeight="1" x14ac:dyDescent="0.25">
      <c r="A29" s="431"/>
      <c r="B29" s="431"/>
      <c r="C29" s="431"/>
      <c r="D29" s="433" t="s">
        <v>117</v>
      </c>
      <c r="E29" s="433"/>
      <c r="F29" s="433"/>
      <c r="G29" s="45">
        <f>SUMIF('LEA Activities'!B8:B35,"C",'LEA Activities'!E8:E35)+SUMIF('LEA Activities'!B47:B64,"C",'LEA Activities'!E47:E64)</f>
        <v>0</v>
      </c>
      <c r="H29" s="46">
        <f>Overview!J18</f>
        <v>0</v>
      </c>
      <c r="I29" s="24"/>
      <c r="J29" s="25"/>
      <c r="K29" s="430" t="s">
        <v>3030</v>
      </c>
      <c r="L29" s="430"/>
      <c r="M29" s="203" t="e">
        <f>(M28/G29)</f>
        <v>#DIV/0!</v>
      </c>
    </row>
    <row r="30" spans="1:13" ht="22.9" customHeight="1" x14ac:dyDescent="0.25">
      <c r="A30" s="44"/>
      <c r="B30" s="44"/>
      <c r="C30" s="44"/>
      <c r="D30" s="470"/>
      <c r="E30" s="470"/>
      <c r="F30" s="470"/>
      <c r="G30" s="470"/>
      <c r="H30" s="26"/>
      <c r="I30" s="26"/>
      <c r="J30" s="27"/>
      <c r="K30" s="306"/>
      <c r="L30" s="306"/>
      <c r="M30" s="48"/>
    </row>
    <row r="31" spans="1:13" ht="22.9" customHeight="1" x14ac:dyDescent="0.25">
      <c r="A31" s="28"/>
      <c r="B31" s="28"/>
      <c r="C31" s="28"/>
      <c r="D31" s="29"/>
      <c r="E31" s="29"/>
      <c r="F31" s="29"/>
      <c r="G31" s="29"/>
      <c r="H31" s="29"/>
      <c r="I31" s="29"/>
      <c r="J31" s="30"/>
      <c r="K31" s="31"/>
      <c r="L31" s="31"/>
      <c r="M31" s="32"/>
    </row>
    <row r="32" spans="1:13" ht="16.149999999999999" customHeight="1" x14ac:dyDescent="0.25">
      <c r="A32" s="459" t="s">
        <v>28</v>
      </c>
      <c r="B32" s="459"/>
      <c r="C32" s="459"/>
      <c r="D32" s="459"/>
      <c r="E32" s="459"/>
      <c r="F32" s="459"/>
      <c r="G32" s="459"/>
      <c r="H32" s="459"/>
      <c r="I32" s="459"/>
      <c r="J32" s="459"/>
      <c r="K32" s="459"/>
      <c r="L32" s="459"/>
      <c r="M32" s="459"/>
    </row>
    <row r="33" spans="1:13" ht="51.6" customHeight="1" x14ac:dyDescent="0.25">
      <c r="A33" s="460" t="s">
        <v>3139</v>
      </c>
      <c r="B33" s="461"/>
      <c r="C33" s="461"/>
      <c r="D33" s="461"/>
      <c r="E33" s="461"/>
      <c r="F33" s="461"/>
      <c r="G33" s="461"/>
      <c r="H33" s="461"/>
      <c r="I33" s="461"/>
      <c r="J33" s="461"/>
      <c r="K33" s="461"/>
      <c r="L33" s="461"/>
      <c r="M33" s="462"/>
    </row>
    <row r="34" spans="1:13" x14ac:dyDescent="0.25">
      <c r="A34" s="454" t="s">
        <v>29</v>
      </c>
      <c r="B34" s="454"/>
      <c r="C34" s="454"/>
      <c r="D34" s="454"/>
      <c r="E34" s="454"/>
      <c r="F34" s="454"/>
      <c r="G34" s="454"/>
      <c r="H34" s="455" t="s">
        <v>13</v>
      </c>
      <c r="I34" s="456"/>
      <c r="J34" s="456"/>
      <c r="K34" s="456"/>
      <c r="L34" s="456"/>
      <c r="M34" s="457"/>
    </row>
    <row r="35" spans="1:13" ht="51" customHeight="1" x14ac:dyDescent="0.25">
      <c r="A35" s="458"/>
      <c r="B35" s="443"/>
      <c r="C35" s="443"/>
      <c r="D35" s="443"/>
      <c r="E35" s="443"/>
      <c r="F35" s="443"/>
      <c r="G35" s="443"/>
      <c r="H35" s="437"/>
      <c r="I35" s="438"/>
      <c r="J35" s="438"/>
      <c r="K35" s="438"/>
      <c r="L35" s="438"/>
      <c r="M35" s="439"/>
    </row>
    <row r="36" spans="1:13" x14ac:dyDescent="0.25">
      <c r="A36" s="454" t="s">
        <v>10</v>
      </c>
      <c r="B36" s="454"/>
      <c r="C36" s="454"/>
      <c r="D36" s="454"/>
      <c r="E36" s="454"/>
      <c r="F36" s="454"/>
      <c r="G36" s="454"/>
      <c r="H36" s="455" t="s">
        <v>31</v>
      </c>
      <c r="I36" s="456"/>
      <c r="J36" s="456"/>
      <c r="K36" s="456"/>
      <c r="L36" s="456"/>
      <c r="M36" s="457"/>
    </row>
    <row r="37" spans="1:13" ht="51.6" customHeight="1" x14ac:dyDescent="0.25">
      <c r="A37" s="458"/>
      <c r="B37" s="443"/>
      <c r="C37" s="443"/>
      <c r="D37" s="443"/>
      <c r="E37" s="443"/>
      <c r="F37" s="443"/>
      <c r="G37" s="443"/>
      <c r="H37" s="437"/>
      <c r="I37" s="438"/>
      <c r="J37" s="438"/>
      <c r="K37" s="438"/>
      <c r="L37" s="438"/>
      <c r="M37" s="439"/>
    </row>
    <row r="38" spans="1:13" x14ac:dyDescent="0.25">
      <c r="A38" s="58"/>
      <c r="B38" s="59"/>
      <c r="C38" s="59"/>
      <c r="D38" s="59"/>
      <c r="E38" s="59"/>
      <c r="F38" s="59"/>
      <c r="G38" s="246" t="s">
        <v>30</v>
      </c>
      <c r="H38" s="59"/>
      <c r="I38" s="59"/>
      <c r="J38" s="59"/>
      <c r="K38" s="59"/>
      <c r="L38" s="59"/>
      <c r="M38" s="60"/>
    </row>
    <row r="39" spans="1:13" ht="56.45" customHeight="1" x14ac:dyDescent="0.25">
      <c r="A39" s="437"/>
      <c r="B39" s="438"/>
      <c r="C39" s="438"/>
      <c r="D39" s="438"/>
      <c r="E39" s="438"/>
      <c r="F39" s="438"/>
      <c r="G39" s="438"/>
      <c r="H39" s="438"/>
      <c r="I39" s="438"/>
      <c r="J39" s="438"/>
      <c r="K39" s="438"/>
      <c r="L39" s="438"/>
      <c r="M39" s="439"/>
    </row>
    <row r="40" spans="1:13" ht="18.75" x14ac:dyDescent="0.3">
      <c r="A40" s="440" t="s">
        <v>40</v>
      </c>
      <c r="B40" s="441"/>
      <c r="C40" s="441"/>
      <c r="D40" s="441"/>
      <c r="E40" s="441"/>
      <c r="F40" s="441"/>
      <c r="G40" s="441"/>
      <c r="H40" s="441"/>
      <c r="I40" s="441"/>
      <c r="J40" s="441"/>
      <c r="K40" s="441"/>
      <c r="L40" s="441"/>
      <c r="M40" s="442"/>
    </row>
    <row r="41" spans="1:13" x14ac:dyDescent="0.25">
      <c r="A41" s="445" t="s">
        <v>41</v>
      </c>
      <c r="B41" s="446"/>
      <c r="C41" s="446"/>
      <c r="D41" s="446"/>
      <c r="E41" s="446"/>
      <c r="F41" s="446"/>
      <c r="G41" s="446"/>
      <c r="H41" s="446"/>
      <c r="I41" s="446"/>
      <c r="J41" s="446"/>
      <c r="K41" s="446"/>
      <c r="L41" s="446"/>
      <c r="M41" s="447"/>
    </row>
    <row r="42" spans="1:13" ht="31.5" customHeight="1" x14ac:dyDescent="0.25">
      <c r="A42" s="448" t="s">
        <v>32</v>
      </c>
      <c r="B42" s="448"/>
      <c r="C42" s="449" t="s">
        <v>33</v>
      </c>
      <c r="D42" s="450"/>
      <c r="E42" s="227" t="s">
        <v>34</v>
      </c>
      <c r="F42" s="228" t="s">
        <v>2999</v>
      </c>
      <c r="G42" s="228" t="s">
        <v>35</v>
      </c>
      <c r="H42" s="227" t="s">
        <v>36</v>
      </c>
      <c r="I42" s="448" t="s">
        <v>37</v>
      </c>
      <c r="J42" s="448"/>
      <c r="K42" s="451" t="s">
        <v>38</v>
      </c>
      <c r="L42" s="452"/>
      <c r="M42" s="453"/>
    </row>
    <row r="43" spans="1:13" x14ac:dyDescent="0.25">
      <c r="A43" s="443"/>
      <c r="B43" s="443"/>
      <c r="C43" s="437"/>
      <c r="D43" s="439"/>
      <c r="E43" s="61"/>
      <c r="F43" s="62"/>
      <c r="G43" s="62"/>
      <c r="H43" s="62"/>
      <c r="I43" s="443"/>
      <c r="J43" s="443"/>
      <c r="K43" s="437"/>
      <c r="L43" s="438"/>
      <c r="M43" s="439"/>
    </row>
    <row r="44" spans="1:13" x14ac:dyDescent="0.25">
      <c r="A44" s="443"/>
      <c r="B44" s="443"/>
      <c r="C44" s="437"/>
      <c r="D44" s="439"/>
      <c r="E44" s="61"/>
      <c r="F44" s="62"/>
      <c r="G44" s="62"/>
      <c r="H44" s="62"/>
      <c r="I44" s="443"/>
      <c r="J44" s="443"/>
      <c r="K44" s="437"/>
      <c r="L44" s="438"/>
      <c r="M44" s="439"/>
    </row>
    <row r="45" spans="1:13" x14ac:dyDescent="0.25">
      <c r="A45" s="443"/>
      <c r="B45" s="443"/>
      <c r="C45" s="437"/>
      <c r="D45" s="439"/>
      <c r="E45" s="61"/>
      <c r="F45" s="62"/>
      <c r="G45" s="62"/>
      <c r="H45" s="62"/>
      <c r="I45" s="443"/>
      <c r="J45" s="443"/>
      <c r="K45" s="437"/>
      <c r="L45" s="438"/>
      <c r="M45" s="439"/>
    </row>
    <row r="46" spans="1:13" x14ac:dyDescent="0.25">
      <c r="A46" s="443"/>
      <c r="B46" s="443"/>
      <c r="C46" s="437"/>
      <c r="D46" s="439"/>
      <c r="E46" s="61"/>
      <c r="F46" s="63"/>
      <c r="G46" s="62"/>
      <c r="H46" s="62"/>
      <c r="I46" s="443"/>
      <c r="J46" s="443"/>
      <c r="K46" s="437"/>
      <c r="L46" s="438"/>
      <c r="M46" s="439"/>
    </row>
    <row r="47" spans="1:13" x14ac:dyDescent="0.25">
      <c r="A47" s="443"/>
      <c r="B47" s="443"/>
      <c r="C47" s="437"/>
      <c r="D47" s="439"/>
      <c r="E47" s="61"/>
      <c r="F47" s="63"/>
      <c r="G47" s="62"/>
      <c r="H47" s="62"/>
      <c r="I47" s="443"/>
      <c r="J47" s="443"/>
      <c r="K47" s="437"/>
      <c r="L47" s="438"/>
      <c r="M47" s="439"/>
    </row>
    <row r="48" spans="1:13" x14ac:dyDescent="0.25">
      <c r="A48" s="443"/>
      <c r="B48" s="443"/>
      <c r="C48" s="437"/>
      <c r="D48" s="439"/>
      <c r="E48" s="61"/>
      <c r="F48" s="63"/>
      <c r="G48" s="62"/>
      <c r="H48" s="62"/>
      <c r="I48" s="443"/>
      <c r="J48" s="443"/>
      <c r="K48" s="437"/>
      <c r="L48" s="438"/>
      <c r="M48" s="439"/>
    </row>
    <row r="49" spans="1:13" x14ac:dyDescent="0.25">
      <c r="A49" s="443"/>
      <c r="B49" s="443"/>
      <c r="C49" s="437"/>
      <c r="D49" s="439"/>
      <c r="E49" s="61"/>
      <c r="F49" s="63"/>
      <c r="G49" s="62"/>
      <c r="H49" s="62"/>
      <c r="I49" s="443"/>
      <c r="J49" s="443"/>
      <c r="K49" s="437"/>
      <c r="L49" s="438"/>
      <c r="M49" s="439"/>
    </row>
    <row r="50" spans="1:13" x14ac:dyDescent="0.25">
      <c r="A50" s="443"/>
      <c r="B50" s="443"/>
      <c r="C50" s="437"/>
      <c r="D50" s="439"/>
      <c r="E50" s="61"/>
      <c r="F50" s="63"/>
      <c r="G50" s="62"/>
      <c r="H50" s="62"/>
      <c r="I50" s="443"/>
      <c r="J50" s="443"/>
      <c r="K50" s="437"/>
      <c r="L50" s="438"/>
      <c r="M50" s="439"/>
    </row>
  </sheetData>
  <sheetProtection algorithmName="SHA-512" hashValue="runuCyfITIleqrtk5Q7CTMJlAhQlxEbuEKRn1gmVw2W8xz0SkwgCG5V1BwThWwBOx1EOCv3qN9ioEPdNuPYHIw==" saltValue="KjkpMJMEm9i727P4zPRNog==" spinCount="100000" sheet="1" formatCells="0" formatColumns="0" formatRows="0" insertRows="0" insertHyperlinks="0" deleteRows="0" selectLockedCells="1"/>
  <protectedRanges>
    <protectedRange algorithmName="SHA-512" hashValue="g94kMd79A/YYd0ADBad8mZMcZU2dwwfpSMxsE13ATz7R3GZjHsJQKg4bX2Qxb4n3xtTTwh/jVE9u2bu0jJr3Pg==" saltValue="iPGkUWOUuB1Ny8MQAQGXzg==" spinCount="100000" sqref="M20:M24" name="Totals"/>
    <protectedRange algorithmName="SHA-512" hashValue="3b95bpvQjq0s58Os8PVjtFd5QufcRL5YDzBpab6JTWdhNWE+3Sew372NYJC9LyYwHdiLoG9+E1URQ/9gXw6M2g==" saltValue="Dc4ubrENfJ1JzZRbwmxr1Q==" spinCount="100000" sqref="M28:M30" name="Infrastructure"/>
    <protectedRange algorithmName="SHA-512" hashValue="VE+MMm4Tq2imO0b4cCfe/GLwo5/uojngjNFtz+gAM1c2BDwWuP/m5dHuk50rv/zQxkG1QadmD2mIZxE45SDDjQ==" saltValue="ZVp3gHcNtMIFaeXScHwgTQ==" spinCount="100000" sqref="G27:G29" name="Focus Area"/>
    <protectedRange algorithmName="SHA-512" hashValue="gmWeISesQPMhzvPqYovgcN9UEgd0Qz9m7L2OL3iTpt69X/6n0UP292d1N3RSvpGgIGeqEyqzc55mwxngwvAePw==" saltValue="fYwuXBuj4dlAVNgmXMHXmA==" spinCount="100000" sqref="C6:M15" name="Main Budget"/>
  </protectedRanges>
  <mergeCells count="88">
    <mergeCell ref="M4:M5"/>
    <mergeCell ref="C3:D3"/>
    <mergeCell ref="E3:F3"/>
    <mergeCell ref="E5:F5"/>
    <mergeCell ref="C5:D5"/>
    <mergeCell ref="A17:L17"/>
    <mergeCell ref="D30:G30"/>
    <mergeCell ref="A23:L23"/>
    <mergeCell ref="A1:M1"/>
    <mergeCell ref="A2:M2"/>
    <mergeCell ref="A3:B3"/>
    <mergeCell ref="A4:A5"/>
    <mergeCell ref="B4:B5"/>
    <mergeCell ref="C4:D4"/>
    <mergeCell ref="E4:F4"/>
    <mergeCell ref="G4:G5"/>
    <mergeCell ref="H4:H5"/>
    <mergeCell ref="I4:I5"/>
    <mergeCell ref="J4:J5"/>
    <mergeCell ref="K4:K5"/>
    <mergeCell ref="L4:L5"/>
    <mergeCell ref="D19:L19"/>
    <mergeCell ref="A20:L20"/>
    <mergeCell ref="A21:L21"/>
    <mergeCell ref="A22:L22"/>
    <mergeCell ref="B19:C19"/>
    <mergeCell ref="A32:M32"/>
    <mergeCell ref="A34:G34"/>
    <mergeCell ref="H34:M34"/>
    <mergeCell ref="A33:M33"/>
    <mergeCell ref="H35:M35"/>
    <mergeCell ref="A35:G35"/>
    <mergeCell ref="C42:D42"/>
    <mergeCell ref="I42:J42"/>
    <mergeCell ref="K42:M42"/>
    <mergeCell ref="A36:G36"/>
    <mergeCell ref="H36:M36"/>
    <mergeCell ref="A37:G37"/>
    <mergeCell ref="H37:M37"/>
    <mergeCell ref="A43:B43"/>
    <mergeCell ref="C43:D43"/>
    <mergeCell ref="I43:J43"/>
    <mergeCell ref="A46:B46"/>
    <mergeCell ref="C46:D46"/>
    <mergeCell ref="I46:J46"/>
    <mergeCell ref="A50:B50"/>
    <mergeCell ref="C50:D50"/>
    <mergeCell ref="I50:J50"/>
    <mergeCell ref="A47:B47"/>
    <mergeCell ref="C47:D47"/>
    <mergeCell ref="I47:J47"/>
    <mergeCell ref="A48:B48"/>
    <mergeCell ref="C48:D48"/>
    <mergeCell ref="I48:J48"/>
    <mergeCell ref="A49:B49"/>
    <mergeCell ref="C49:D49"/>
    <mergeCell ref="I49:J49"/>
    <mergeCell ref="K50:M50"/>
    <mergeCell ref="K49:M49"/>
    <mergeCell ref="K48:M48"/>
    <mergeCell ref="K47:M47"/>
    <mergeCell ref="K46:M46"/>
    <mergeCell ref="C16:D16"/>
    <mergeCell ref="E16:F16"/>
    <mergeCell ref="K45:M45"/>
    <mergeCell ref="K44:M44"/>
    <mergeCell ref="K43:M43"/>
    <mergeCell ref="A40:M40"/>
    <mergeCell ref="A39:M39"/>
    <mergeCell ref="A45:B45"/>
    <mergeCell ref="C45:D45"/>
    <mergeCell ref="I45:J45"/>
    <mergeCell ref="A24:L24"/>
    <mergeCell ref="A44:B44"/>
    <mergeCell ref="C44:D44"/>
    <mergeCell ref="I44:J44"/>
    <mergeCell ref="A41:M41"/>
    <mergeCell ref="A42:B42"/>
    <mergeCell ref="K29:L29"/>
    <mergeCell ref="K30:L30"/>
    <mergeCell ref="A27:C29"/>
    <mergeCell ref="A26:C26"/>
    <mergeCell ref="D26:F26"/>
    <mergeCell ref="D27:F27"/>
    <mergeCell ref="D28:F28"/>
    <mergeCell ref="D29:F29"/>
    <mergeCell ref="K26:M27"/>
    <mergeCell ref="K28:L28"/>
  </mergeCells>
  <conditionalFormatting sqref="A6:C15 E6:E15 G6:M15">
    <cfRule type="expression" dxfId="40" priority="23">
      <formula>MOD(ROW(),2)=0</formula>
    </cfRule>
  </conditionalFormatting>
  <conditionalFormatting sqref="A43:M50">
    <cfRule type="expression" dxfId="39" priority="19">
      <formula>MOD(ROW(),2)=0</formula>
    </cfRule>
  </conditionalFormatting>
  <conditionalFormatting sqref="D6">
    <cfRule type="expression" dxfId="38" priority="18">
      <formula>MOD(ROW(),2)=0</formula>
    </cfRule>
  </conditionalFormatting>
  <conditionalFormatting sqref="D7">
    <cfRule type="expression" dxfId="37" priority="17">
      <formula>MOD(ROW(),2)=0</formula>
    </cfRule>
  </conditionalFormatting>
  <conditionalFormatting sqref="D8">
    <cfRule type="expression" dxfId="36" priority="16">
      <formula>MOD(ROW(),2)=0</formula>
    </cfRule>
  </conditionalFormatting>
  <conditionalFormatting sqref="D9">
    <cfRule type="expression" dxfId="35" priority="15">
      <formula>MOD(ROW(),2)=0</formula>
    </cfRule>
  </conditionalFormatting>
  <conditionalFormatting sqref="D11">
    <cfRule type="expression" dxfId="34" priority="14">
      <formula>MOD(ROW(),2)=0</formula>
    </cfRule>
  </conditionalFormatting>
  <conditionalFormatting sqref="D12">
    <cfRule type="expression" dxfId="33" priority="13">
      <formula>MOD(ROW(),2)=0</formula>
    </cfRule>
  </conditionalFormatting>
  <conditionalFormatting sqref="D13">
    <cfRule type="expression" dxfId="32" priority="12">
      <formula>MOD(ROW(),2)=0</formula>
    </cfRule>
  </conditionalFormatting>
  <conditionalFormatting sqref="D15">
    <cfRule type="expression" dxfId="31" priority="11">
      <formula>MOD(ROW(),2)=0</formula>
    </cfRule>
  </conditionalFormatting>
  <conditionalFormatting sqref="H27">
    <cfRule type="cellIs" dxfId="30" priority="6" operator="lessThan">
      <formula>21%</formula>
    </cfRule>
    <cfRule type="cellIs" dxfId="29" priority="9" operator="greaterThan">
      <formula>0.1999</formula>
    </cfRule>
  </conditionalFormatting>
  <conditionalFormatting sqref="H28">
    <cfRule type="cellIs" dxfId="28" priority="5" operator="lessThan">
      <formula>0.21</formula>
    </cfRule>
    <cfRule type="cellIs" dxfId="27" priority="8" operator="greaterThan">
      <formula>0.1999</formula>
    </cfRule>
  </conditionalFormatting>
  <conditionalFormatting sqref="H29">
    <cfRule type="cellIs" dxfId="26" priority="4" operator="lessThan">
      <formula>0.001</formula>
    </cfRule>
    <cfRule type="cellIs" dxfId="25" priority="7" operator="greaterThan">
      <formula>0</formula>
    </cfRule>
  </conditionalFormatting>
  <conditionalFormatting sqref="M29">
    <cfRule type="cellIs" dxfId="24" priority="1" operator="lessThanOrEqual">
      <formula>0.15</formula>
    </cfRule>
    <cfRule type="cellIs" dxfId="23" priority="3" operator="greaterThan">
      <formula>0.15</formula>
    </cfRule>
  </conditionalFormatting>
  <dataValidations count="2">
    <dataValidation type="list" allowBlank="1" showInputMessage="1" showErrorMessage="1" sqref="G43:H50" xr:uid="{00000000-0002-0000-0600-000000000000}">
      <formula1>"Y,N"</formula1>
    </dataValidation>
    <dataValidation type="list" allowBlank="1" showInputMessage="1" showErrorMessage="1" sqref="E43:E50" xr:uid="{00000000-0002-0000-0600-000001000000}">
      <formula1>"Cert.,Non-Cert."</formula1>
    </dataValidation>
  </dataValidations>
  <hyperlinks>
    <hyperlink ref="A3:B3" r:id="rId1" display="Object Code" xr:uid="{00000000-0004-0000-0600-000000000000}"/>
    <hyperlink ref="A19" r:id="rId2" xr:uid="{00000000-0004-0000-0600-000001000000}"/>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cellIs" priority="2" operator="lessThan" id="{7CAA3316-2FC6-4623-B49B-BCDAC324417D}">
            <xm:f>Overview!$G$12</xm:f>
            <x14:dxf>
              <font>
                <color rgb="FF9C0006"/>
              </font>
              <fill>
                <patternFill>
                  <bgColor rgb="FFFFC7CE"/>
                </patternFill>
              </fill>
            </x14:dxf>
          </x14:cfRule>
          <x14:cfRule type="cellIs" priority="10" operator="equal" id="{F93BF0F0-82F2-4C85-B8FE-70AA9B2DBA5C}">
            <xm:f>Overview!$G$12</xm:f>
            <x14:dxf>
              <font>
                <color rgb="FF006100"/>
              </font>
              <fill>
                <patternFill>
                  <bgColor rgb="FFC6EFCE"/>
                </patternFill>
              </fill>
            </x14:dxf>
          </x14:cfRule>
          <x14:cfRule type="expression" priority="20" id="{FFAF8C7C-941B-4601-97D6-B99096593780}">
            <xm:f>$M$24&gt;Overview!$G$12</xm:f>
            <x14:dxf>
              <font>
                <color theme="0"/>
              </font>
              <fill>
                <patternFill>
                  <bgColor rgb="FFC00000"/>
                </patternFill>
              </fill>
            </x14:dxf>
          </x14:cfRule>
          <xm:sqref>M24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9A35-EF17-4F10-B1EE-EF6C8757742B}">
  <sheetPr>
    <tabColor rgb="FF02F425"/>
    <pageSetUpPr fitToPage="1"/>
  </sheetPr>
  <dimension ref="A1:F39"/>
  <sheetViews>
    <sheetView topLeftCell="A9" zoomScaleNormal="100" workbookViewId="0">
      <selection activeCell="C15" sqref="C15"/>
    </sheetView>
  </sheetViews>
  <sheetFormatPr defaultRowHeight="15" x14ac:dyDescent="0.25"/>
  <cols>
    <col min="1" max="1" width="23.7109375" customWidth="1"/>
    <col min="2" max="2" width="18.7109375" customWidth="1"/>
    <col min="3" max="4" width="24.5703125" customWidth="1"/>
    <col min="5" max="5" width="16.42578125" customWidth="1"/>
    <col min="6" max="6" width="18.42578125" customWidth="1"/>
  </cols>
  <sheetData>
    <row r="1" spans="1:6" ht="15.75" thickBot="1" x14ac:dyDescent="0.3"/>
    <row r="2" spans="1:6" ht="21" x14ac:dyDescent="0.35">
      <c r="A2" s="487" t="s">
        <v>2150</v>
      </c>
      <c r="B2" s="488"/>
      <c r="C2" s="488"/>
      <c r="D2" s="488"/>
      <c r="E2" s="488"/>
      <c r="F2" s="489"/>
    </row>
    <row r="3" spans="1:6" ht="15.75" x14ac:dyDescent="0.25">
      <c r="A3" s="490" t="s">
        <v>2151</v>
      </c>
      <c r="B3" s="491"/>
      <c r="C3" s="491"/>
      <c r="D3" s="491"/>
      <c r="E3" s="491"/>
      <c r="F3" s="492"/>
    </row>
    <row r="4" spans="1:6" x14ac:dyDescent="0.25">
      <c r="A4" s="493" t="s">
        <v>2152</v>
      </c>
      <c r="B4" s="494"/>
      <c r="C4" s="494"/>
      <c r="D4" s="494"/>
      <c r="E4" s="494"/>
      <c r="F4" s="495"/>
    </row>
    <row r="5" spans="1:6" ht="15.75" thickBot="1" x14ac:dyDescent="0.3">
      <c r="A5" s="496" t="s">
        <v>2153</v>
      </c>
      <c r="B5" s="497"/>
      <c r="C5" s="497"/>
      <c r="D5" s="497"/>
      <c r="E5" s="497"/>
      <c r="F5" s="498"/>
    </row>
    <row r="6" spans="1:6" ht="16.5" thickBot="1" x14ac:dyDescent="0.3">
      <c r="A6" s="499"/>
      <c r="B6" s="500"/>
      <c r="C6" s="500"/>
      <c r="D6" s="500"/>
      <c r="E6" s="500"/>
      <c r="F6" s="501"/>
    </row>
    <row r="7" spans="1:6" ht="18.75" customHeight="1" x14ac:dyDescent="0.3">
      <c r="A7" s="124" t="s">
        <v>2154</v>
      </c>
      <c r="B7" s="485">
        <f>Overview!C4</f>
        <v>0</v>
      </c>
      <c r="C7" s="486"/>
      <c r="D7" s="484" t="s">
        <v>2155</v>
      </c>
      <c r="E7" s="484"/>
      <c r="F7" s="154" t="e">
        <f>Overview!I4</f>
        <v>#N/A</v>
      </c>
    </row>
    <row r="8" spans="1:6" x14ac:dyDescent="0.25">
      <c r="A8" s="528" t="s">
        <v>3174</v>
      </c>
      <c r="B8" s="529"/>
      <c r="C8" s="529"/>
      <c r="E8" s="89"/>
      <c r="F8" s="90"/>
    </row>
    <row r="9" spans="1:6" ht="15.75" thickBot="1" x14ac:dyDescent="0.3">
      <c r="A9" s="508" t="s">
        <v>3173</v>
      </c>
      <c r="B9" s="411"/>
      <c r="C9" s="411"/>
      <c r="D9" s="411"/>
      <c r="E9" s="411"/>
      <c r="F9" s="509"/>
    </row>
    <row r="10" spans="1:6" ht="19.5" thickBot="1" x14ac:dyDescent="0.35">
      <c r="A10" s="510" t="s">
        <v>2156</v>
      </c>
      <c r="B10" s="511"/>
      <c r="C10" s="511"/>
      <c r="D10" s="511"/>
      <c r="E10" s="512"/>
      <c r="F10" s="513"/>
    </row>
    <row r="11" spans="1:6" x14ac:dyDescent="0.25">
      <c r="A11" s="514" t="s">
        <v>2157</v>
      </c>
      <c r="B11" s="517" t="s">
        <v>2158</v>
      </c>
      <c r="C11" s="91" t="s">
        <v>2159</v>
      </c>
      <c r="D11" s="520" t="s">
        <v>2160</v>
      </c>
      <c r="E11" s="92"/>
      <c r="F11" s="93"/>
    </row>
    <row r="12" spans="1:6" x14ac:dyDescent="0.25">
      <c r="A12" s="515"/>
      <c r="B12" s="518"/>
      <c r="C12" s="94" t="s">
        <v>2161</v>
      </c>
      <c r="D12" s="521"/>
      <c r="E12" s="95"/>
      <c r="F12" s="96"/>
    </row>
    <row r="13" spans="1:6" ht="21" customHeight="1" thickBot="1" x14ac:dyDescent="0.3">
      <c r="A13" s="516"/>
      <c r="B13" s="519"/>
      <c r="C13" s="126" t="s">
        <v>2162</v>
      </c>
      <c r="D13" s="522"/>
      <c r="E13" s="97"/>
      <c r="F13" s="98"/>
    </row>
    <row r="14" spans="1:6" ht="30" customHeight="1" x14ac:dyDescent="0.25">
      <c r="A14" s="99" t="s">
        <v>2163</v>
      </c>
      <c r="B14" s="100">
        <f>(('LEA Activities'!I6+'LEA Activities'!I14+'LEA Activities'!I22+'LEA Activities'!I30+'LEA Activities'!I38+'LEA Activities'!I46+'LEA Activities'!I54)+('NonPub Activities'!H6+'NonPub Activities'!H14+'NonPub Activities'!H22+'NonPub Activities'!H30+'NonPub Activities'!H38+'NonPub Activities'!H46+'NonPub Activities'!H54))-('LEA Activities'!E7+'NonPub Activities'!D6)</f>
        <v>0</v>
      </c>
      <c r="C14" s="125"/>
      <c r="D14" s="102"/>
      <c r="E14" s="103" t="str">
        <f t="shared" ref="E14:E23" si="0">IF(D14&lt;=B14*1.1,"Total Expenses Ok","Budget change over 10%-Submit budget modification request")</f>
        <v>Total Expenses Ok</v>
      </c>
      <c r="F14" s="104"/>
    </row>
    <row r="15" spans="1:6" ht="30" customHeight="1" x14ac:dyDescent="0.25">
      <c r="A15" s="99" t="s">
        <v>2164</v>
      </c>
      <c r="B15" s="100">
        <f>('LEA Activities'!I7+'LEA Activities'!I15+'LEA Activities'!I23+'LEA Activities'!I31+'LEA Activities'!I39+'LEA Activities'!I47+'LEA Activities'!I55)+('NonPub Activities'!H7+'NonPub Activities'!H15+'NonPub Activities'!H23+'NonPub Activities'!H31+'NonPub Activities'!H39+'NonPub Activities'!H47+'NonPub Activities'!H55)</f>
        <v>0</v>
      </c>
      <c r="C15" s="101">
        <v>0</v>
      </c>
      <c r="D15" s="101">
        <v>0</v>
      </c>
      <c r="E15" s="105" t="str">
        <f t="shared" si="0"/>
        <v>Total Expenses Ok</v>
      </c>
      <c r="F15" s="4"/>
    </row>
    <row r="16" spans="1:6" ht="30" customHeight="1" x14ac:dyDescent="0.25">
      <c r="A16" s="99" t="s">
        <v>2165</v>
      </c>
      <c r="B16" s="100">
        <f>('LEA Activities'!I8+'LEA Activities'!I16+'LEA Activities'!I24+'LEA Activities'!I32+'LEA Activities'!I40+'LEA Activities'!I48+'LEA Activities'!I56)+('NonPub Activities'!H8+'NonPub Activities'!H16+'NonPub Activities'!H24+'NonPub Activities'!H32+'NonPub Activities'!H40+'NonPub Activities'!H48+'NonPub Activities'!H56)</f>
        <v>0</v>
      </c>
      <c r="C16" s="101">
        <v>0</v>
      </c>
      <c r="D16" s="101">
        <v>0</v>
      </c>
      <c r="E16" s="105" t="str">
        <f t="shared" si="0"/>
        <v>Total Expenses Ok</v>
      </c>
      <c r="F16" s="4"/>
    </row>
    <row r="17" spans="1:6" ht="30" customHeight="1" x14ac:dyDescent="0.25">
      <c r="A17" s="99" t="s">
        <v>3140</v>
      </c>
      <c r="B17" s="100">
        <f>('LEA Activities'!I9+'LEA Activities'!I17+'LEA Activities'!I25+'LEA Activities'!I33+'LEA Activities'!I41+'LEA Activities'!I49+'LEA Activities'!I57)+('NonPub Activities'!H9+'NonPub Activities'!H17+'NonPub Activities'!H25+'NonPub Activities'!H33+'NonPub Activities'!H41+'NonPub Activities'!H49+'NonPub Activities'!H57)</f>
        <v>0</v>
      </c>
      <c r="C17" s="101"/>
      <c r="D17" s="101">
        <v>0</v>
      </c>
      <c r="E17" s="105" t="str">
        <f t="shared" ref="E17" si="1">IF(D17&lt;=B17*1.1,"Total Expenses Ok","Budget change over 10%-Submit budget modification request")</f>
        <v>Total Expenses Ok</v>
      </c>
      <c r="F17" s="4"/>
    </row>
    <row r="18" spans="1:6" ht="45" customHeight="1" x14ac:dyDescent="0.25">
      <c r="A18" s="99" t="s">
        <v>3141</v>
      </c>
      <c r="B18" s="100">
        <f>('LEA Activities'!I10+'LEA Activities'!I18+'LEA Activities'!I26+'LEA Activities'!I34+'LEA Activities'!I42+'LEA Activities'!I50+'LEA Activities'!I58)+('NonPub Activities'!H10+'NonPub Activities'!H18+'NonPub Activities'!H26+'NonPub Activities'!H34+'NonPub Activities'!H42+'NonPub Activities'!H50+'NonPub Activities'!H58)</f>
        <v>0</v>
      </c>
      <c r="C18" s="101">
        <v>0</v>
      </c>
      <c r="D18" s="101">
        <v>0</v>
      </c>
      <c r="E18" s="105" t="str">
        <f t="shared" si="0"/>
        <v>Total Expenses Ok</v>
      </c>
      <c r="F18" s="4"/>
    </row>
    <row r="19" spans="1:6" ht="30" customHeight="1" x14ac:dyDescent="0.25">
      <c r="A19" s="99" t="s">
        <v>3142</v>
      </c>
      <c r="B19" s="100">
        <f>('LEA Activities'!I11+'LEA Activities'!I19+'LEA Activities'!I27+'LEA Activities'!I35+'LEA Activities'!I43+'LEA Activities'!I51+'LEA Activities'!I59)+('NonPub Activities'!H11+'NonPub Activities'!H19+'NonPub Activities'!H27+'NonPub Activities'!H35+'NonPub Activities'!H43+'NonPub Activities'!H51+'NonPub Activities'!H59)</f>
        <v>0</v>
      </c>
      <c r="C19" s="101">
        <v>0</v>
      </c>
      <c r="D19" s="101">
        <v>0</v>
      </c>
      <c r="E19" s="105" t="str">
        <f t="shared" si="0"/>
        <v>Total Expenses Ok</v>
      </c>
      <c r="F19" s="4"/>
    </row>
    <row r="20" spans="1:6" ht="30" customHeight="1" x14ac:dyDescent="0.25">
      <c r="A20" s="99" t="s">
        <v>3143</v>
      </c>
      <c r="B20" s="100">
        <f>('LEA Activities'!I12+'LEA Activities'!I20+'LEA Activities'!I28+'LEA Activities'!I36+'LEA Activities'!I44+'LEA Activities'!I52+'LEA Activities'!I60)+('NonPub Activities'!H12+'NonPub Activities'!H20+'NonPub Activities'!H28+'NonPub Activities'!H36+'NonPub Activities'!H44+'NonPub Activities'!H52+'NonPub Activities'!H60)</f>
        <v>0</v>
      </c>
      <c r="C20" s="106">
        <v>0</v>
      </c>
      <c r="D20" s="107">
        <v>0</v>
      </c>
      <c r="E20" s="108" t="str">
        <f t="shared" si="0"/>
        <v>Total Expenses Ok</v>
      </c>
      <c r="F20" s="4"/>
    </row>
    <row r="21" spans="1:6" ht="30" customHeight="1" x14ac:dyDescent="0.25">
      <c r="A21" s="99" t="s">
        <v>3144</v>
      </c>
      <c r="B21" s="100">
        <f>('Main Budget'!L15)</f>
        <v>0</v>
      </c>
      <c r="C21" s="107"/>
      <c r="D21" s="107"/>
      <c r="E21" s="108" t="str">
        <f t="shared" si="0"/>
        <v>Total Expenses Ok</v>
      </c>
      <c r="F21" s="4"/>
    </row>
    <row r="22" spans="1:6" ht="30" customHeight="1" x14ac:dyDescent="0.25">
      <c r="A22" s="99" t="s">
        <v>3145</v>
      </c>
      <c r="B22" s="100">
        <f>'LEA Activities'!E7+'NonPub Activities'!D6</f>
        <v>0</v>
      </c>
      <c r="C22" s="101">
        <v>0</v>
      </c>
      <c r="D22" s="101">
        <v>0</v>
      </c>
      <c r="E22" s="105" t="str">
        <f t="shared" si="0"/>
        <v>Total Expenses Ok</v>
      </c>
      <c r="F22" s="4"/>
    </row>
    <row r="23" spans="1:6" ht="30" customHeight="1" x14ac:dyDescent="0.25">
      <c r="A23" s="109" t="s">
        <v>3146</v>
      </c>
      <c r="B23" s="100">
        <f>('Main Budget'!M22)</f>
        <v>0</v>
      </c>
      <c r="C23" s="101">
        <v>0</v>
      </c>
      <c r="D23" s="101">
        <v>0</v>
      </c>
      <c r="E23" s="105" t="str">
        <f t="shared" si="0"/>
        <v>Total Expenses Ok</v>
      </c>
      <c r="F23" s="4"/>
    </row>
    <row r="24" spans="1:6" ht="30.75" customHeight="1" thickBot="1" x14ac:dyDescent="0.3">
      <c r="A24" s="110" t="s">
        <v>3147</v>
      </c>
      <c r="B24" s="111">
        <f>SUM(B14:B23)</f>
        <v>0</v>
      </c>
      <c r="C24" s="111">
        <f>SUM(C14:C23)</f>
        <v>0</v>
      </c>
      <c r="D24" s="111">
        <f>SUM(D14:D23)</f>
        <v>0</v>
      </c>
      <c r="E24" s="105" t="str">
        <f>IF(D24&lt;=B24,"Total Expenses Ok","The total amount requested is over your approved budget.")</f>
        <v>Total Expenses Ok</v>
      </c>
      <c r="F24" s="4"/>
    </row>
    <row r="25" spans="1:6" ht="18" customHeight="1" thickBot="1" x14ac:dyDescent="0.3">
      <c r="A25" s="112" t="s">
        <v>2166</v>
      </c>
      <c r="B25" s="113">
        <f>B24</f>
        <v>0</v>
      </c>
      <c r="C25" s="114" t="s">
        <v>2167</v>
      </c>
      <c r="D25" s="115">
        <f>B25-D24</f>
        <v>0</v>
      </c>
      <c r="E25" s="4"/>
      <c r="F25" s="4"/>
    </row>
    <row r="26" spans="1:6" ht="81" customHeight="1" x14ac:dyDescent="0.25">
      <c r="A26" s="539" t="s">
        <v>2168</v>
      </c>
      <c r="B26" s="540"/>
      <c r="C26" s="540"/>
      <c r="D26" s="540"/>
      <c r="E26" s="540"/>
      <c r="F26" s="541"/>
    </row>
    <row r="27" spans="1:6" x14ac:dyDescent="0.25">
      <c r="A27" s="542" t="s">
        <v>2169</v>
      </c>
      <c r="B27" s="543"/>
      <c r="C27" s="543"/>
      <c r="D27" s="543"/>
      <c r="E27" s="116" t="s">
        <v>2170</v>
      </c>
      <c r="F27" s="117"/>
    </row>
    <row r="28" spans="1:6" x14ac:dyDescent="0.25">
      <c r="A28" s="502" t="s">
        <v>2171</v>
      </c>
      <c r="B28" s="503"/>
      <c r="C28" s="503"/>
      <c r="D28" s="503"/>
      <c r="E28" s="504"/>
      <c r="F28" s="505"/>
    </row>
    <row r="29" spans="1:6" x14ac:dyDescent="0.25">
      <c r="A29" s="502" t="s">
        <v>2172</v>
      </c>
      <c r="B29" s="503"/>
      <c r="C29" s="503"/>
      <c r="D29" s="503"/>
      <c r="E29" s="506"/>
      <c r="F29" s="507"/>
    </row>
    <row r="30" spans="1:6" x14ac:dyDescent="0.25">
      <c r="A30" s="502" t="s">
        <v>2173</v>
      </c>
      <c r="B30" s="503"/>
      <c r="C30" s="503"/>
      <c r="D30" s="503"/>
      <c r="E30" s="506"/>
      <c r="F30" s="507"/>
    </row>
    <row r="31" spans="1:6" x14ac:dyDescent="0.25">
      <c r="A31" s="118"/>
      <c r="B31" s="119"/>
      <c r="C31" s="119"/>
      <c r="D31" s="119"/>
      <c r="E31" s="120"/>
      <c r="F31" s="121"/>
    </row>
    <row r="32" spans="1:6" x14ac:dyDescent="0.25">
      <c r="A32" s="533" t="s">
        <v>2174</v>
      </c>
      <c r="B32" s="534"/>
      <c r="C32" s="534"/>
      <c r="D32" s="534"/>
      <c r="E32" s="122" t="s">
        <v>2170</v>
      </c>
      <c r="F32" s="123"/>
    </row>
    <row r="33" spans="1:6" x14ac:dyDescent="0.25">
      <c r="A33" s="535" t="s">
        <v>2171</v>
      </c>
      <c r="B33" s="536"/>
      <c r="C33" s="536"/>
      <c r="D33" s="536"/>
      <c r="E33" s="537"/>
      <c r="F33" s="538"/>
    </row>
    <row r="34" spans="1:6" x14ac:dyDescent="0.25">
      <c r="A34" s="535" t="s">
        <v>2172</v>
      </c>
      <c r="B34" s="536"/>
      <c r="C34" s="536"/>
      <c r="D34" s="536"/>
      <c r="E34" s="525"/>
      <c r="F34" s="526"/>
    </row>
    <row r="35" spans="1:6" x14ac:dyDescent="0.25">
      <c r="A35" s="523" t="s">
        <v>2173</v>
      </c>
      <c r="B35" s="524"/>
      <c r="C35" s="524"/>
      <c r="D35" s="524"/>
      <c r="E35" s="525"/>
      <c r="F35" s="526"/>
    </row>
    <row r="36" spans="1:6" ht="15" customHeight="1" x14ac:dyDescent="0.25">
      <c r="A36" s="530" t="s">
        <v>2175</v>
      </c>
      <c r="B36" s="530"/>
      <c r="C36" s="530"/>
      <c r="D36" s="530"/>
      <c r="E36" s="530"/>
      <c r="F36" s="530"/>
    </row>
    <row r="37" spans="1:6" x14ac:dyDescent="0.25">
      <c r="A37" s="531" t="s">
        <v>2176</v>
      </c>
      <c r="B37" s="531"/>
      <c r="C37" s="531"/>
      <c r="D37" s="532" t="s">
        <v>2177</v>
      </c>
      <c r="E37" s="532"/>
      <c r="F37" s="532"/>
    </row>
    <row r="38" spans="1:6" x14ac:dyDescent="0.25">
      <c r="A38" s="527" t="s">
        <v>3172</v>
      </c>
      <c r="B38" s="527"/>
      <c r="C38" s="527"/>
      <c r="D38" s="527"/>
      <c r="E38" s="527"/>
      <c r="F38" s="527"/>
    </row>
    <row r="39" spans="1:6" x14ac:dyDescent="0.25">
      <c r="A39" s="527"/>
      <c r="B39" s="527"/>
      <c r="C39" s="527"/>
      <c r="D39" s="527"/>
      <c r="E39" s="527"/>
      <c r="F39" s="527"/>
    </row>
  </sheetData>
  <sheetProtection algorithmName="SHA-512" hashValue="1kphNKWX73t46cq9NnF12sAuKWlKDFcvM35dPL5oOv4AGgheqttezMhfc+yg19bJ9OT/XVP9b+rzQ4VwRxWYaA==" saltValue="cWle8N0VYmCP65Dbb+l+sw==" spinCount="100000" sheet="1" objects="1" scenarios="1" selectLockedCells="1"/>
  <mergeCells count="32">
    <mergeCell ref="A35:D35"/>
    <mergeCell ref="E35:F35"/>
    <mergeCell ref="A38:F39"/>
    <mergeCell ref="A8:C8"/>
    <mergeCell ref="A36:F36"/>
    <mergeCell ref="A37:C37"/>
    <mergeCell ref="D37:F37"/>
    <mergeCell ref="A30:D30"/>
    <mergeCell ref="E30:F30"/>
    <mergeCell ref="A32:D32"/>
    <mergeCell ref="A33:D33"/>
    <mergeCell ref="E33:F33"/>
    <mergeCell ref="A34:D34"/>
    <mergeCell ref="E34:F34"/>
    <mergeCell ref="A26:F26"/>
    <mergeCell ref="A27:D27"/>
    <mergeCell ref="A28:D28"/>
    <mergeCell ref="E28:F28"/>
    <mergeCell ref="A29:D29"/>
    <mergeCell ref="E29:F29"/>
    <mergeCell ref="A9:F9"/>
    <mergeCell ref="A10:F10"/>
    <mergeCell ref="A11:A13"/>
    <mergeCell ref="B11:B13"/>
    <mergeCell ref="D11:D13"/>
    <mergeCell ref="D7:E7"/>
    <mergeCell ref="B7:C7"/>
    <mergeCell ref="A2:F2"/>
    <mergeCell ref="A3:F3"/>
    <mergeCell ref="A4:F4"/>
    <mergeCell ref="A5:F5"/>
    <mergeCell ref="A6:F6"/>
  </mergeCells>
  <conditionalFormatting sqref="E14:E23">
    <cfRule type="cellIs" dxfId="19" priority="4" operator="equal">
      <formula>"Budget change over 10%-Submit budget modification request"</formula>
    </cfRule>
    <cfRule type="cellIs" dxfId="18" priority="5" operator="equal">
      <formula>"Total Expenses Ok"</formula>
    </cfRule>
  </conditionalFormatting>
  <conditionalFormatting sqref="E24">
    <cfRule type="containsText" dxfId="17" priority="1" operator="containsText" text="approved">
      <formula>NOT(ISERROR(SEARCH("approved",E24)))</formula>
    </cfRule>
    <cfRule type="cellIs" dxfId="16" priority="2" operator="equal">
      <formula>"Budget change over 10%-Submit budget modification request"</formula>
    </cfRule>
    <cfRule type="cellIs" dxfId="15" priority="3" operator="equal">
      <formula>"Total Expenses Ok"</formula>
    </cfRule>
  </conditionalFormatting>
  <hyperlinks>
    <hyperlink ref="D37:F37" r:id="rId1" display=" TitleIVDistribution@doe.in.gov" xr:uid="{5552567D-27FD-4439-820D-469D569A1185}"/>
  </hyperlinks>
  <pageMargins left="0.7" right="0.7" top="0.75" bottom="0.75" header="0.3" footer="0.3"/>
  <pageSetup scale="71" orientation="portrait"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9A91-AB26-49DC-81F8-97B211A300D4}">
  <sheetPr>
    <tabColor rgb="FF00FF00"/>
    <pageSetUpPr fitToPage="1"/>
  </sheetPr>
  <dimension ref="A1:G75"/>
  <sheetViews>
    <sheetView topLeftCell="A16" zoomScaleNormal="100" workbookViewId="0">
      <selection activeCell="B23" sqref="B23"/>
    </sheetView>
  </sheetViews>
  <sheetFormatPr defaultRowHeight="15" x14ac:dyDescent="0.25"/>
  <cols>
    <col min="1" max="1" width="29.42578125" customWidth="1"/>
    <col min="2" max="2" width="38" customWidth="1"/>
    <col min="3" max="3" width="26.85546875" customWidth="1"/>
    <col min="4" max="4" width="16.140625" customWidth="1"/>
    <col min="7" max="7" width="22.42578125" hidden="1" customWidth="1"/>
  </cols>
  <sheetData>
    <row r="1" spans="1:5" ht="28.5" x14ac:dyDescent="0.45">
      <c r="A1" s="544" t="s">
        <v>3000</v>
      </c>
      <c r="B1" s="544"/>
      <c r="C1" s="544"/>
      <c r="D1" s="544"/>
    </row>
    <row r="2" spans="1:5" ht="15.75" x14ac:dyDescent="0.25">
      <c r="A2" s="349" t="s">
        <v>3178</v>
      </c>
      <c r="B2" s="349"/>
      <c r="C2" s="349"/>
      <c r="D2" s="349"/>
    </row>
    <row r="3" spans="1:5" ht="46.5" customHeight="1" x14ac:dyDescent="0.25">
      <c r="A3" s="546" t="s">
        <v>3179</v>
      </c>
      <c r="B3" s="546"/>
      <c r="C3" s="546"/>
      <c r="D3" s="546"/>
      <c r="E3" s="167"/>
    </row>
    <row r="4" spans="1:5" ht="11.25" customHeight="1" x14ac:dyDescent="0.25">
      <c r="A4" s="201"/>
      <c r="B4" s="201"/>
      <c r="C4" s="201"/>
      <c r="D4" s="201"/>
      <c r="E4" s="167"/>
    </row>
    <row r="5" spans="1:5" ht="15" customHeight="1" x14ac:dyDescent="0.25">
      <c r="A5" s="127" t="s">
        <v>2178</v>
      </c>
      <c r="B5" s="545"/>
      <c r="C5" s="545"/>
      <c r="D5" s="167"/>
      <c r="E5" s="167"/>
    </row>
    <row r="6" spans="1:5" ht="15" customHeight="1" x14ac:dyDescent="0.25">
      <c r="A6" s="127" t="s">
        <v>2179</v>
      </c>
      <c r="B6" s="404">
        <f>Overview!C4</f>
        <v>0</v>
      </c>
      <c r="C6" s="404"/>
      <c r="D6" s="167"/>
      <c r="E6" s="167"/>
    </row>
    <row r="7" spans="1:5" ht="15" customHeight="1" x14ac:dyDescent="0.25">
      <c r="A7" s="127" t="s">
        <v>2180</v>
      </c>
      <c r="B7" s="404" t="e">
        <f>Overview!I4</f>
        <v>#N/A</v>
      </c>
      <c r="C7" s="404"/>
      <c r="D7" s="167"/>
      <c r="E7" s="167"/>
    </row>
    <row r="8" spans="1:5" ht="15" customHeight="1" x14ac:dyDescent="0.25">
      <c r="A8" s="127" t="s">
        <v>2181</v>
      </c>
      <c r="B8" s="404" t="s">
        <v>3177</v>
      </c>
      <c r="C8" s="404"/>
      <c r="D8" s="167"/>
      <c r="E8" s="167"/>
    </row>
    <row r="9" spans="1:5" x14ac:dyDescent="0.25">
      <c r="A9" s="127" t="s">
        <v>2182</v>
      </c>
      <c r="B9" s="547">
        <f>'Application Type'!F23</f>
        <v>0</v>
      </c>
      <c r="C9" s="404"/>
    </row>
    <row r="10" spans="1:5" x14ac:dyDescent="0.25">
      <c r="A10" s="127"/>
      <c r="B10" s="42"/>
      <c r="C10" s="42"/>
    </row>
    <row r="11" spans="1:5" ht="42" customHeight="1" x14ac:dyDescent="0.25">
      <c r="A11" s="548" t="s">
        <v>3039</v>
      </c>
      <c r="B11" s="548"/>
      <c r="C11" s="548"/>
      <c r="D11" s="548"/>
    </row>
    <row r="12" spans="1:5" ht="42" customHeight="1" thickBot="1" x14ac:dyDescent="0.3">
      <c r="A12" s="549" t="s">
        <v>3038</v>
      </c>
      <c r="B12" s="550"/>
      <c r="C12" s="550"/>
      <c r="D12" s="550"/>
    </row>
    <row r="13" spans="1:5" x14ac:dyDescent="0.25">
      <c r="A13" s="551" t="s">
        <v>3031</v>
      </c>
      <c r="B13" s="554" t="s">
        <v>2183</v>
      </c>
      <c r="C13" s="554" t="s">
        <v>2184</v>
      </c>
      <c r="D13" s="554" t="s">
        <v>2185</v>
      </c>
    </row>
    <row r="14" spans="1:5" x14ac:dyDescent="0.25">
      <c r="A14" s="552"/>
      <c r="B14" s="555"/>
      <c r="C14" s="555"/>
      <c r="D14" s="556"/>
    </row>
    <row r="15" spans="1:5" x14ac:dyDescent="0.25">
      <c r="A15" s="552"/>
      <c r="B15" s="557"/>
      <c r="C15" s="557"/>
      <c r="D15" s="155"/>
    </row>
    <row r="16" spans="1:5" ht="15.75" thickBot="1" x14ac:dyDescent="0.3">
      <c r="A16" s="553"/>
      <c r="B16" s="558"/>
      <c r="C16" s="559"/>
      <c r="D16" s="155"/>
    </row>
    <row r="17" spans="1:7" ht="15.75" thickBot="1" x14ac:dyDescent="0.3">
      <c r="A17" s="145" t="s">
        <v>2214</v>
      </c>
      <c r="B17" s="146"/>
      <c r="C17" s="566" t="s">
        <v>2225</v>
      </c>
      <c r="D17" s="567"/>
      <c r="G17" t="s">
        <v>3180</v>
      </c>
    </row>
    <row r="18" spans="1:7" ht="15.75" thickBot="1" x14ac:dyDescent="0.3">
      <c r="A18" s="127" t="s">
        <v>2215</v>
      </c>
      <c r="B18" s="202"/>
      <c r="C18" s="568"/>
      <c r="D18" s="569"/>
      <c r="G18" t="s">
        <v>3181</v>
      </c>
    </row>
    <row r="19" spans="1:7" ht="15.75" thickBot="1" x14ac:dyDescent="0.3">
      <c r="A19" s="572" t="s">
        <v>2988</v>
      </c>
      <c r="B19" s="573"/>
      <c r="C19" s="574"/>
      <c r="D19" s="575"/>
      <c r="G19" t="s">
        <v>3182</v>
      </c>
    </row>
    <row r="20" spans="1:7" ht="15.75" thickBot="1" x14ac:dyDescent="0.3">
      <c r="A20" s="42"/>
      <c r="B20" s="42"/>
      <c r="C20" s="42"/>
      <c r="D20" s="42"/>
    </row>
    <row r="21" spans="1:7" ht="15.75" thickBot="1" x14ac:dyDescent="0.3">
      <c r="A21" s="570" t="s">
        <v>2186</v>
      </c>
      <c r="B21" s="570" t="s">
        <v>2187</v>
      </c>
      <c r="C21" s="130" t="s">
        <v>2188</v>
      </c>
      <c r="D21" s="570" t="s">
        <v>2189</v>
      </c>
      <c r="G21" t="s">
        <v>3181</v>
      </c>
    </row>
    <row r="22" spans="1:7" ht="15.75" thickBot="1" x14ac:dyDescent="0.3">
      <c r="A22" s="571"/>
      <c r="B22" s="571"/>
      <c r="C22" s="131" t="s">
        <v>2190</v>
      </c>
      <c r="D22" s="571"/>
    </row>
    <row r="23" spans="1:7" ht="15.75" thickBot="1" x14ac:dyDescent="0.3">
      <c r="A23" s="132" t="s">
        <v>2191</v>
      </c>
      <c r="B23" s="243">
        <f>('LEA Activities'!I6+'LEA Activities'!I14+'LEA Activities'!I22+'LEA Activities'!I30+'LEA Activities'!I38+'LEA Activities'!I46+'LEA Activities'!I54+'NonPub Activities'!H6+'NonPub Activities'!H14+'NonPub Activities'!H22+'NonPub Activities'!H30+'NonPub Activities'!H38+'NonPub Activities'!H46+'NonPub Activities'!H54)-('NonPub Activities'!D6+'LEA Activities'!E7)</f>
        <v>0</v>
      </c>
      <c r="C23" s="133"/>
      <c r="D23" s="239">
        <f>SUM(B23:C23)</f>
        <v>0</v>
      </c>
    </row>
    <row r="24" spans="1:7" ht="15.75" thickBot="1" x14ac:dyDescent="0.3">
      <c r="A24" s="134" t="s">
        <v>3032</v>
      </c>
      <c r="B24" s="243">
        <f>('LEA Activities'!J6+'LEA Activities'!J14+'LEA Activities'!J22+'LEA Activities'!J30+'LEA Activities'!J38+'LEA Activities'!J46+'LEA Activities'!J54+'NonPub Activities'!I6+'NonPub Activities'!I14+'NonPub Activities'!I22+'NonPub Activities'!I30+'NonPub Activities'!I38+'NonPub Activities'!I46+'NonPub Activities'!I54)-('LEA Activities'!E46)</f>
        <v>0</v>
      </c>
      <c r="C24" s="135"/>
      <c r="D24" s="239">
        <f>SUM(B24:C24)</f>
        <v>0</v>
      </c>
    </row>
    <row r="25" spans="1:7" ht="15.75" thickBot="1" x14ac:dyDescent="0.3">
      <c r="A25" s="134" t="s">
        <v>2192</v>
      </c>
      <c r="B25" s="243">
        <f>('LEA Activities'!I7+'LEA Activities'!I15+'LEA Activities'!I23+'LEA Activities'!I31+'LEA Activities'!I39+'LEA Activities'!I47+'LEA Activities'!I55+'NonPub Activities'!H7+'NonPub Activities'!H15+'NonPub Activities'!H23+'NonPub Activities'!H31+'NonPub Activities'!H39+'NonPub Activities'!H47+'NonPub Activities'!H55)</f>
        <v>0</v>
      </c>
      <c r="C25" s="135"/>
      <c r="D25" s="239">
        <f t="shared" ref="D25:D40" si="0">SUM(B25:C25)</f>
        <v>0</v>
      </c>
    </row>
    <row r="26" spans="1:7" ht="15.75" thickBot="1" x14ac:dyDescent="0.3">
      <c r="A26" s="134" t="s">
        <v>3033</v>
      </c>
      <c r="B26" s="244">
        <f>'LEA Activities'!J7+'LEA Activities'!J15+'LEA Activities'!J23+'LEA Activities'!J31+'LEA Activities'!J39+'LEA Activities'!J47+'LEA Activities'!J55+'NonPub Activities'!I7+'NonPub Activities'!I15+'NonPub Activities'!I23+'NonPub Activities'!I31+'NonPub Activities'!I39+'NonPub Activities'!I47+'NonPub Activities'!I55</f>
        <v>0</v>
      </c>
      <c r="C26" s="135"/>
      <c r="D26" s="239">
        <f t="shared" si="0"/>
        <v>0</v>
      </c>
    </row>
    <row r="27" spans="1:7" ht="15.75" thickBot="1" x14ac:dyDescent="0.3">
      <c r="A27" s="134" t="s">
        <v>2193</v>
      </c>
      <c r="B27" s="243">
        <f>('LEA Activities'!I8+'LEA Activities'!I16+'LEA Activities'!I24+'LEA Activities'!I32+'LEA Activities'!I40+'LEA Activities'!I48+'LEA Activities'!I56+'NonPub Activities'!H8+'NonPub Activities'!H16+'NonPub Activities'!H24+'NonPub Activities'!H32+'NonPub Activities'!H40+'NonPub Activities'!H48+'NonPub Activities'!H56)</f>
        <v>0</v>
      </c>
      <c r="C27" s="135"/>
      <c r="D27" s="239">
        <f t="shared" si="0"/>
        <v>0</v>
      </c>
    </row>
    <row r="28" spans="1:7" ht="15.75" thickBot="1" x14ac:dyDescent="0.3">
      <c r="A28" s="134" t="s">
        <v>3034</v>
      </c>
      <c r="B28" s="244">
        <f>('LEA Activities'!J8+'LEA Activities'!J16+'LEA Activities'!J24+'LEA Activities'!J32+'LEA Activities'!J40+'LEA Activities'!J48+'LEA Activities'!J56+'NonPub Activities'!I8+'NonPub Activities'!I16+'NonPub Activities'!I24+'NonPub Activities'!I32+'NonPub Activities'!I40+'NonPub Activities'!I48+'NonPub Activities'!I56)</f>
        <v>0</v>
      </c>
      <c r="C28" s="135"/>
      <c r="D28" s="239">
        <f t="shared" si="0"/>
        <v>0</v>
      </c>
    </row>
    <row r="29" spans="1:7" ht="15.75" thickBot="1" x14ac:dyDescent="0.3">
      <c r="A29" s="134" t="s">
        <v>3140</v>
      </c>
      <c r="B29" s="249">
        <f>('LEA Activities'!I9+'LEA Activities'!I17+'LEA Activities'!I25+'LEA Activities'!I33+'LEA Activities'!I41+'LEA Activities'!I49+'LEA Activities'!I57+'NonPub Activities'!H9+'NonPub Activities'!H17+'NonPub Activities'!H25+'NonPub Activities'!H33+'NonPub Activities'!H41+'NonPub Activities'!H49+'NonPub Activities'!H57)</f>
        <v>0</v>
      </c>
      <c r="C29" s="247"/>
      <c r="D29" s="248">
        <f t="shared" ref="D29:D30" si="1">SUM(B29:C29)</f>
        <v>0</v>
      </c>
    </row>
    <row r="30" spans="1:7" ht="15.75" thickBot="1" x14ac:dyDescent="0.3">
      <c r="A30" s="134" t="s">
        <v>3148</v>
      </c>
      <c r="B30" s="249">
        <f>('LEA Activities'!J9+'LEA Activities'!J17+'LEA Activities'!J25+'LEA Activities'!J33+'LEA Activities'!J41+'LEA Activities'!J49+'LEA Activities'!J57+'NonPub Activities'!I9+'NonPub Activities'!I17+'NonPub Activities'!I25+'NonPub Activities'!I33+'NonPub Activities'!I41+'NonPub Activities'!I49+'NonPub Activities'!I57)</f>
        <v>0</v>
      </c>
      <c r="C30" s="247"/>
      <c r="D30" s="248">
        <f t="shared" si="1"/>
        <v>0</v>
      </c>
    </row>
    <row r="31" spans="1:7" ht="30.75" thickBot="1" x14ac:dyDescent="0.3">
      <c r="A31" s="136" t="s">
        <v>3149</v>
      </c>
      <c r="B31" s="244">
        <f>('LEA Activities'!I10+'LEA Activities'!I18+'LEA Activities'!I26+'LEA Activities'!I34+'LEA Activities'!I42+'LEA Activities'!I50+'LEA Activities'!I58+'NonPub Activities'!H18+'NonPub Activities'!H26+'NonPub Activities'!H34+'NonPub Activities'!H42+'NonPub Activities'!H50+'NonPub Activities'!H58)</f>
        <v>0</v>
      </c>
      <c r="C31" s="135"/>
      <c r="D31" s="239">
        <f t="shared" si="0"/>
        <v>0</v>
      </c>
    </row>
    <row r="32" spans="1:7" ht="30.75" thickBot="1" x14ac:dyDescent="0.3">
      <c r="A32" s="136" t="s">
        <v>3150</v>
      </c>
      <c r="B32" s="244">
        <f>('LEA Activities'!J10+'LEA Activities'!J18+'LEA Activities'!J26+'LEA Activities'!J34+'LEA Activities'!J42+'LEA Activities'!J50+'LEA Activities'!J58+'NonPub Activities'!I10+'NonPub Activities'!I18+'NonPub Activities'!I26+'NonPub Activities'!I34+'NonPub Activities'!I42+'NonPub Activities'!I50+'NonPub Activities'!I58)</f>
        <v>0</v>
      </c>
      <c r="C32" s="135"/>
      <c r="D32" s="239">
        <f t="shared" si="0"/>
        <v>0</v>
      </c>
    </row>
    <row r="33" spans="1:6" ht="15.75" thickBot="1" x14ac:dyDescent="0.3">
      <c r="A33" s="136" t="s">
        <v>3142</v>
      </c>
      <c r="B33" s="244">
        <f>('LEA Activities'!I11+'LEA Activities'!I19+'LEA Activities'!I27+'LEA Activities'!I35+'LEA Activities'!I43+'LEA Activities'!I51+'LEA Activities'!I59+'NonPub Activities'!H11+'NonPub Activities'!H19+'NonPub Activities'!H27+'NonPub Activities'!H35+'NonPub Activities'!H43+'NonPub Activities'!H51+'NonPub Activities'!H59)</f>
        <v>0</v>
      </c>
      <c r="C33" s="135"/>
      <c r="D33" s="239">
        <f t="shared" si="0"/>
        <v>0</v>
      </c>
    </row>
    <row r="34" spans="1:6" ht="15.75" thickBot="1" x14ac:dyDescent="0.3">
      <c r="A34" s="136" t="s">
        <v>3151</v>
      </c>
      <c r="B34" s="244">
        <f>('LEA Activities'!J11+'LEA Activities'!J19+'LEA Activities'!J27+'LEA Activities'!J35+'LEA Activities'!J43+'LEA Activities'!J51+'LEA Activities'!J59+'NonPub Activities'!I11+'NonPub Activities'!I19+'NonPub Activities'!I27+'NonPub Activities'!I35+'NonPub Activities'!I43+'NonPub Activities'!I51+'NonPub Activities'!I59)</f>
        <v>0</v>
      </c>
      <c r="C34" s="135"/>
      <c r="D34" s="239">
        <f t="shared" si="0"/>
        <v>0</v>
      </c>
    </row>
    <row r="35" spans="1:6" ht="15.75" thickBot="1" x14ac:dyDescent="0.3">
      <c r="A35" s="134" t="s">
        <v>3143</v>
      </c>
      <c r="B35" s="244">
        <f>('LEA Activities'!I12+'LEA Activities'!I20+'LEA Activities'!I28+'LEA Activities'!I36+'LEA Activities'!I44+'LEA Activities'!I52+'LEA Activities'!I60+'NonPub Activities'!H20+'NonPub Activities'!H28+'NonPub Activities'!H36+'NonPub Activities'!H44+'NonPub Activities'!H52+'NonPub Activities'!H60)</f>
        <v>0</v>
      </c>
      <c r="C35" s="135"/>
      <c r="D35" s="239">
        <f t="shared" si="0"/>
        <v>0</v>
      </c>
    </row>
    <row r="36" spans="1:6" ht="15.75" thickBot="1" x14ac:dyDescent="0.3">
      <c r="A36" s="134" t="s">
        <v>3152</v>
      </c>
      <c r="B36" s="244">
        <f>('LEA Activities'!J12+'LEA Activities'!J20+'LEA Activities'!J28+'LEA Activities'!J36+'LEA Activities'!J44+'LEA Activities'!J52+'LEA Activities'!J60+'NonPub Activities'!I12+'NonPub Activities'!I20+'NonPub Activities'!I28+'NonPub Activities'!I36+'NonPub Activities'!I44+'NonPub Activities'!I52+'NonPub Activities'!I60)</f>
        <v>0</v>
      </c>
      <c r="C36" s="135"/>
      <c r="D36" s="239">
        <f t="shared" si="0"/>
        <v>0</v>
      </c>
    </row>
    <row r="37" spans="1:6" ht="15.75" thickBot="1" x14ac:dyDescent="0.3">
      <c r="A37" s="136" t="s">
        <v>3153</v>
      </c>
      <c r="B37" s="244">
        <f>'Main Budget'!L15</f>
        <v>0</v>
      </c>
      <c r="C37" s="135"/>
      <c r="D37" s="239">
        <f t="shared" si="0"/>
        <v>0</v>
      </c>
    </row>
    <row r="38" spans="1:6" ht="15.75" thickBot="1" x14ac:dyDescent="0.3">
      <c r="A38" s="136" t="s">
        <v>3145</v>
      </c>
      <c r="B38" s="244">
        <f>('LEA Activities'!E7+'NonPub Activities'!D6)</f>
        <v>0</v>
      </c>
      <c r="C38" s="135"/>
      <c r="D38" s="239">
        <f t="shared" si="0"/>
        <v>0</v>
      </c>
    </row>
    <row r="39" spans="1:6" ht="15.75" thickBot="1" x14ac:dyDescent="0.3">
      <c r="A39" s="136" t="s">
        <v>3154</v>
      </c>
      <c r="B39" s="244">
        <f>('LEA Activities'!E46)</f>
        <v>0</v>
      </c>
      <c r="C39" s="135"/>
      <c r="D39" s="239">
        <f t="shared" si="0"/>
        <v>0</v>
      </c>
    </row>
    <row r="40" spans="1:6" ht="15.75" thickBot="1" x14ac:dyDescent="0.3">
      <c r="A40" s="134" t="s">
        <v>3146</v>
      </c>
      <c r="B40" s="244">
        <f>'Main Budget'!M22</f>
        <v>0</v>
      </c>
      <c r="C40" s="135"/>
      <c r="D40" s="239">
        <f t="shared" si="0"/>
        <v>0</v>
      </c>
    </row>
    <row r="41" spans="1:6" ht="15.75" thickBot="1" x14ac:dyDescent="0.3">
      <c r="A41" s="240" t="s">
        <v>3155</v>
      </c>
      <c r="B41" s="241">
        <f>SUM(B23:B40)</f>
        <v>0</v>
      </c>
      <c r="C41" s="242">
        <f>SUM(C23:C40)</f>
        <v>0</v>
      </c>
      <c r="D41" s="241">
        <f>SUM(D23:D40)</f>
        <v>0</v>
      </c>
    </row>
    <row r="42" spans="1:6" ht="15.75" thickBot="1" x14ac:dyDescent="0.3">
      <c r="A42" s="36"/>
      <c r="B42" s="137"/>
      <c r="C42" s="137"/>
      <c r="D42" s="137"/>
    </row>
    <row r="43" spans="1:6" ht="15.75" thickBot="1" x14ac:dyDescent="0.3">
      <c r="A43" s="551" t="s">
        <v>2194</v>
      </c>
      <c r="B43" s="168" t="s">
        <v>2195</v>
      </c>
      <c r="C43" s="169" t="s">
        <v>46</v>
      </c>
      <c r="D43" s="168" t="s">
        <v>2196</v>
      </c>
    </row>
    <row r="44" spans="1:6" ht="15.75" thickBot="1" x14ac:dyDescent="0.3">
      <c r="A44" s="552"/>
      <c r="B44" s="170" t="s">
        <v>2197</v>
      </c>
      <c r="C44" s="171">
        <f>'Main Budget'!G27</f>
        <v>0</v>
      </c>
      <c r="D44" s="172" t="e">
        <f>C44/D41</f>
        <v>#DIV/0!</v>
      </c>
    </row>
    <row r="45" spans="1:6" ht="15.75" thickBot="1" x14ac:dyDescent="0.3">
      <c r="A45" s="552"/>
      <c r="B45" s="170" t="s">
        <v>2198</v>
      </c>
      <c r="C45" s="171">
        <f>'Main Budget'!G28</f>
        <v>0</v>
      </c>
      <c r="D45" s="172" t="e">
        <f>C45/D41</f>
        <v>#DIV/0!</v>
      </c>
    </row>
    <row r="46" spans="1:6" ht="15.75" thickBot="1" x14ac:dyDescent="0.3">
      <c r="A46" s="552"/>
      <c r="B46" s="170" t="s">
        <v>120</v>
      </c>
      <c r="C46" s="171">
        <f>'Main Budget'!G29</f>
        <v>0</v>
      </c>
      <c r="D46" s="172" t="e">
        <f>C46/D41</f>
        <v>#DIV/0!</v>
      </c>
    </row>
    <row r="47" spans="1:6" ht="15.75" thickBot="1" x14ac:dyDescent="0.3">
      <c r="A47" s="553"/>
      <c r="B47" s="170" t="s">
        <v>3002</v>
      </c>
      <c r="C47" s="174" t="s">
        <v>3003</v>
      </c>
      <c r="D47" s="173" t="e">
        <f>Overview!F20</f>
        <v>#DIV/0!</v>
      </c>
      <c r="F47" s="200"/>
    </row>
    <row r="48" spans="1:6" ht="15.75" thickBot="1" x14ac:dyDescent="0.3">
      <c r="A48" s="128"/>
      <c r="B48" s="137"/>
      <c r="C48" s="137"/>
      <c r="D48" s="137"/>
    </row>
    <row r="49" spans="1:4" ht="15.75" x14ac:dyDescent="0.25">
      <c r="A49" s="585" t="s">
        <v>3036</v>
      </c>
      <c r="B49" s="586"/>
      <c r="C49" s="586"/>
      <c r="D49" s="587"/>
    </row>
    <row r="50" spans="1:4" ht="39" customHeight="1" x14ac:dyDescent="0.25">
      <c r="A50" s="576" t="s">
        <v>3037</v>
      </c>
      <c r="B50" s="577"/>
      <c r="C50" s="577"/>
      <c r="D50" s="578"/>
    </row>
    <row r="51" spans="1:4" x14ac:dyDescent="0.25">
      <c r="A51" s="579"/>
      <c r="B51" s="580"/>
      <c r="C51" s="580"/>
      <c r="D51" s="581"/>
    </row>
    <row r="52" spans="1:4" x14ac:dyDescent="0.25">
      <c r="A52" s="579"/>
      <c r="B52" s="580"/>
      <c r="C52" s="580"/>
      <c r="D52" s="581"/>
    </row>
    <row r="53" spans="1:4" x14ac:dyDescent="0.25">
      <c r="A53" s="579"/>
      <c r="B53" s="580"/>
      <c r="C53" s="580"/>
      <c r="D53" s="581"/>
    </row>
    <row r="54" spans="1:4" x14ac:dyDescent="0.25">
      <c r="A54" s="579"/>
      <c r="B54" s="580"/>
      <c r="C54" s="580"/>
      <c r="D54" s="581"/>
    </row>
    <row r="55" spans="1:4" x14ac:dyDescent="0.25">
      <c r="A55" s="579"/>
      <c r="B55" s="580"/>
      <c r="C55" s="580"/>
      <c r="D55" s="581"/>
    </row>
    <row r="56" spans="1:4" ht="15.75" thickBot="1" x14ac:dyDescent="0.3">
      <c r="A56" s="582"/>
      <c r="B56" s="583"/>
      <c r="C56" s="583"/>
      <c r="D56" s="584"/>
    </row>
    <row r="57" spans="1:4" ht="15.75" thickBot="1" x14ac:dyDescent="0.3">
      <c r="A57" s="36"/>
      <c r="B57" s="129"/>
      <c r="C57" s="129"/>
      <c r="D57" s="129"/>
    </row>
    <row r="58" spans="1:4" x14ac:dyDescent="0.25">
      <c r="A58" s="560" t="s">
        <v>2199</v>
      </c>
      <c r="B58" s="561"/>
      <c r="C58" s="561"/>
      <c r="D58" s="562"/>
    </row>
    <row r="59" spans="1:4" ht="15.75" thickBot="1" x14ac:dyDescent="0.3">
      <c r="A59" s="563"/>
      <c r="B59" s="564"/>
      <c r="C59" s="564"/>
      <c r="D59" s="565"/>
    </row>
    <row r="60" spans="1:4" x14ac:dyDescent="0.25">
      <c r="A60" s="138" t="s">
        <v>2200</v>
      </c>
      <c r="B60" s="229"/>
      <c r="C60" s="229"/>
      <c r="D60" s="230"/>
    </row>
    <row r="61" spans="1:4" x14ac:dyDescent="0.25">
      <c r="A61" s="39"/>
      <c r="B61" t="s">
        <v>2201</v>
      </c>
      <c r="D61" s="40" t="s">
        <v>2170</v>
      </c>
    </row>
    <row r="62" spans="1:4" x14ac:dyDescent="0.25">
      <c r="A62" s="39"/>
      <c r="D62" s="40"/>
    </row>
    <row r="63" spans="1:4" x14ac:dyDescent="0.25">
      <c r="A63" s="39"/>
      <c r="B63" s="229"/>
      <c r="C63" s="229"/>
      <c r="D63" s="230"/>
    </row>
    <row r="64" spans="1:4" ht="15.75" thickBot="1" x14ac:dyDescent="0.3">
      <c r="A64" s="39"/>
      <c r="B64" t="s">
        <v>2202</v>
      </c>
      <c r="D64" s="40" t="s">
        <v>2170</v>
      </c>
    </row>
    <row r="65" spans="1:4" x14ac:dyDescent="0.25">
      <c r="A65" s="560" t="s">
        <v>2203</v>
      </c>
      <c r="B65" s="561"/>
      <c r="C65" s="561"/>
      <c r="D65" s="562"/>
    </row>
    <row r="66" spans="1:4" ht="15.75" thickBot="1" x14ac:dyDescent="0.3">
      <c r="A66" s="563"/>
      <c r="B66" s="564"/>
      <c r="C66" s="564"/>
      <c r="D66" s="565"/>
    </row>
    <row r="67" spans="1:4" x14ac:dyDescent="0.25">
      <c r="A67" s="138" t="s">
        <v>2204</v>
      </c>
      <c r="B67" s="148" t="s">
        <v>2149</v>
      </c>
      <c r="D67" s="40"/>
    </row>
    <row r="68" spans="1:4" x14ac:dyDescent="0.25">
      <c r="A68" s="138" t="s">
        <v>2205</v>
      </c>
      <c r="B68" s="142" t="s">
        <v>3175</v>
      </c>
      <c r="D68" s="40"/>
    </row>
    <row r="69" spans="1:4" x14ac:dyDescent="0.25">
      <c r="A69" s="138" t="s">
        <v>2206</v>
      </c>
      <c r="B69" s="148" t="s">
        <v>3176</v>
      </c>
      <c r="D69" s="40"/>
    </row>
    <row r="70" spans="1:4" x14ac:dyDescent="0.25">
      <c r="A70" s="138" t="s">
        <v>2207</v>
      </c>
      <c r="B70" s="148" t="s">
        <v>2208</v>
      </c>
      <c r="D70" s="40"/>
    </row>
    <row r="71" spans="1:4" x14ac:dyDescent="0.25">
      <c r="A71" s="138" t="s">
        <v>2209</v>
      </c>
      <c r="B71" s="148" t="s">
        <v>2210</v>
      </c>
      <c r="D71" s="40"/>
    </row>
    <row r="72" spans="1:4" x14ac:dyDescent="0.25">
      <c r="A72" s="39"/>
      <c r="D72" s="40"/>
    </row>
    <row r="73" spans="1:4" x14ac:dyDescent="0.25">
      <c r="A73" s="138" t="s">
        <v>2211</v>
      </c>
      <c r="B73" s="229"/>
      <c r="C73" s="229"/>
      <c r="D73" s="230"/>
    </row>
    <row r="74" spans="1:4" x14ac:dyDescent="0.25">
      <c r="A74" s="141"/>
      <c r="B74" s="139" t="s">
        <v>2212</v>
      </c>
      <c r="C74" s="139"/>
      <c r="D74" s="140" t="s">
        <v>2170</v>
      </c>
    </row>
    <row r="75" spans="1:4" x14ac:dyDescent="0.25">
      <c r="A75" s="143" t="s">
        <v>2176</v>
      </c>
      <c r="B75" s="144" t="s">
        <v>2213</v>
      </c>
      <c r="C75" s="143"/>
      <c r="D75" s="143"/>
    </row>
  </sheetData>
  <sheetProtection algorithmName="SHA-512" hashValue="s+vxTK+1Xi5RtX8I0iqywxSjSu98Og28V3y4y/IZbVn6eJ5WULlvC0eL6maCO9RZ0mL3ml5omFTc2qh7iQzj1Q==" saltValue="sFyKv71TlOc1Cebd2FHqHQ==" spinCount="100000" sheet="1"/>
  <protectedRanges>
    <protectedRange algorithmName="SHA-512" hashValue="9V74aXVqsx3tOFrioPmqhvlYjtJr+Ks+9wSEPaTNG2HzRv/VDTWfmgZ7wsUu2lLQJ7PVmahGJT0TIgv3Hze/8A==" saltValue="NlwGPxQw7ly+dbox9LHtOQ==" spinCount="100000" sqref="B17:B18" name="Range1"/>
  </protectedRanges>
  <mergeCells count="27">
    <mergeCell ref="A65:D66"/>
    <mergeCell ref="C17:D18"/>
    <mergeCell ref="A21:A22"/>
    <mergeCell ref="B21:B22"/>
    <mergeCell ref="D21:D22"/>
    <mergeCell ref="A43:A47"/>
    <mergeCell ref="A58:D59"/>
    <mergeCell ref="A19:D19"/>
    <mergeCell ref="A50:D50"/>
    <mergeCell ref="A51:D56"/>
    <mergeCell ref="A49:D49"/>
    <mergeCell ref="B9:C9"/>
    <mergeCell ref="A11:D11"/>
    <mergeCell ref="A12:D12"/>
    <mergeCell ref="A13:A16"/>
    <mergeCell ref="B13:B14"/>
    <mergeCell ref="C13:C14"/>
    <mergeCell ref="D13:D14"/>
    <mergeCell ref="B15:B16"/>
    <mergeCell ref="C15:C16"/>
    <mergeCell ref="B8:C8"/>
    <mergeCell ref="A1:D1"/>
    <mergeCell ref="A2:D2"/>
    <mergeCell ref="B5:C5"/>
    <mergeCell ref="B6:C6"/>
    <mergeCell ref="B7:C7"/>
    <mergeCell ref="A3:D3"/>
  </mergeCells>
  <conditionalFormatting sqref="D45">
    <cfRule type="cellIs" dxfId="14" priority="6" operator="lessThan">
      <formula>0.2</formula>
    </cfRule>
    <cfRule type="cellIs" dxfId="13" priority="8" operator="greaterThan">
      <formula>0.19</formula>
    </cfRule>
  </conditionalFormatting>
  <conditionalFormatting sqref="D46">
    <cfRule type="cellIs" dxfId="12" priority="5" operator="equal">
      <formula>0</formula>
    </cfRule>
    <cfRule type="cellIs" dxfId="11" priority="7" operator="greaterThan">
      <formula>0</formula>
    </cfRule>
  </conditionalFormatting>
  <conditionalFormatting sqref="D44">
    <cfRule type="cellIs" dxfId="10" priority="3" operator="lessThan">
      <formula>0.2</formula>
    </cfRule>
    <cfRule type="cellIs" dxfId="9" priority="4" operator="greaterThan">
      <formula>0.19</formula>
    </cfRule>
  </conditionalFormatting>
  <conditionalFormatting sqref="D47">
    <cfRule type="cellIs" dxfId="8" priority="1" operator="greaterThan">
      <formula>15.5%</formula>
    </cfRule>
    <cfRule type="cellIs" dxfId="7" priority="2" operator="lessThan">
      <formula>0.1551</formula>
    </cfRule>
  </conditionalFormatting>
  <dataValidations count="2">
    <dataValidation type="list" allowBlank="1" showInputMessage="1" showErrorMessage="1" sqref="B18" xr:uid="{30FF845A-8E0C-45F2-9F70-36FD825BEB93}">
      <formula1>$G$21</formula1>
    </dataValidation>
    <dataValidation type="list" allowBlank="1" showInputMessage="1" showErrorMessage="1" sqref="B17" xr:uid="{695B1279-74E9-44AF-A8E4-8D72D382130B}">
      <formula1>$G$17:$G$19</formula1>
    </dataValidation>
  </dataValidations>
  <hyperlinks>
    <hyperlink ref="B75" r:id="rId1" xr:uid="{CBBC6D1D-2489-49D9-B982-2C7CFA4CEE60}"/>
  </hyperlinks>
  <pageMargins left="0.7" right="0.7" top="0.75" bottom="0.75" header="0.3" footer="0.3"/>
  <pageSetup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3</xdr:col>
                    <xdr:colOff>66675</xdr:colOff>
                    <xdr:row>13</xdr:row>
                    <xdr:rowOff>171450</xdr:rowOff>
                  </from>
                  <to>
                    <xdr:col>3</xdr:col>
                    <xdr:colOff>781050</xdr:colOff>
                    <xdr:row>15</xdr:row>
                    <xdr:rowOff>19050</xdr:rowOff>
                  </to>
                </anchor>
              </controlPr>
            </control>
          </mc:Choice>
        </mc:AlternateContent>
        <mc:AlternateContent xmlns:mc="http://schemas.openxmlformats.org/markup-compatibility/2006">
          <mc:Choice Requires="x14">
            <control shapeId="25602" r:id="rId6" name="Check Box 2">
              <controlPr defaultSize="0" autoFill="0" autoLine="0" autoPict="0">
                <anchor moveWithCells="1">
                  <from>
                    <xdr:col>3</xdr:col>
                    <xdr:colOff>66675</xdr:colOff>
                    <xdr:row>14</xdr:row>
                    <xdr:rowOff>133350</xdr:rowOff>
                  </from>
                  <to>
                    <xdr:col>3</xdr:col>
                    <xdr:colOff>1009650</xdr:colOff>
                    <xdr:row>16</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B060-D102-4E62-A8CB-7CA98E0B0DAB}">
  <dimension ref="A1:A9"/>
  <sheetViews>
    <sheetView workbookViewId="0">
      <selection activeCell="B2" sqref="B2"/>
    </sheetView>
  </sheetViews>
  <sheetFormatPr defaultRowHeight="15" x14ac:dyDescent="0.25"/>
  <sheetData>
    <row r="1" spans="1:1" x14ac:dyDescent="0.25">
      <c r="A1" t="s">
        <v>2216</v>
      </c>
    </row>
    <row r="2" spans="1:1" x14ac:dyDescent="0.25">
      <c r="A2" t="s">
        <v>2217</v>
      </c>
    </row>
    <row r="3" spans="1:1" x14ac:dyDescent="0.25">
      <c r="A3" t="s">
        <v>2218</v>
      </c>
    </row>
    <row r="4" spans="1:1" x14ac:dyDescent="0.25">
      <c r="A4" t="s">
        <v>2220</v>
      </c>
    </row>
    <row r="5" spans="1:1" x14ac:dyDescent="0.25">
      <c r="A5" t="s">
        <v>2221</v>
      </c>
    </row>
    <row r="6" spans="1:1" x14ac:dyDescent="0.25">
      <c r="A6" t="s">
        <v>2219</v>
      </c>
    </row>
    <row r="7" spans="1:1" x14ac:dyDescent="0.25">
      <c r="A7" t="s">
        <v>2222</v>
      </c>
    </row>
    <row r="8" spans="1:1" x14ac:dyDescent="0.25">
      <c r="A8" t="s">
        <v>2223</v>
      </c>
    </row>
    <row r="9" spans="1:1" x14ac:dyDescent="0.25">
      <c r="A9" t="s">
        <v>2224</v>
      </c>
    </row>
  </sheetData>
  <sheetProtection algorithmName="SHA-512" hashValue="9MSY3kBfr7+jL4hypw2c8KhhAmzAArxx3lWVggA2RTRoy2/DKjEpMXTfAHMylsdmkE4Q4+4Q9slysfEtJJzHng==" saltValue="NA3+SAK28A7uxw+Wpd+pm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0FED-5F2F-46E7-9EB1-82B92817FF61}">
  <dimension ref="A1:B803"/>
  <sheetViews>
    <sheetView workbookViewId="0">
      <selection activeCell="F1" sqref="F1"/>
    </sheetView>
  </sheetViews>
  <sheetFormatPr defaultRowHeight="15" x14ac:dyDescent="0.25"/>
  <cols>
    <col min="1" max="1" width="19.5703125" customWidth="1"/>
    <col min="2" max="2" width="30.85546875" customWidth="1"/>
  </cols>
  <sheetData>
    <row r="1" spans="1:2" ht="60" x14ac:dyDescent="0.25">
      <c r="A1" s="79" t="s">
        <v>588</v>
      </c>
      <c r="B1" s="79" t="s">
        <v>589</v>
      </c>
    </row>
    <row r="2" spans="1:2" x14ac:dyDescent="0.25">
      <c r="A2" s="80" t="s">
        <v>1628</v>
      </c>
      <c r="B2" s="80" t="s">
        <v>1629</v>
      </c>
    </row>
    <row r="3" spans="1:2" x14ac:dyDescent="0.25">
      <c r="A3" s="80" t="s">
        <v>808</v>
      </c>
      <c r="B3" s="80" t="s">
        <v>809</v>
      </c>
    </row>
    <row r="4" spans="1:2" x14ac:dyDescent="0.25">
      <c r="A4" s="80" t="s">
        <v>686</v>
      </c>
      <c r="B4" s="80" t="s">
        <v>687</v>
      </c>
    </row>
    <row r="5" spans="1:2" x14ac:dyDescent="0.25">
      <c r="A5" s="80" t="s">
        <v>1175</v>
      </c>
      <c r="B5" s="80" t="s">
        <v>1176</v>
      </c>
    </row>
    <row r="6" spans="1:2" x14ac:dyDescent="0.25">
      <c r="A6" s="80" t="s">
        <v>1675</v>
      </c>
      <c r="B6" s="80" t="s">
        <v>1676</v>
      </c>
    </row>
    <row r="7" spans="1:2" x14ac:dyDescent="0.25">
      <c r="A7" s="80" t="s">
        <v>1581</v>
      </c>
      <c r="B7" s="80" t="s">
        <v>1582</v>
      </c>
    </row>
    <row r="8" spans="1:2" x14ac:dyDescent="0.25">
      <c r="A8" s="80" t="s">
        <v>1851</v>
      </c>
      <c r="B8" s="80" t="s">
        <v>1852</v>
      </c>
    </row>
    <row r="9" spans="1:2" x14ac:dyDescent="0.25">
      <c r="A9" s="80" t="s">
        <v>1799</v>
      </c>
      <c r="B9" s="80" t="s">
        <v>1800</v>
      </c>
    </row>
    <row r="10" spans="1:2" x14ac:dyDescent="0.25">
      <c r="A10" s="80" t="s">
        <v>1177</v>
      </c>
      <c r="B10" s="80" t="s">
        <v>1178</v>
      </c>
    </row>
    <row r="11" spans="1:2" x14ac:dyDescent="0.25">
      <c r="A11" s="80" t="s">
        <v>1165</v>
      </c>
      <c r="B11" s="80" t="s">
        <v>1166</v>
      </c>
    </row>
    <row r="12" spans="1:2" x14ac:dyDescent="0.25">
      <c r="A12" s="80" t="s">
        <v>1610</v>
      </c>
      <c r="B12" s="80" t="s">
        <v>1611</v>
      </c>
    </row>
    <row r="13" spans="1:2" x14ac:dyDescent="0.25">
      <c r="A13" s="80" t="s">
        <v>1038</v>
      </c>
      <c r="B13" s="80" t="s">
        <v>1039</v>
      </c>
    </row>
    <row r="14" spans="1:2" x14ac:dyDescent="0.25">
      <c r="A14" s="80" t="s">
        <v>698</v>
      </c>
      <c r="B14" s="80" t="s">
        <v>699</v>
      </c>
    </row>
    <row r="15" spans="1:2" x14ac:dyDescent="0.25">
      <c r="A15" s="80" t="s">
        <v>1468</v>
      </c>
      <c r="B15" s="80" t="s">
        <v>1469</v>
      </c>
    </row>
    <row r="16" spans="1:2" x14ac:dyDescent="0.25">
      <c r="A16" s="80" t="s">
        <v>1279</v>
      </c>
      <c r="B16" s="80" t="s">
        <v>1280</v>
      </c>
    </row>
    <row r="17" spans="1:2" x14ac:dyDescent="0.25">
      <c r="A17" s="80" t="s">
        <v>1544</v>
      </c>
      <c r="B17" s="80" t="s">
        <v>1545</v>
      </c>
    </row>
    <row r="18" spans="1:2" x14ac:dyDescent="0.25">
      <c r="A18" s="80" t="s">
        <v>1432</v>
      </c>
      <c r="B18" s="80" t="s">
        <v>1433</v>
      </c>
    </row>
    <row r="19" spans="1:2" x14ac:dyDescent="0.25">
      <c r="A19" s="80" t="s">
        <v>2017</v>
      </c>
      <c r="B19" s="80" t="s">
        <v>2018</v>
      </c>
    </row>
    <row r="20" spans="1:2" x14ac:dyDescent="0.25">
      <c r="A20" s="80" t="s">
        <v>2019</v>
      </c>
      <c r="B20" s="80" t="s">
        <v>2020</v>
      </c>
    </row>
    <row r="21" spans="1:2" x14ac:dyDescent="0.25">
      <c r="A21" s="80" t="s">
        <v>1677</v>
      </c>
      <c r="B21" s="80" t="s">
        <v>1678</v>
      </c>
    </row>
    <row r="22" spans="1:2" x14ac:dyDescent="0.25">
      <c r="A22" s="80" t="s">
        <v>1234</v>
      </c>
      <c r="B22" s="80" t="s">
        <v>1235</v>
      </c>
    </row>
    <row r="23" spans="1:2" x14ac:dyDescent="0.25">
      <c r="A23" s="80" t="s">
        <v>1480</v>
      </c>
      <c r="B23" s="80" t="s">
        <v>1235</v>
      </c>
    </row>
    <row r="24" spans="1:2" x14ac:dyDescent="0.25">
      <c r="A24" s="80" t="s">
        <v>1984</v>
      </c>
      <c r="B24" s="80" t="s">
        <v>1985</v>
      </c>
    </row>
    <row r="25" spans="1:2" x14ac:dyDescent="0.25">
      <c r="A25" s="80" t="s">
        <v>1434</v>
      </c>
      <c r="B25" s="80" t="s">
        <v>1435</v>
      </c>
    </row>
    <row r="26" spans="1:2" x14ac:dyDescent="0.25">
      <c r="A26" s="80" t="s">
        <v>1470</v>
      </c>
      <c r="B26" s="80" t="s">
        <v>1471</v>
      </c>
    </row>
    <row r="27" spans="1:2" x14ac:dyDescent="0.25">
      <c r="A27" s="80" t="s">
        <v>700</v>
      </c>
      <c r="B27" s="80" t="s">
        <v>701</v>
      </c>
    </row>
    <row r="28" spans="1:2" x14ac:dyDescent="0.25">
      <c r="A28" s="80" t="s">
        <v>646</v>
      </c>
      <c r="B28" s="80" t="s">
        <v>647</v>
      </c>
    </row>
    <row r="29" spans="1:2" x14ac:dyDescent="0.25">
      <c r="A29" s="80" t="s">
        <v>1436</v>
      </c>
      <c r="B29" s="80" t="s">
        <v>1437</v>
      </c>
    </row>
    <row r="30" spans="1:2" x14ac:dyDescent="0.25">
      <c r="A30" s="80" t="s">
        <v>1927</v>
      </c>
      <c r="B30" s="80" t="s">
        <v>1928</v>
      </c>
    </row>
    <row r="31" spans="1:2" x14ac:dyDescent="0.25">
      <c r="A31" s="80" t="s">
        <v>1853</v>
      </c>
      <c r="B31" s="80" t="s">
        <v>1854</v>
      </c>
    </row>
    <row r="32" spans="1:2" x14ac:dyDescent="0.25">
      <c r="A32" s="80" t="s">
        <v>988</v>
      </c>
      <c r="B32" s="80" t="s">
        <v>989</v>
      </c>
    </row>
    <row r="33" spans="1:2" x14ac:dyDescent="0.25">
      <c r="A33" s="80" t="s">
        <v>1561</v>
      </c>
      <c r="B33" s="80" t="s">
        <v>1562</v>
      </c>
    </row>
    <row r="34" spans="1:2" x14ac:dyDescent="0.25">
      <c r="A34" s="80" t="s">
        <v>1213</v>
      </c>
      <c r="B34" s="80" t="s">
        <v>1214</v>
      </c>
    </row>
    <row r="35" spans="1:2" x14ac:dyDescent="0.25">
      <c r="A35" s="80" t="s">
        <v>828</v>
      </c>
      <c r="B35" s="80" t="s">
        <v>829</v>
      </c>
    </row>
    <row r="36" spans="1:2" x14ac:dyDescent="0.25">
      <c r="A36" s="80" t="s">
        <v>1034</v>
      </c>
      <c r="B36" s="80" t="s">
        <v>1035</v>
      </c>
    </row>
    <row r="37" spans="1:2" x14ac:dyDescent="0.25">
      <c r="A37" s="80" t="s">
        <v>1167</v>
      </c>
      <c r="B37" s="80" t="s">
        <v>1168</v>
      </c>
    </row>
    <row r="38" spans="1:2" x14ac:dyDescent="0.25">
      <c r="A38" s="80" t="s">
        <v>1064</v>
      </c>
      <c r="B38" s="80" t="s">
        <v>1065</v>
      </c>
    </row>
    <row r="39" spans="1:2" x14ac:dyDescent="0.25">
      <c r="A39" s="80" t="s">
        <v>810</v>
      </c>
      <c r="B39" s="80" t="s">
        <v>811</v>
      </c>
    </row>
    <row r="40" spans="1:2" x14ac:dyDescent="0.25">
      <c r="A40" s="80" t="s">
        <v>1151</v>
      </c>
      <c r="B40" s="80" t="s">
        <v>1152</v>
      </c>
    </row>
    <row r="41" spans="1:2" x14ac:dyDescent="0.25">
      <c r="A41" s="80" t="s">
        <v>2121</v>
      </c>
      <c r="B41" s="80" t="s">
        <v>2122</v>
      </c>
    </row>
    <row r="42" spans="1:2" x14ac:dyDescent="0.25">
      <c r="A42" s="80" t="s">
        <v>2053</v>
      </c>
      <c r="B42" s="80" t="s">
        <v>2054</v>
      </c>
    </row>
    <row r="43" spans="1:2" x14ac:dyDescent="0.25">
      <c r="A43" s="80" t="s">
        <v>962</v>
      </c>
      <c r="B43" s="80" t="s">
        <v>963</v>
      </c>
    </row>
    <row r="44" spans="1:2" x14ac:dyDescent="0.25">
      <c r="A44" s="80" t="s">
        <v>1679</v>
      </c>
      <c r="B44" s="80" t="s">
        <v>1680</v>
      </c>
    </row>
    <row r="45" spans="1:2" x14ac:dyDescent="0.25">
      <c r="A45" s="80" t="s">
        <v>702</v>
      </c>
      <c r="B45" s="80" t="s">
        <v>703</v>
      </c>
    </row>
    <row r="46" spans="1:2" x14ac:dyDescent="0.25">
      <c r="A46" s="80" t="s">
        <v>704</v>
      </c>
      <c r="B46" s="80" t="s">
        <v>705</v>
      </c>
    </row>
    <row r="47" spans="1:2" x14ac:dyDescent="0.25">
      <c r="A47" s="80" t="s">
        <v>1484</v>
      </c>
      <c r="B47" s="80" t="s">
        <v>1485</v>
      </c>
    </row>
    <row r="48" spans="1:2" x14ac:dyDescent="0.25">
      <c r="A48" s="80" t="s">
        <v>764</v>
      </c>
      <c r="B48" s="80" t="s">
        <v>765</v>
      </c>
    </row>
    <row r="49" spans="1:2" x14ac:dyDescent="0.25">
      <c r="A49" s="80" t="s">
        <v>706</v>
      </c>
      <c r="B49" s="80" t="s">
        <v>707</v>
      </c>
    </row>
    <row r="50" spans="1:2" x14ac:dyDescent="0.25">
      <c r="A50" s="80" t="s">
        <v>708</v>
      </c>
      <c r="B50" s="80" t="s">
        <v>709</v>
      </c>
    </row>
    <row r="51" spans="1:2" x14ac:dyDescent="0.25">
      <c r="A51" s="80" t="s">
        <v>1084</v>
      </c>
      <c r="B51" s="80" t="s">
        <v>1085</v>
      </c>
    </row>
    <row r="52" spans="1:2" x14ac:dyDescent="0.25">
      <c r="A52" s="80" t="s">
        <v>1412</v>
      </c>
      <c r="B52" s="80" t="s">
        <v>1413</v>
      </c>
    </row>
    <row r="53" spans="1:2" x14ac:dyDescent="0.25">
      <c r="A53" s="80" t="s">
        <v>1801</v>
      </c>
      <c r="B53" s="80" t="s">
        <v>1802</v>
      </c>
    </row>
    <row r="54" spans="1:2" x14ac:dyDescent="0.25">
      <c r="A54" s="80" t="s">
        <v>1803</v>
      </c>
      <c r="B54" s="80" t="s">
        <v>1804</v>
      </c>
    </row>
    <row r="55" spans="1:2" x14ac:dyDescent="0.25">
      <c r="A55" s="80" t="s">
        <v>590</v>
      </c>
      <c r="B55" s="80" t="s">
        <v>591</v>
      </c>
    </row>
    <row r="56" spans="1:2" x14ac:dyDescent="0.25">
      <c r="A56" s="80" t="s">
        <v>1414</v>
      </c>
      <c r="B56" s="80" t="s">
        <v>1415</v>
      </c>
    </row>
    <row r="57" spans="1:2" x14ac:dyDescent="0.25">
      <c r="A57" s="80" t="s">
        <v>1281</v>
      </c>
      <c r="B57" s="80" t="s">
        <v>1282</v>
      </c>
    </row>
    <row r="58" spans="1:2" x14ac:dyDescent="0.25">
      <c r="A58" s="80" t="s">
        <v>1769</v>
      </c>
      <c r="B58" s="80" t="s">
        <v>1770</v>
      </c>
    </row>
    <row r="59" spans="1:2" x14ac:dyDescent="0.25">
      <c r="A59" s="80" t="s">
        <v>1789</v>
      </c>
      <c r="B59" s="80" t="s">
        <v>1790</v>
      </c>
    </row>
    <row r="60" spans="1:2" x14ac:dyDescent="0.25">
      <c r="A60" s="80" t="s">
        <v>1612</v>
      </c>
      <c r="B60" s="80" t="s">
        <v>1613</v>
      </c>
    </row>
    <row r="61" spans="1:2" x14ac:dyDescent="0.25">
      <c r="A61" s="80" t="s">
        <v>1855</v>
      </c>
      <c r="B61" s="80" t="s">
        <v>1856</v>
      </c>
    </row>
    <row r="62" spans="1:2" x14ac:dyDescent="0.25">
      <c r="A62" s="80" t="s">
        <v>648</v>
      </c>
      <c r="B62" s="80" t="s">
        <v>649</v>
      </c>
    </row>
    <row r="63" spans="1:2" x14ac:dyDescent="0.25">
      <c r="A63" s="80" t="s">
        <v>1283</v>
      </c>
      <c r="B63" s="80" t="s">
        <v>1284</v>
      </c>
    </row>
    <row r="64" spans="1:2" x14ac:dyDescent="0.25">
      <c r="A64" s="80" t="s">
        <v>1285</v>
      </c>
      <c r="B64" s="80" t="s">
        <v>1286</v>
      </c>
    </row>
    <row r="65" spans="1:2" x14ac:dyDescent="0.25">
      <c r="A65" s="80" t="s">
        <v>1681</v>
      </c>
      <c r="B65" s="80" t="s">
        <v>1682</v>
      </c>
    </row>
    <row r="66" spans="1:2" x14ac:dyDescent="0.25">
      <c r="A66" s="80" t="s">
        <v>1620</v>
      </c>
      <c r="B66" s="80" t="s">
        <v>1621</v>
      </c>
    </row>
    <row r="67" spans="1:2" x14ac:dyDescent="0.25">
      <c r="A67" s="80" t="s">
        <v>1287</v>
      </c>
      <c r="B67" s="80" t="s">
        <v>1288</v>
      </c>
    </row>
    <row r="68" spans="1:2" x14ac:dyDescent="0.25">
      <c r="A68" s="80" t="s">
        <v>1481</v>
      </c>
      <c r="B68" s="80" t="s">
        <v>1482</v>
      </c>
    </row>
    <row r="69" spans="1:2" x14ac:dyDescent="0.25">
      <c r="A69" s="80" t="s">
        <v>1546</v>
      </c>
      <c r="B69" s="80" t="s">
        <v>1547</v>
      </c>
    </row>
    <row r="70" spans="1:2" x14ac:dyDescent="0.25">
      <c r="A70" s="80" t="s">
        <v>1086</v>
      </c>
      <c r="B70" s="80" t="s">
        <v>1087</v>
      </c>
    </row>
    <row r="71" spans="1:2" x14ac:dyDescent="0.25">
      <c r="A71" s="80" t="s">
        <v>1583</v>
      </c>
      <c r="B71" s="80" t="s">
        <v>1584</v>
      </c>
    </row>
    <row r="72" spans="1:2" x14ac:dyDescent="0.25">
      <c r="A72" s="80" t="s">
        <v>1585</v>
      </c>
      <c r="B72" s="80" t="s">
        <v>1586</v>
      </c>
    </row>
    <row r="73" spans="1:2" x14ac:dyDescent="0.25">
      <c r="A73" s="80" t="s">
        <v>766</v>
      </c>
      <c r="B73" s="80" t="s">
        <v>767</v>
      </c>
    </row>
    <row r="74" spans="1:2" x14ac:dyDescent="0.25">
      <c r="A74" s="80" t="s">
        <v>768</v>
      </c>
      <c r="B74" s="80" t="s">
        <v>769</v>
      </c>
    </row>
    <row r="75" spans="1:2" x14ac:dyDescent="0.25">
      <c r="A75" s="80" t="s">
        <v>592</v>
      </c>
      <c r="B75" s="80" t="s">
        <v>593</v>
      </c>
    </row>
    <row r="76" spans="1:2" x14ac:dyDescent="0.25">
      <c r="A76" s="80" t="s">
        <v>710</v>
      </c>
      <c r="B76" s="80" t="s">
        <v>711</v>
      </c>
    </row>
    <row r="77" spans="1:2" x14ac:dyDescent="0.25">
      <c r="A77" s="80" t="s">
        <v>712</v>
      </c>
      <c r="B77" s="80" t="s">
        <v>713</v>
      </c>
    </row>
    <row r="78" spans="1:2" x14ac:dyDescent="0.25">
      <c r="A78" s="80" t="s">
        <v>1683</v>
      </c>
      <c r="B78" s="80" t="s">
        <v>1684</v>
      </c>
    </row>
    <row r="79" spans="1:2" x14ac:dyDescent="0.25">
      <c r="A79" s="80" t="s">
        <v>1685</v>
      </c>
      <c r="B79" s="80" t="s">
        <v>1686</v>
      </c>
    </row>
    <row r="80" spans="1:2" x14ac:dyDescent="0.25">
      <c r="A80" s="80" t="s">
        <v>1112</v>
      </c>
      <c r="B80" s="80" t="s">
        <v>1113</v>
      </c>
    </row>
    <row r="81" spans="1:2" x14ac:dyDescent="0.25">
      <c r="A81" s="80" t="s">
        <v>1687</v>
      </c>
      <c r="B81" s="80" t="s">
        <v>1688</v>
      </c>
    </row>
    <row r="82" spans="1:2" x14ac:dyDescent="0.25">
      <c r="A82" s="80" t="s">
        <v>770</v>
      </c>
      <c r="B82" s="80" t="s">
        <v>771</v>
      </c>
    </row>
    <row r="83" spans="1:2" x14ac:dyDescent="0.25">
      <c r="A83" s="80" t="s">
        <v>877</v>
      </c>
      <c r="B83" s="80" t="s">
        <v>878</v>
      </c>
    </row>
    <row r="84" spans="1:2" x14ac:dyDescent="0.25">
      <c r="A84" s="80" t="s">
        <v>1845</v>
      </c>
      <c r="B84" s="80" t="s">
        <v>878</v>
      </c>
    </row>
    <row r="85" spans="1:2" x14ac:dyDescent="0.25">
      <c r="A85" s="80" t="s">
        <v>1245</v>
      </c>
      <c r="B85" s="80" t="s">
        <v>1246</v>
      </c>
    </row>
    <row r="86" spans="1:2" x14ac:dyDescent="0.25">
      <c r="A86" s="80" t="s">
        <v>1994</v>
      </c>
      <c r="B86" s="80" t="s">
        <v>1995</v>
      </c>
    </row>
    <row r="87" spans="1:2" x14ac:dyDescent="0.25">
      <c r="A87" s="80" t="s">
        <v>2081</v>
      </c>
      <c r="B87" s="80" t="s">
        <v>2082</v>
      </c>
    </row>
    <row r="88" spans="1:2" x14ac:dyDescent="0.25">
      <c r="A88" s="80" t="s">
        <v>1996</v>
      </c>
      <c r="B88" s="80" t="s">
        <v>1997</v>
      </c>
    </row>
    <row r="89" spans="1:2" x14ac:dyDescent="0.25">
      <c r="A89" s="80" t="s">
        <v>1689</v>
      </c>
      <c r="B89" s="80" t="s">
        <v>1690</v>
      </c>
    </row>
    <row r="90" spans="1:2" x14ac:dyDescent="0.25">
      <c r="A90" s="80" t="s">
        <v>1691</v>
      </c>
      <c r="B90" s="80" t="s">
        <v>1692</v>
      </c>
    </row>
    <row r="91" spans="1:2" x14ac:dyDescent="0.25">
      <c r="A91" s="80" t="s">
        <v>714</v>
      </c>
      <c r="B91" s="80" t="s">
        <v>715</v>
      </c>
    </row>
    <row r="92" spans="1:2" x14ac:dyDescent="0.25">
      <c r="A92" s="80" t="s">
        <v>834</v>
      </c>
      <c r="B92" s="80" t="s">
        <v>835</v>
      </c>
    </row>
    <row r="93" spans="1:2" x14ac:dyDescent="0.25">
      <c r="A93" s="80" t="s">
        <v>772</v>
      </c>
      <c r="B93" s="80" t="s">
        <v>773</v>
      </c>
    </row>
    <row r="94" spans="1:2" x14ac:dyDescent="0.25">
      <c r="A94" s="80" t="s">
        <v>1289</v>
      </c>
      <c r="B94" s="80" t="s">
        <v>1290</v>
      </c>
    </row>
    <row r="95" spans="1:2" x14ac:dyDescent="0.25">
      <c r="A95" s="80" t="s">
        <v>1666</v>
      </c>
      <c r="B95" s="80" t="s">
        <v>1667</v>
      </c>
    </row>
    <row r="96" spans="1:2" x14ac:dyDescent="0.25">
      <c r="A96" s="80" t="s">
        <v>1875</v>
      </c>
      <c r="B96" s="80" t="s">
        <v>1876</v>
      </c>
    </row>
    <row r="97" spans="1:2" x14ac:dyDescent="0.25">
      <c r="A97" s="80" t="s">
        <v>1486</v>
      </c>
      <c r="B97" s="80" t="s">
        <v>1487</v>
      </c>
    </row>
    <row r="98" spans="1:2" x14ac:dyDescent="0.25">
      <c r="A98" s="80" t="s">
        <v>1501</v>
      </c>
      <c r="B98" s="80" t="s">
        <v>1502</v>
      </c>
    </row>
    <row r="99" spans="1:2" x14ac:dyDescent="0.25">
      <c r="A99" s="80" t="s">
        <v>1102</v>
      </c>
      <c r="B99" s="80" t="s">
        <v>1103</v>
      </c>
    </row>
    <row r="100" spans="1:2" x14ac:dyDescent="0.25">
      <c r="A100" s="80" t="s">
        <v>1630</v>
      </c>
      <c r="B100" s="80" t="s">
        <v>1631</v>
      </c>
    </row>
    <row r="101" spans="1:2" x14ac:dyDescent="0.25">
      <c r="A101" s="80" t="s">
        <v>1693</v>
      </c>
      <c r="B101" s="80" t="s">
        <v>1694</v>
      </c>
    </row>
    <row r="102" spans="1:2" x14ac:dyDescent="0.25">
      <c r="A102" s="80" t="s">
        <v>1695</v>
      </c>
      <c r="B102" s="80" t="s">
        <v>1696</v>
      </c>
    </row>
    <row r="103" spans="1:2" x14ac:dyDescent="0.25">
      <c r="A103" s="80" t="s">
        <v>1937</v>
      </c>
      <c r="B103" s="80" t="s">
        <v>1696</v>
      </c>
    </row>
    <row r="104" spans="1:2" x14ac:dyDescent="0.25">
      <c r="A104" s="80" t="s">
        <v>1046</v>
      </c>
      <c r="B104" s="80" t="s">
        <v>1047</v>
      </c>
    </row>
    <row r="105" spans="1:2" x14ac:dyDescent="0.25">
      <c r="A105" s="80" t="s">
        <v>1225</v>
      </c>
      <c r="B105" s="80" t="s">
        <v>1226</v>
      </c>
    </row>
    <row r="106" spans="1:2" x14ac:dyDescent="0.25">
      <c r="A106" s="80" t="s">
        <v>1179</v>
      </c>
      <c r="B106" s="80" t="s">
        <v>1180</v>
      </c>
    </row>
    <row r="107" spans="1:2" x14ac:dyDescent="0.25">
      <c r="A107" s="80" t="s">
        <v>1189</v>
      </c>
      <c r="B107" s="80" t="s">
        <v>1190</v>
      </c>
    </row>
    <row r="108" spans="1:2" x14ac:dyDescent="0.25">
      <c r="A108" s="80" t="s">
        <v>1098</v>
      </c>
      <c r="B108" s="80" t="s">
        <v>1099</v>
      </c>
    </row>
    <row r="109" spans="1:2" x14ac:dyDescent="0.25">
      <c r="A109" s="80" t="s">
        <v>1488</v>
      </c>
      <c r="B109" s="80" t="s">
        <v>1489</v>
      </c>
    </row>
    <row r="110" spans="1:2" x14ac:dyDescent="0.25">
      <c r="A110" s="80" t="s">
        <v>964</v>
      </c>
      <c r="B110" s="80" t="s">
        <v>965</v>
      </c>
    </row>
    <row r="111" spans="1:2" x14ac:dyDescent="0.25">
      <c r="A111" s="80" t="s">
        <v>1291</v>
      </c>
      <c r="B111" s="80" t="s">
        <v>1292</v>
      </c>
    </row>
    <row r="112" spans="1:2" x14ac:dyDescent="0.25">
      <c r="A112" s="80" t="s">
        <v>1805</v>
      </c>
      <c r="B112" s="80" t="s">
        <v>1806</v>
      </c>
    </row>
    <row r="113" spans="1:2" x14ac:dyDescent="0.25">
      <c r="A113" s="80" t="s">
        <v>1293</v>
      </c>
      <c r="B113" s="80" t="s">
        <v>1294</v>
      </c>
    </row>
    <row r="114" spans="1:2" x14ac:dyDescent="0.25">
      <c r="A114" s="80" t="s">
        <v>1295</v>
      </c>
      <c r="B114" s="80" t="s">
        <v>1296</v>
      </c>
    </row>
    <row r="115" spans="1:2" x14ac:dyDescent="0.25">
      <c r="A115" s="80" t="s">
        <v>594</v>
      </c>
      <c r="B115" s="80" t="s">
        <v>595</v>
      </c>
    </row>
    <row r="116" spans="1:2" x14ac:dyDescent="0.25">
      <c r="A116" s="80" t="s">
        <v>836</v>
      </c>
      <c r="B116" s="80" t="s">
        <v>837</v>
      </c>
    </row>
    <row r="117" spans="1:2" x14ac:dyDescent="0.25">
      <c r="A117" s="80" t="s">
        <v>863</v>
      </c>
      <c r="B117" s="80" t="s">
        <v>864</v>
      </c>
    </row>
    <row r="118" spans="1:2" x14ac:dyDescent="0.25">
      <c r="A118" s="80" t="s">
        <v>865</v>
      </c>
      <c r="B118" s="80" t="s">
        <v>866</v>
      </c>
    </row>
    <row r="119" spans="1:2" x14ac:dyDescent="0.25">
      <c r="A119" s="80" t="s">
        <v>1274</v>
      </c>
      <c r="B119" s="80" t="s">
        <v>1275</v>
      </c>
    </row>
    <row r="120" spans="1:2" x14ac:dyDescent="0.25">
      <c r="A120" s="80" t="s">
        <v>1503</v>
      </c>
      <c r="B120" s="80" t="s">
        <v>1504</v>
      </c>
    </row>
    <row r="121" spans="1:2" x14ac:dyDescent="0.25">
      <c r="A121" s="80" t="s">
        <v>931</v>
      </c>
      <c r="B121" s="80" t="s">
        <v>932</v>
      </c>
    </row>
    <row r="122" spans="1:2" x14ac:dyDescent="0.25">
      <c r="A122" s="80" t="s">
        <v>933</v>
      </c>
      <c r="B122" s="80" t="s">
        <v>934</v>
      </c>
    </row>
    <row r="123" spans="1:2" x14ac:dyDescent="0.25">
      <c r="A123" s="80" t="s">
        <v>935</v>
      </c>
      <c r="B123" s="80" t="s">
        <v>936</v>
      </c>
    </row>
    <row r="124" spans="1:2" x14ac:dyDescent="0.25">
      <c r="A124" s="80" t="s">
        <v>1632</v>
      </c>
      <c r="B124" s="80" t="s">
        <v>1633</v>
      </c>
    </row>
    <row r="125" spans="1:2" x14ac:dyDescent="0.25">
      <c r="A125" s="80" t="s">
        <v>812</v>
      </c>
      <c r="B125" s="80" t="s">
        <v>813</v>
      </c>
    </row>
    <row r="126" spans="1:2" x14ac:dyDescent="0.25">
      <c r="A126" s="80" t="s">
        <v>1938</v>
      </c>
      <c r="B126" s="80" t="s">
        <v>1939</v>
      </c>
    </row>
    <row r="127" spans="1:2" x14ac:dyDescent="0.25">
      <c r="A127" s="80" t="s">
        <v>2111</v>
      </c>
      <c r="B127" s="80" t="s">
        <v>2112</v>
      </c>
    </row>
    <row r="128" spans="1:2" x14ac:dyDescent="0.25">
      <c r="A128" s="80" t="s">
        <v>1040</v>
      </c>
      <c r="B128" s="80" t="s">
        <v>1041</v>
      </c>
    </row>
    <row r="129" spans="1:2" x14ac:dyDescent="0.25">
      <c r="A129" s="80" t="s">
        <v>1088</v>
      </c>
      <c r="B129" s="80" t="s">
        <v>1089</v>
      </c>
    </row>
    <row r="130" spans="1:2" x14ac:dyDescent="0.25">
      <c r="A130" s="80" t="s">
        <v>716</v>
      </c>
      <c r="B130" s="80" t="s">
        <v>717</v>
      </c>
    </row>
    <row r="131" spans="1:2" x14ac:dyDescent="0.25">
      <c r="A131" s="80" t="s">
        <v>718</v>
      </c>
      <c r="B131" s="80" t="s">
        <v>719</v>
      </c>
    </row>
    <row r="132" spans="1:2" x14ac:dyDescent="0.25">
      <c r="A132" s="80" t="s">
        <v>1114</v>
      </c>
      <c r="B132" s="80" t="s">
        <v>1115</v>
      </c>
    </row>
    <row r="133" spans="1:2" x14ac:dyDescent="0.25">
      <c r="A133" s="80" t="s">
        <v>990</v>
      </c>
      <c r="B133" s="80" t="s">
        <v>991</v>
      </c>
    </row>
    <row r="134" spans="1:2" x14ac:dyDescent="0.25">
      <c r="A134" s="80" t="s">
        <v>1563</v>
      </c>
      <c r="B134" s="80" t="s">
        <v>1564</v>
      </c>
    </row>
    <row r="135" spans="1:2" x14ac:dyDescent="0.25">
      <c r="A135" s="80" t="s">
        <v>853</v>
      </c>
      <c r="B135" s="80" t="s">
        <v>854</v>
      </c>
    </row>
    <row r="136" spans="1:2" x14ac:dyDescent="0.25">
      <c r="A136" s="80" t="s">
        <v>1022</v>
      </c>
      <c r="B136" s="80" t="s">
        <v>1023</v>
      </c>
    </row>
    <row r="137" spans="1:2" x14ac:dyDescent="0.25">
      <c r="A137" s="80" t="s">
        <v>896</v>
      </c>
      <c r="B137" s="80" t="s">
        <v>897</v>
      </c>
    </row>
    <row r="138" spans="1:2" x14ac:dyDescent="0.25">
      <c r="A138" s="80" t="s">
        <v>1826</v>
      </c>
      <c r="B138" s="80" t="s">
        <v>897</v>
      </c>
    </row>
    <row r="139" spans="1:2" x14ac:dyDescent="0.25">
      <c r="A139" s="80" t="s">
        <v>1850</v>
      </c>
      <c r="B139" s="80" t="s">
        <v>897</v>
      </c>
    </row>
    <row r="140" spans="1:2" x14ac:dyDescent="0.25">
      <c r="A140" s="80" t="s">
        <v>720</v>
      </c>
      <c r="B140" s="80" t="s">
        <v>721</v>
      </c>
    </row>
    <row r="141" spans="1:2" x14ac:dyDescent="0.25">
      <c r="A141" s="80" t="s">
        <v>2129</v>
      </c>
      <c r="B141" s="80" t="s">
        <v>2130</v>
      </c>
    </row>
    <row r="142" spans="1:2" x14ac:dyDescent="0.25">
      <c r="A142" s="80" t="s">
        <v>1940</v>
      </c>
      <c r="B142" s="80" t="s">
        <v>1941</v>
      </c>
    </row>
    <row r="143" spans="1:2" x14ac:dyDescent="0.25">
      <c r="A143" s="80" t="s">
        <v>2021</v>
      </c>
      <c r="B143" s="80" t="s">
        <v>1941</v>
      </c>
    </row>
    <row r="144" spans="1:2" x14ac:dyDescent="0.25">
      <c r="A144" s="80" t="s">
        <v>1297</v>
      </c>
      <c r="B144" s="80" t="s">
        <v>1298</v>
      </c>
    </row>
    <row r="145" spans="1:2" x14ac:dyDescent="0.25">
      <c r="A145" s="80" t="s">
        <v>596</v>
      </c>
      <c r="B145" s="80" t="s">
        <v>597</v>
      </c>
    </row>
    <row r="146" spans="1:2" x14ac:dyDescent="0.25">
      <c r="A146" s="80" t="s">
        <v>598</v>
      </c>
      <c r="B146" s="80" t="s">
        <v>599</v>
      </c>
    </row>
    <row r="147" spans="1:2" x14ac:dyDescent="0.25">
      <c r="A147" s="80" t="s">
        <v>992</v>
      </c>
      <c r="B147" s="80" t="s">
        <v>993</v>
      </c>
    </row>
    <row r="148" spans="1:2" x14ac:dyDescent="0.25">
      <c r="A148" s="80" t="s">
        <v>1261</v>
      </c>
      <c r="B148" s="80" t="s">
        <v>1262</v>
      </c>
    </row>
    <row r="149" spans="1:2" x14ac:dyDescent="0.25">
      <c r="A149" s="80" t="s">
        <v>650</v>
      </c>
      <c r="B149" s="80" t="s">
        <v>651</v>
      </c>
    </row>
    <row r="150" spans="1:2" x14ac:dyDescent="0.25">
      <c r="A150" s="80" t="s">
        <v>937</v>
      </c>
      <c r="B150" s="80" t="s">
        <v>651</v>
      </c>
    </row>
    <row r="151" spans="1:2" x14ac:dyDescent="0.25">
      <c r="A151" s="80" t="s">
        <v>938</v>
      </c>
      <c r="B151" s="80" t="s">
        <v>939</v>
      </c>
    </row>
    <row r="152" spans="1:2" x14ac:dyDescent="0.25">
      <c r="A152" s="80" t="s">
        <v>1276</v>
      </c>
      <c r="B152" s="80" t="s">
        <v>939</v>
      </c>
    </row>
    <row r="153" spans="1:2" x14ac:dyDescent="0.25">
      <c r="A153" s="80" t="s">
        <v>600</v>
      </c>
      <c r="B153" s="80" t="s">
        <v>601</v>
      </c>
    </row>
    <row r="154" spans="1:2" x14ac:dyDescent="0.25">
      <c r="A154" s="80" t="s">
        <v>602</v>
      </c>
      <c r="B154" s="80" t="s">
        <v>603</v>
      </c>
    </row>
    <row r="155" spans="1:2" x14ac:dyDescent="0.25">
      <c r="A155" s="80" t="s">
        <v>1299</v>
      </c>
      <c r="B155" s="80" t="s">
        <v>603</v>
      </c>
    </row>
    <row r="156" spans="1:2" x14ac:dyDescent="0.25">
      <c r="A156" s="80" t="s">
        <v>604</v>
      </c>
      <c r="B156" s="80" t="s">
        <v>605</v>
      </c>
    </row>
    <row r="157" spans="1:2" x14ac:dyDescent="0.25">
      <c r="A157" s="80" t="s">
        <v>1300</v>
      </c>
      <c r="B157" s="80" t="s">
        <v>605</v>
      </c>
    </row>
    <row r="158" spans="1:2" x14ac:dyDescent="0.25">
      <c r="A158" s="80" t="s">
        <v>1207</v>
      </c>
      <c r="B158" s="80" t="s">
        <v>1208</v>
      </c>
    </row>
    <row r="159" spans="1:2" x14ac:dyDescent="0.25">
      <c r="A159" s="80" t="s">
        <v>1668</v>
      </c>
      <c r="B159" s="80" t="s">
        <v>1208</v>
      </c>
    </row>
    <row r="160" spans="1:2" x14ac:dyDescent="0.25">
      <c r="A160" s="80" t="s">
        <v>1807</v>
      </c>
      <c r="B160" s="80" t="s">
        <v>1808</v>
      </c>
    </row>
    <row r="161" spans="1:2" x14ac:dyDescent="0.25">
      <c r="A161" s="80" t="s">
        <v>1918</v>
      </c>
      <c r="B161" s="80" t="s">
        <v>1808</v>
      </c>
    </row>
    <row r="162" spans="1:2" x14ac:dyDescent="0.25">
      <c r="A162" s="80" t="s">
        <v>1056</v>
      </c>
      <c r="B162" s="80" t="s">
        <v>1057</v>
      </c>
    </row>
    <row r="163" spans="1:2" x14ac:dyDescent="0.25">
      <c r="A163" s="80" t="s">
        <v>1857</v>
      </c>
      <c r="B163" s="80" t="s">
        <v>1858</v>
      </c>
    </row>
    <row r="164" spans="1:2" x14ac:dyDescent="0.25">
      <c r="A164" s="80" t="s">
        <v>1416</v>
      </c>
      <c r="B164" s="80" t="s">
        <v>1417</v>
      </c>
    </row>
    <row r="165" spans="1:2" x14ac:dyDescent="0.25">
      <c r="A165" s="80" t="s">
        <v>1771</v>
      </c>
      <c r="B165" s="80" t="s">
        <v>1772</v>
      </c>
    </row>
    <row r="166" spans="1:2" x14ac:dyDescent="0.25">
      <c r="A166" s="80" t="s">
        <v>1539</v>
      </c>
      <c r="B166" s="80" t="s">
        <v>1540</v>
      </c>
    </row>
    <row r="167" spans="1:2" x14ac:dyDescent="0.25">
      <c r="A167" s="80" t="s">
        <v>1669</v>
      </c>
      <c r="B167" s="80" t="s">
        <v>1670</v>
      </c>
    </row>
    <row r="168" spans="1:2" x14ac:dyDescent="0.25">
      <c r="A168" s="80" t="s">
        <v>722</v>
      </c>
      <c r="B168" s="80" t="s">
        <v>723</v>
      </c>
    </row>
    <row r="169" spans="1:2" x14ac:dyDescent="0.25">
      <c r="A169" s="80" t="s">
        <v>1424</v>
      </c>
      <c r="B169" s="80" t="s">
        <v>1425</v>
      </c>
    </row>
    <row r="170" spans="1:2" x14ac:dyDescent="0.25">
      <c r="A170" s="80" t="s">
        <v>966</v>
      </c>
      <c r="B170" s="80" t="s">
        <v>967</v>
      </c>
    </row>
    <row r="171" spans="1:2" x14ac:dyDescent="0.25">
      <c r="A171" s="80" t="s">
        <v>774</v>
      </c>
      <c r="B171" s="80" t="s">
        <v>775</v>
      </c>
    </row>
    <row r="172" spans="1:2" x14ac:dyDescent="0.25">
      <c r="A172" s="80" t="s">
        <v>1767</v>
      </c>
      <c r="B172" s="80" t="s">
        <v>1768</v>
      </c>
    </row>
    <row r="173" spans="1:2" x14ac:dyDescent="0.25">
      <c r="A173" s="80" t="s">
        <v>1587</v>
      </c>
      <c r="B173" s="80" t="s">
        <v>1588</v>
      </c>
    </row>
    <row r="174" spans="1:2" x14ac:dyDescent="0.25">
      <c r="A174" s="80" t="s">
        <v>606</v>
      </c>
      <c r="B174" s="80" t="s">
        <v>607</v>
      </c>
    </row>
    <row r="175" spans="1:2" x14ac:dyDescent="0.25">
      <c r="A175" s="80" t="s">
        <v>1555</v>
      </c>
      <c r="B175" s="80" t="s">
        <v>1556</v>
      </c>
    </row>
    <row r="176" spans="1:2" x14ac:dyDescent="0.25">
      <c r="A176" s="80" t="s">
        <v>2051</v>
      </c>
      <c r="B176" s="80" t="s">
        <v>2052</v>
      </c>
    </row>
    <row r="177" spans="1:2" x14ac:dyDescent="0.25">
      <c r="A177" s="80" t="s">
        <v>1697</v>
      </c>
      <c r="B177" s="80" t="s">
        <v>1698</v>
      </c>
    </row>
    <row r="178" spans="1:2" x14ac:dyDescent="0.25">
      <c r="A178" s="80" t="s">
        <v>1773</v>
      </c>
      <c r="B178" s="80" t="s">
        <v>1774</v>
      </c>
    </row>
    <row r="179" spans="1:2" x14ac:dyDescent="0.25">
      <c r="A179" s="80" t="s">
        <v>2105</v>
      </c>
      <c r="B179" s="80" t="s">
        <v>2106</v>
      </c>
    </row>
    <row r="180" spans="1:2" x14ac:dyDescent="0.25">
      <c r="A180" s="80" t="s">
        <v>1209</v>
      </c>
      <c r="B180" s="80" t="s">
        <v>1210</v>
      </c>
    </row>
    <row r="181" spans="1:2" x14ac:dyDescent="0.25">
      <c r="A181" s="80" t="s">
        <v>1942</v>
      </c>
      <c r="B181" s="80" t="s">
        <v>1943</v>
      </c>
    </row>
    <row r="182" spans="1:2" x14ac:dyDescent="0.25">
      <c r="A182" s="80" t="s">
        <v>1990</v>
      </c>
      <c r="B182" s="80" t="s">
        <v>1991</v>
      </c>
    </row>
    <row r="183" spans="1:2" x14ac:dyDescent="0.25">
      <c r="A183" s="80" t="s">
        <v>994</v>
      </c>
      <c r="B183" s="80" t="s">
        <v>995</v>
      </c>
    </row>
    <row r="184" spans="1:2" x14ac:dyDescent="0.25">
      <c r="A184" s="80" t="s">
        <v>2073</v>
      </c>
      <c r="B184" s="80" t="s">
        <v>2074</v>
      </c>
    </row>
    <row r="185" spans="1:2" x14ac:dyDescent="0.25">
      <c r="A185" s="80" t="s">
        <v>1301</v>
      </c>
      <c r="B185" s="80" t="s">
        <v>1302</v>
      </c>
    </row>
    <row r="186" spans="1:2" x14ac:dyDescent="0.25">
      <c r="A186" s="80" t="s">
        <v>1303</v>
      </c>
      <c r="B186" s="80" t="s">
        <v>1304</v>
      </c>
    </row>
    <row r="187" spans="1:2" x14ac:dyDescent="0.25">
      <c r="A187" s="80" t="s">
        <v>1305</v>
      </c>
      <c r="B187" s="80" t="s">
        <v>1306</v>
      </c>
    </row>
    <row r="188" spans="1:2" x14ac:dyDescent="0.25">
      <c r="A188" s="80" t="s">
        <v>940</v>
      </c>
      <c r="B188" s="80" t="s">
        <v>941</v>
      </c>
    </row>
    <row r="189" spans="1:2" x14ac:dyDescent="0.25">
      <c r="A189" s="80" t="s">
        <v>1307</v>
      </c>
      <c r="B189" s="80" t="s">
        <v>1308</v>
      </c>
    </row>
    <row r="190" spans="1:2" x14ac:dyDescent="0.25">
      <c r="A190" s="80" t="s">
        <v>968</v>
      </c>
      <c r="B190" s="80" t="s">
        <v>969</v>
      </c>
    </row>
    <row r="191" spans="1:2" x14ac:dyDescent="0.25">
      <c r="A191" s="80" t="s">
        <v>2075</v>
      </c>
      <c r="B191" s="80" t="s">
        <v>2076</v>
      </c>
    </row>
    <row r="192" spans="1:2" x14ac:dyDescent="0.25">
      <c r="A192" s="80" t="s">
        <v>1024</v>
      </c>
      <c r="B192" s="80" t="s">
        <v>1025</v>
      </c>
    </row>
    <row r="193" spans="1:2" x14ac:dyDescent="0.25">
      <c r="A193" s="80" t="s">
        <v>956</v>
      </c>
      <c r="B193" s="80" t="s">
        <v>957</v>
      </c>
    </row>
    <row r="194" spans="1:2" x14ac:dyDescent="0.25">
      <c r="A194" s="80" t="s">
        <v>1309</v>
      </c>
      <c r="B194" s="80" t="s">
        <v>1310</v>
      </c>
    </row>
    <row r="195" spans="1:2" x14ac:dyDescent="0.25">
      <c r="A195" s="80" t="s">
        <v>1090</v>
      </c>
      <c r="B195" s="80" t="s">
        <v>1091</v>
      </c>
    </row>
    <row r="196" spans="1:2" x14ac:dyDescent="0.25">
      <c r="A196" s="80" t="s">
        <v>1886</v>
      </c>
      <c r="B196" s="80" t="s">
        <v>1887</v>
      </c>
    </row>
    <row r="197" spans="1:2" x14ac:dyDescent="0.25">
      <c r="A197" s="80" t="s">
        <v>2064</v>
      </c>
      <c r="B197" s="80" t="s">
        <v>2065</v>
      </c>
    </row>
    <row r="198" spans="1:2" x14ac:dyDescent="0.25">
      <c r="A198" s="80" t="s">
        <v>724</v>
      </c>
      <c r="B198" s="80" t="s">
        <v>725</v>
      </c>
    </row>
    <row r="199" spans="1:2" x14ac:dyDescent="0.25">
      <c r="A199" s="80" t="s">
        <v>688</v>
      </c>
      <c r="B199" s="80" t="s">
        <v>689</v>
      </c>
    </row>
    <row r="200" spans="1:2" x14ac:dyDescent="0.25">
      <c r="A200" s="80" t="s">
        <v>1699</v>
      </c>
      <c r="B200" s="80" t="s">
        <v>689</v>
      </c>
    </row>
    <row r="201" spans="1:2" x14ac:dyDescent="0.25">
      <c r="A201" s="80" t="s">
        <v>652</v>
      </c>
      <c r="B201" s="80" t="s">
        <v>653</v>
      </c>
    </row>
    <row r="202" spans="1:2" x14ac:dyDescent="0.25">
      <c r="A202" s="80" t="s">
        <v>2068</v>
      </c>
      <c r="B202" s="80" t="s">
        <v>2069</v>
      </c>
    </row>
    <row r="203" spans="1:2" x14ac:dyDescent="0.25">
      <c r="A203" s="80" t="s">
        <v>2022</v>
      </c>
      <c r="B203" s="80" t="s">
        <v>2023</v>
      </c>
    </row>
    <row r="204" spans="1:2" x14ac:dyDescent="0.25">
      <c r="A204" s="80" t="s">
        <v>2024</v>
      </c>
      <c r="B204" s="80" t="s">
        <v>2025</v>
      </c>
    </row>
    <row r="205" spans="1:2" x14ac:dyDescent="0.25">
      <c r="A205" s="80" t="s">
        <v>2026</v>
      </c>
      <c r="B205" s="80" t="s">
        <v>2027</v>
      </c>
    </row>
    <row r="206" spans="1:2" x14ac:dyDescent="0.25">
      <c r="A206" s="80" t="s">
        <v>1181</v>
      </c>
      <c r="B206" s="80" t="s">
        <v>1182</v>
      </c>
    </row>
    <row r="207" spans="1:2" x14ac:dyDescent="0.25">
      <c r="A207" s="80" t="s">
        <v>1877</v>
      </c>
      <c r="B207" s="80" t="s">
        <v>1878</v>
      </c>
    </row>
    <row r="208" spans="1:2" x14ac:dyDescent="0.25">
      <c r="A208" s="80" t="s">
        <v>608</v>
      </c>
      <c r="B208" s="80" t="s">
        <v>609</v>
      </c>
    </row>
    <row r="209" spans="1:2" x14ac:dyDescent="0.25">
      <c r="A209" s="80" t="s">
        <v>879</v>
      </c>
      <c r="B209" s="80" t="s">
        <v>609</v>
      </c>
    </row>
    <row r="210" spans="1:2" x14ac:dyDescent="0.25">
      <c r="A210" s="80" t="s">
        <v>1042</v>
      </c>
      <c r="B210" s="80" t="s">
        <v>1043</v>
      </c>
    </row>
    <row r="211" spans="1:2" x14ac:dyDescent="0.25">
      <c r="A211" s="80" t="s">
        <v>2012</v>
      </c>
      <c r="B211" s="80" t="s">
        <v>1043</v>
      </c>
    </row>
    <row r="212" spans="1:2" x14ac:dyDescent="0.25">
      <c r="A212" s="80" t="s">
        <v>1565</v>
      </c>
      <c r="B212" s="80" t="s">
        <v>1566</v>
      </c>
    </row>
    <row r="213" spans="1:2" x14ac:dyDescent="0.25">
      <c r="A213" s="80" t="s">
        <v>1311</v>
      </c>
      <c r="B213" s="80" t="s">
        <v>1312</v>
      </c>
    </row>
    <row r="214" spans="1:2" x14ac:dyDescent="0.25">
      <c r="A214" s="80" t="s">
        <v>776</v>
      </c>
      <c r="B214" s="80" t="s">
        <v>777</v>
      </c>
    </row>
    <row r="215" spans="1:2" x14ac:dyDescent="0.25">
      <c r="A215" s="80" t="s">
        <v>1859</v>
      </c>
      <c r="B215" s="80" t="s">
        <v>1860</v>
      </c>
    </row>
    <row r="216" spans="1:2" x14ac:dyDescent="0.25">
      <c r="A216" s="80" t="s">
        <v>1092</v>
      </c>
      <c r="B216" s="80" t="s">
        <v>1093</v>
      </c>
    </row>
    <row r="217" spans="1:2" x14ac:dyDescent="0.25">
      <c r="A217" s="80" t="s">
        <v>1255</v>
      </c>
      <c r="B217" s="80" t="s">
        <v>1256</v>
      </c>
    </row>
    <row r="218" spans="1:2" x14ac:dyDescent="0.25">
      <c r="A218" s="80" t="s">
        <v>867</v>
      </c>
      <c r="B218" s="80" t="s">
        <v>868</v>
      </c>
    </row>
    <row r="219" spans="1:2" x14ac:dyDescent="0.25">
      <c r="A219" s="80" t="s">
        <v>1911</v>
      </c>
      <c r="B219" s="80" t="s">
        <v>1912</v>
      </c>
    </row>
    <row r="220" spans="1:2" x14ac:dyDescent="0.25">
      <c r="A220" s="80" t="s">
        <v>1313</v>
      </c>
      <c r="B220" s="80" t="s">
        <v>1314</v>
      </c>
    </row>
    <row r="221" spans="1:2" x14ac:dyDescent="0.25">
      <c r="A221" s="80" t="s">
        <v>1998</v>
      </c>
      <c r="B221" s="80" t="s">
        <v>1999</v>
      </c>
    </row>
    <row r="222" spans="1:2" x14ac:dyDescent="0.25">
      <c r="A222" s="80" t="s">
        <v>970</v>
      </c>
      <c r="B222" s="80" t="s">
        <v>971</v>
      </c>
    </row>
    <row r="223" spans="1:2" x14ac:dyDescent="0.25">
      <c r="A223" s="80" t="s">
        <v>1446</v>
      </c>
      <c r="B223" s="80" t="s">
        <v>1447</v>
      </c>
    </row>
    <row r="224" spans="1:2" x14ac:dyDescent="0.25">
      <c r="A224" s="80" t="s">
        <v>1315</v>
      </c>
      <c r="B224" s="80" t="s">
        <v>1316</v>
      </c>
    </row>
    <row r="225" spans="1:2" x14ac:dyDescent="0.25">
      <c r="A225" s="80" t="s">
        <v>1567</v>
      </c>
      <c r="B225" s="80" t="s">
        <v>1568</v>
      </c>
    </row>
    <row r="226" spans="1:2" x14ac:dyDescent="0.25">
      <c r="A226" s="80" t="s">
        <v>857</v>
      </c>
      <c r="B226" s="80" t="s">
        <v>858</v>
      </c>
    </row>
    <row r="227" spans="1:2" x14ac:dyDescent="0.25">
      <c r="A227" s="80" t="s">
        <v>996</v>
      </c>
      <c r="B227" s="80" t="s">
        <v>997</v>
      </c>
    </row>
    <row r="228" spans="1:2" x14ac:dyDescent="0.25">
      <c r="A228" s="80" t="s">
        <v>778</v>
      </c>
      <c r="B228" s="80" t="s">
        <v>779</v>
      </c>
    </row>
    <row r="229" spans="1:2" x14ac:dyDescent="0.25">
      <c r="A229" s="80" t="s">
        <v>958</v>
      </c>
      <c r="B229" s="80" t="s">
        <v>959</v>
      </c>
    </row>
    <row r="230" spans="1:2" x14ac:dyDescent="0.25">
      <c r="A230" s="80" t="s">
        <v>1116</v>
      </c>
      <c r="B230" s="80" t="s">
        <v>1117</v>
      </c>
    </row>
    <row r="231" spans="1:2" x14ac:dyDescent="0.25">
      <c r="A231" s="80" t="s">
        <v>1317</v>
      </c>
      <c r="B231" s="80" t="s">
        <v>1318</v>
      </c>
    </row>
    <row r="232" spans="1:2" x14ac:dyDescent="0.25">
      <c r="A232" s="80" t="s">
        <v>1319</v>
      </c>
      <c r="B232" s="80" t="s">
        <v>1320</v>
      </c>
    </row>
    <row r="233" spans="1:2" x14ac:dyDescent="0.25">
      <c r="A233" s="80" t="s">
        <v>912</v>
      </c>
      <c r="B233" s="80" t="s">
        <v>913</v>
      </c>
    </row>
    <row r="234" spans="1:2" x14ac:dyDescent="0.25">
      <c r="A234" s="80" t="s">
        <v>1944</v>
      </c>
      <c r="B234" s="80" t="s">
        <v>1945</v>
      </c>
    </row>
    <row r="235" spans="1:2" x14ac:dyDescent="0.25">
      <c r="A235" s="80" t="s">
        <v>2028</v>
      </c>
      <c r="B235" s="80" t="s">
        <v>2029</v>
      </c>
    </row>
    <row r="236" spans="1:2" x14ac:dyDescent="0.25">
      <c r="A236" s="80" t="s">
        <v>855</v>
      </c>
      <c r="B236" s="80" t="s">
        <v>856</v>
      </c>
    </row>
    <row r="237" spans="1:2" x14ac:dyDescent="0.25">
      <c r="A237" s="80" t="s">
        <v>1797</v>
      </c>
      <c r="B237" s="80" t="s">
        <v>1798</v>
      </c>
    </row>
    <row r="238" spans="1:2" x14ac:dyDescent="0.25">
      <c r="A238" s="80" t="s">
        <v>2055</v>
      </c>
      <c r="B238" s="80" t="s">
        <v>1798</v>
      </c>
    </row>
    <row r="239" spans="1:2" x14ac:dyDescent="0.25">
      <c r="A239" s="80" t="s">
        <v>1786</v>
      </c>
      <c r="B239" s="80" t="s">
        <v>1787</v>
      </c>
    </row>
    <row r="240" spans="1:2" x14ac:dyDescent="0.25">
      <c r="A240" s="80" t="s">
        <v>1982</v>
      </c>
      <c r="B240" s="80" t="s">
        <v>1983</v>
      </c>
    </row>
    <row r="241" spans="1:2" x14ac:dyDescent="0.25">
      <c r="A241" s="80" t="s">
        <v>1048</v>
      </c>
      <c r="B241" s="80" t="s">
        <v>1049</v>
      </c>
    </row>
    <row r="242" spans="1:2" x14ac:dyDescent="0.25">
      <c r="A242" s="80" t="s">
        <v>1946</v>
      </c>
      <c r="B242" s="80" t="s">
        <v>1947</v>
      </c>
    </row>
    <row r="243" spans="1:2" x14ac:dyDescent="0.25">
      <c r="A243" s="80" t="s">
        <v>1263</v>
      </c>
      <c r="B243" s="80" t="s">
        <v>1264</v>
      </c>
    </row>
    <row r="244" spans="1:2" x14ac:dyDescent="0.25">
      <c r="A244" s="80" t="s">
        <v>1589</v>
      </c>
      <c r="B244" s="80" t="s">
        <v>1590</v>
      </c>
    </row>
    <row r="245" spans="1:2" x14ac:dyDescent="0.25">
      <c r="A245" s="80" t="s">
        <v>1700</v>
      </c>
      <c r="B245" s="80" t="s">
        <v>1701</v>
      </c>
    </row>
    <row r="246" spans="1:2" x14ac:dyDescent="0.25">
      <c r="A246" s="80" t="s">
        <v>1490</v>
      </c>
      <c r="B246" s="80" t="s">
        <v>1491</v>
      </c>
    </row>
    <row r="247" spans="1:2" x14ac:dyDescent="0.25">
      <c r="A247" s="80" t="s">
        <v>869</v>
      </c>
      <c r="B247" s="80" t="s">
        <v>870</v>
      </c>
    </row>
    <row r="248" spans="1:2" x14ac:dyDescent="0.25">
      <c r="A248" s="80" t="s">
        <v>1239</v>
      </c>
      <c r="B248" s="80" t="s">
        <v>1240</v>
      </c>
    </row>
    <row r="249" spans="1:2" x14ac:dyDescent="0.25">
      <c r="A249" s="80" t="s">
        <v>1241</v>
      </c>
      <c r="B249" s="80" t="s">
        <v>1242</v>
      </c>
    </row>
    <row r="250" spans="1:2" x14ac:dyDescent="0.25">
      <c r="A250" s="80" t="s">
        <v>1243</v>
      </c>
      <c r="B250" s="80" t="s">
        <v>1244</v>
      </c>
    </row>
    <row r="251" spans="1:2" x14ac:dyDescent="0.25">
      <c r="A251" s="80" t="s">
        <v>1134</v>
      </c>
      <c r="B251" s="80" t="s">
        <v>1135</v>
      </c>
    </row>
    <row r="252" spans="1:2" x14ac:dyDescent="0.25">
      <c r="A252" s="80" t="s">
        <v>1702</v>
      </c>
      <c r="B252" s="80" t="s">
        <v>1703</v>
      </c>
    </row>
    <row r="253" spans="1:2" x14ac:dyDescent="0.25">
      <c r="A253" s="80" t="s">
        <v>1448</v>
      </c>
      <c r="B253" s="80" t="s">
        <v>1449</v>
      </c>
    </row>
    <row r="254" spans="1:2" x14ac:dyDescent="0.25">
      <c r="A254" s="80" t="s">
        <v>1505</v>
      </c>
      <c r="B254" s="80" t="s">
        <v>1506</v>
      </c>
    </row>
    <row r="255" spans="1:2" x14ac:dyDescent="0.25">
      <c r="A255" s="80" t="s">
        <v>1438</v>
      </c>
      <c r="B255" s="80" t="s">
        <v>1439</v>
      </c>
    </row>
    <row r="256" spans="1:2" x14ac:dyDescent="0.25">
      <c r="A256" s="80" t="s">
        <v>780</v>
      </c>
      <c r="B256" s="80" t="s">
        <v>781</v>
      </c>
    </row>
    <row r="257" spans="1:2" x14ac:dyDescent="0.25">
      <c r="A257" s="80" t="s">
        <v>1062</v>
      </c>
      <c r="B257" s="80" t="s">
        <v>1063</v>
      </c>
    </row>
    <row r="258" spans="1:2" x14ac:dyDescent="0.25">
      <c r="A258" s="80" t="s">
        <v>1809</v>
      </c>
      <c r="B258" s="80" t="s">
        <v>1810</v>
      </c>
    </row>
    <row r="259" spans="1:2" x14ac:dyDescent="0.25">
      <c r="A259" s="80" t="s">
        <v>998</v>
      </c>
      <c r="B259" s="80" t="s">
        <v>999</v>
      </c>
    </row>
    <row r="260" spans="1:2" x14ac:dyDescent="0.25">
      <c r="A260" s="80" t="s">
        <v>654</v>
      </c>
      <c r="B260" s="80" t="s">
        <v>655</v>
      </c>
    </row>
    <row r="261" spans="1:2" x14ac:dyDescent="0.25">
      <c r="A261" s="80" t="s">
        <v>1634</v>
      </c>
      <c r="B261" s="80" t="s">
        <v>1635</v>
      </c>
    </row>
    <row r="262" spans="1:2" x14ac:dyDescent="0.25">
      <c r="A262" s="80" t="s">
        <v>1321</v>
      </c>
      <c r="B262" s="80" t="s">
        <v>1322</v>
      </c>
    </row>
    <row r="263" spans="1:2" x14ac:dyDescent="0.25">
      <c r="A263" s="80" t="s">
        <v>1000</v>
      </c>
      <c r="B263" s="80" t="s">
        <v>1001</v>
      </c>
    </row>
    <row r="264" spans="1:2" x14ac:dyDescent="0.25">
      <c r="A264" s="80" t="s">
        <v>1426</v>
      </c>
      <c r="B264" s="80" t="s">
        <v>1427</v>
      </c>
    </row>
    <row r="265" spans="1:2" x14ac:dyDescent="0.25">
      <c r="A265" s="80" t="s">
        <v>1569</v>
      </c>
      <c r="B265" s="80" t="s">
        <v>1570</v>
      </c>
    </row>
    <row r="266" spans="1:2" x14ac:dyDescent="0.25">
      <c r="A266" s="80" t="s">
        <v>919</v>
      </c>
      <c r="B266" s="80" t="s">
        <v>920</v>
      </c>
    </row>
    <row r="267" spans="1:2" x14ac:dyDescent="0.25">
      <c r="A267" s="80" t="s">
        <v>694</v>
      </c>
      <c r="B267" s="80" t="s">
        <v>695</v>
      </c>
    </row>
    <row r="268" spans="1:2" x14ac:dyDescent="0.25">
      <c r="A268" s="80" t="s">
        <v>656</v>
      </c>
      <c r="B268" s="80" t="s">
        <v>657</v>
      </c>
    </row>
    <row r="269" spans="1:2" x14ac:dyDescent="0.25">
      <c r="A269" s="80" t="s">
        <v>880</v>
      </c>
      <c r="B269" s="80" t="s">
        <v>881</v>
      </c>
    </row>
    <row r="270" spans="1:2" x14ac:dyDescent="0.25">
      <c r="A270" s="80" t="s">
        <v>1323</v>
      </c>
      <c r="B270" s="80" t="s">
        <v>1324</v>
      </c>
    </row>
    <row r="271" spans="1:2" x14ac:dyDescent="0.25">
      <c r="A271" s="80" t="s">
        <v>1833</v>
      </c>
      <c r="B271" s="80" t="s">
        <v>1834</v>
      </c>
    </row>
    <row r="272" spans="1:2" x14ac:dyDescent="0.25">
      <c r="A272" s="80" t="s">
        <v>658</v>
      </c>
      <c r="B272" s="80" t="s">
        <v>659</v>
      </c>
    </row>
    <row r="273" spans="1:2" x14ac:dyDescent="0.25">
      <c r="A273" s="80" t="s">
        <v>1507</v>
      </c>
      <c r="B273" s="80" t="s">
        <v>1508</v>
      </c>
    </row>
    <row r="274" spans="1:2" x14ac:dyDescent="0.25">
      <c r="A274" s="80" t="s">
        <v>1818</v>
      </c>
      <c r="B274" s="80" t="s">
        <v>1819</v>
      </c>
    </row>
    <row r="275" spans="1:2" x14ac:dyDescent="0.25">
      <c r="A275" s="80" t="s">
        <v>942</v>
      </c>
      <c r="B275" s="80" t="s">
        <v>943</v>
      </c>
    </row>
    <row r="276" spans="1:2" x14ac:dyDescent="0.25">
      <c r="A276" s="80" t="s">
        <v>1846</v>
      </c>
      <c r="B276" s="80" t="s">
        <v>1847</v>
      </c>
    </row>
    <row r="277" spans="1:2" x14ac:dyDescent="0.25">
      <c r="A277" s="80" t="s">
        <v>2083</v>
      </c>
      <c r="B277" s="80" t="s">
        <v>2084</v>
      </c>
    </row>
    <row r="278" spans="1:2" x14ac:dyDescent="0.25">
      <c r="A278" s="80" t="s">
        <v>1704</v>
      </c>
      <c r="B278" s="80" t="s">
        <v>1705</v>
      </c>
    </row>
    <row r="279" spans="1:2" x14ac:dyDescent="0.25">
      <c r="A279" s="80" t="s">
        <v>1706</v>
      </c>
      <c r="B279" s="80" t="s">
        <v>1707</v>
      </c>
    </row>
    <row r="280" spans="1:2" x14ac:dyDescent="0.25">
      <c r="A280" s="80" t="s">
        <v>726</v>
      </c>
      <c r="B280" s="80" t="s">
        <v>727</v>
      </c>
    </row>
    <row r="281" spans="1:2" x14ac:dyDescent="0.25">
      <c r="A281" s="80" t="s">
        <v>1571</v>
      </c>
      <c r="B281" s="80" t="s">
        <v>727</v>
      </c>
    </row>
    <row r="282" spans="1:2" x14ac:dyDescent="0.25">
      <c r="A282" s="80" t="s">
        <v>1068</v>
      </c>
      <c r="B282" s="80" t="s">
        <v>1069</v>
      </c>
    </row>
    <row r="283" spans="1:2" x14ac:dyDescent="0.25">
      <c r="A283" s="80" t="s">
        <v>1548</v>
      </c>
      <c r="B283" s="80" t="s">
        <v>1069</v>
      </c>
    </row>
    <row r="284" spans="1:2" x14ac:dyDescent="0.25">
      <c r="A284" s="80" t="s">
        <v>1948</v>
      </c>
      <c r="B284" s="80" t="s">
        <v>1069</v>
      </c>
    </row>
    <row r="285" spans="1:2" x14ac:dyDescent="0.25">
      <c r="A285" s="80" t="s">
        <v>2056</v>
      </c>
      <c r="B285" s="80" t="s">
        <v>1069</v>
      </c>
    </row>
    <row r="286" spans="1:2" x14ac:dyDescent="0.25">
      <c r="A286" s="80" t="s">
        <v>1050</v>
      </c>
      <c r="B286" s="80" t="s">
        <v>1051</v>
      </c>
    </row>
    <row r="287" spans="1:2" x14ac:dyDescent="0.25">
      <c r="A287" s="80" t="s">
        <v>1949</v>
      </c>
      <c r="B287" s="80" t="s">
        <v>1051</v>
      </c>
    </row>
    <row r="288" spans="1:2" x14ac:dyDescent="0.25">
      <c r="A288" s="80" t="s">
        <v>1673</v>
      </c>
      <c r="B288" s="80" t="s">
        <v>1674</v>
      </c>
    </row>
    <row r="289" spans="1:2" x14ac:dyDescent="0.25">
      <c r="A289" s="80" t="s">
        <v>2030</v>
      </c>
      <c r="B289" s="80" t="s">
        <v>2031</v>
      </c>
    </row>
    <row r="290" spans="1:2" x14ac:dyDescent="0.25">
      <c r="A290" s="80" t="s">
        <v>2032</v>
      </c>
      <c r="B290" s="80" t="s">
        <v>2033</v>
      </c>
    </row>
    <row r="291" spans="1:2" x14ac:dyDescent="0.25">
      <c r="A291" s="80" t="s">
        <v>1622</v>
      </c>
      <c r="B291" s="80" t="s">
        <v>1623</v>
      </c>
    </row>
    <row r="292" spans="1:2" x14ac:dyDescent="0.25">
      <c r="A292" s="80" t="s">
        <v>927</v>
      </c>
      <c r="B292" s="80" t="s">
        <v>928</v>
      </c>
    </row>
    <row r="293" spans="1:2" x14ac:dyDescent="0.25">
      <c r="A293" s="80" t="s">
        <v>1325</v>
      </c>
      <c r="B293" s="80" t="s">
        <v>1326</v>
      </c>
    </row>
    <row r="294" spans="1:2" x14ac:dyDescent="0.25">
      <c r="A294" s="80" t="s">
        <v>1327</v>
      </c>
      <c r="B294" s="80" t="s">
        <v>1328</v>
      </c>
    </row>
    <row r="295" spans="1:2" x14ac:dyDescent="0.25">
      <c r="A295" s="80" t="s">
        <v>1329</v>
      </c>
      <c r="B295" s="80" t="s">
        <v>1330</v>
      </c>
    </row>
    <row r="296" spans="1:2" x14ac:dyDescent="0.25">
      <c r="A296" s="80" t="s">
        <v>728</v>
      </c>
      <c r="B296" s="80" t="s">
        <v>729</v>
      </c>
    </row>
    <row r="297" spans="1:2" x14ac:dyDescent="0.25">
      <c r="A297" s="80" t="s">
        <v>1572</v>
      </c>
      <c r="B297" s="80" t="s">
        <v>1573</v>
      </c>
    </row>
    <row r="298" spans="1:2" x14ac:dyDescent="0.25">
      <c r="A298" s="80" t="s">
        <v>1191</v>
      </c>
      <c r="B298" s="80" t="s">
        <v>1192</v>
      </c>
    </row>
    <row r="299" spans="1:2" x14ac:dyDescent="0.25">
      <c r="A299" s="80" t="s">
        <v>1428</v>
      </c>
      <c r="B299" s="80" t="s">
        <v>1429</v>
      </c>
    </row>
    <row r="300" spans="1:2" x14ac:dyDescent="0.25">
      <c r="A300" s="80" t="s">
        <v>1708</v>
      </c>
      <c r="B300" s="80" t="s">
        <v>1709</v>
      </c>
    </row>
    <row r="301" spans="1:2" x14ac:dyDescent="0.25">
      <c r="A301" s="80" t="s">
        <v>1193</v>
      </c>
      <c r="B301" s="80" t="s">
        <v>1194</v>
      </c>
    </row>
    <row r="302" spans="1:2" x14ac:dyDescent="0.25">
      <c r="A302" s="80" t="s">
        <v>1892</v>
      </c>
      <c r="B302" s="80" t="s">
        <v>1194</v>
      </c>
    </row>
    <row r="303" spans="1:2" x14ac:dyDescent="0.25">
      <c r="A303" s="80" t="s">
        <v>2085</v>
      </c>
      <c r="B303" s="80" t="s">
        <v>2086</v>
      </c>
    </row>
    <row r="304" spans="1:2" x14ac:dyDescent="0.25">
      <c r="A304" s="80" t="s">
        <v>1418</v>
      </c>
      <c r="B304" s="80" t="s">
        <v>1419</v>
      </c>
    </row>
    <row r="305" spans="1:2" x14ac:dyDescent="0.25">
      <c r="A305" s="80" t="s">
        <v>1100</v>
      </c>
      <c r="B305" s="80" t="s">
        <v>1101</v>
      </c>
    </row>
    <row r="306" spans="1:2" x14ac:dyDescent="0.25">
      <c r="A306" s="80" t="s">
        <v>1541</v>
      </c>
      <c r="B306" s="80" t="s">
        <v>1542</v>
      </c>
    </row>
    <row r="307" spans="1:2" x14ac:dyDescent="0.25">
      <c r="A307" s="80" t="s">
        <v>1440</v>
      </c>
      <c r="B307" s="80" t="s">
        <v>1441</v>
      </c>
    </row>
    <row r="308" spans="1:2" x14ac:dyDescent="0.25">
      <c r="A308" s="80" t="s">
        <v>1118</v>
      </c>
      <c r="B308" s="80" t="s">
        <v>1119</v>
      </c>
    </row>
    <row r="309" spans="1:2" x14ac:dyDescent="0.25">
      <c r="A309" s="80" t="s">
        <v>1636</v>
      </c>
      <c r="B309" s="80" t="s">
        <v>1637</v>
      </c>
    </row>
    <row r="310" spans="1:2" x14ac:dyDescent="0.25">
      <c r="A310" s="80" t="s">
        <v>1591</v>
      </c>
      <c r="B310" s="80" t="s">
        <v>1592</v>
      </c>
    </row>
    <row r="311" spans="1:2" x14ac:dyDescent="0.25">
      <c r="A311" s="80" t="s">
        <v>832</v>
      </c>
      <c r="B311" s="80" t="s">
        <v>833</v>
      </c>
    </row>
    <row r="312" spans="1:2" x14ac:dyDescent="0.25">
      <c r="A312" s="80" t="s">
        <v>730</v>
      </c>
      <c r="B312" s="80" t="s">
        <v>731</v>
      </c>
    </row>
    <row r="313" spans="1:2" x14ac:dyDescent="0.25">
      <c r="A313" s="80" t="s">
        <v>1120</v>
      </c>
      <c r="B313" s="80" t="s">
        <v>1121</v>
      </c>
    </row>
    <row r="314" spans="1:2" x14ac:dyDescent="0.25">
      <c r="A314" s="80" t="s">
        <v>1638</v>
      </c>
      <c r="B314" s="80" t="s">
        <v>1639</v>
      </c>
    </row>
    <row r="315" spans="1:2" x14ac:dyDescent="0.25">
      <c r="A315" s="80" t="s">
        <v>1710</v>
      </c>
      <c r="B315" s="80" t="s">
        <v>1711</v>
      </c>
    </row>
    <row r="316" spans="1:2" x14ac:dyDescent="0.25">
      <c r="A316" s="80" t="s">
        <v>1640</v>
      </c>
      <c r="B316" s="80" t="s">
        <v>1641</v>
      </c>
    </row>
    <row r="317" spans="1:2" x14ac:dyDescent="0.25">
      <c r="A317" s="80" t="s">
        <v>1671</v>
      </c>
      <c r="B317" s="80" t="s">
        <v>1672</v>
      </c>
    </row>
    <row r="318" spans="1:2" x14ac:dyDescent="0.25">
      <c r="A318" s="80" t="s">
        <v>1457</v>
      </c>
      <c r="B318" s="80" t="s">
        <v>1458</v>
      </c>
    </row>
    <row r="319" spans="1:2" x14ac:dyDescent="0.25">
      <c r="A319" s="80" t="s">
        <v>1215</v>
      </c>
      <c r="B319" s="80" t="s">
        <v>1216</v>
      </c>
    </row>
    <row r="320" spans="1:2" x14ac:dyDescent="0.25">
      <c r="A320" s="80" t="s">
        <v>838</v>
      </c>
      <c r="B320" s="80" t="s">
        <v>839</v>
      </c>
    </row>
    <row r="321" spans="1:2" x14ac:dyDescent="0.25">
      <c r="A321" s="80" t="s">
        <v>929</v>
      </c>
      <c r="B321" s="80" t="s">
        <v>930</v>
      </c>
    </row>
    <row r="322" spans="1:2" x14ac:dyDescent="0.25">
      <c r="A322" s="80" t="s">
        <v>1217</v>
      </c>
      <c r="B322" s="80" t="s">
        <v>1218</v>
      </c>
    </row>
    <row r="323" spans="1:2" x14ac:dyDescent="0.25">
      <c r="A323" s="80" t="s">
        <v>1219</v>
      </c>
      <c r="B323" s="80" t="s">
        <v>1220</v>
      </c>
    </row>
    <row r="324" spans="1:2" x14ac:dyDescent="0.25">
      <c r="A324" s="80" t="s">
        <v>660</v>
      </c>
      <c r="B324" s="80" t="s">
        <v>661</v>
      </c>
    </row>
    <row r="325" spans="1:2" x14ac:dyDescent="0.25">
      <c r="A325" s="80" t="s">
        <v>1642</v>
      </c>
      <c r="B325" s="80" t="s">
        <v>1643</v>
      </c>
    </row>
    <row r="326" spans="1:2" x14ac:dyDescent="0.25">
      <c r="A326" s="80" t="s">
        <v>921</v>
      </c>
      <c r="B326" s="80" t="s">
        <v>922</v>
      </c>
    </row>
    <row r="327" spans="1:2" x14ac:dyDescent="0.25">
      <c r="A327" s="80" t="s">
        <v>2123</v>
      </c>
      <c r="B327" s="80" t="s">
        <v>2124</v>
      </c>
    </row>
    <row r="328" spans="1:2" x14ac:dyDescent="0.25">
      <c r="A328" s="80" t="s">
        <v>1492</v>
      </c>
      <c r="B328" s="80" t="s">
        <v>1493</v>
      </c>
    </row>
    <row r="329" spans="1:2" x14ac:dyDescent="0.25">
      <c r="A329" s="80" t="s">
        <v>1155</v>
      </c>
      <c r="B329" s="80" t="s">
        <v>1156</v>
      </c>
    </row>
    <row r="330" spans="1:2" x14ac:dyDescent="0.25">
      <c r="A330" s="80" t="s">
        <v>1076</v>
      </c>
      <c r="B330" s="80" t="s">
        <v>1077</v>
      </c>
    </row>
    <row r="331" spans="1:2" x14ac:dyDescent="0.25">
      <c r="A331" s="80" t="s">
        <v>1520</v>
      </c>
      <c r="B331" s="80" t="s">
        <v>1521</v>
      </c>
    </row>
    <row r="332" spans="1:2" x14ac:dyDescent="0.25">
      <c r="A332" s="80" t="s">
        <v>2000</v>
      </c>
      <c r="B332" s="80" t="s">
        <v>2001</v>
      </c>
    </row>
    <row r="333" spans="1:2" x14ac:dyDescent="0.25">
      <c r="A333" s="80" t="s">
        <v>1903</v>
      </c>
      <c r="B333" s="80" t="s">
        <v>1904</v>
      </c>
    </row>
    <row r="334" spans="1:2" x14ac:dyDescent="0.25">
      <c r="A334" s="80" t="s">
        <v>1861</v>
      </c>
      <c r="B334" s="80" t="s">
        <v>1862</v>
      </c>
    </row>
    <row r="335" spans="1:2" x14ac:dyDescent="0.25">
      <c r="A335" s="80" t="s">
        <v>1269</v>
      </c>
      <c r="B335" s="80" t="s">
        <v>1270</v>
      </c>
    </row>
    <row r="336" spans="1:2" x14ac:dyDescent="0.25">
      <c r="A336" s="80" t="s">
        <v>1331</v>
      </c>
      <c r="B336" s="80" t="s">
        <v>1332</v>
      </c>
    </row>
    <row r="337" spans="1:2" x14ac:dyDescent="0.25">
      <c r="A337" s="80" t="s">
        <v>1078</v>
      </c>
      <c r="B337" s="80" t="s">
        <v>1079</v>
      </c>
    </row>
    <row r="338" spans="1:2" x14ac:dyDescent="0.25">
      <c r="A338" s="80" t="s">
        <v>917</v>
      </c>
      <c r="B338" s="80" t="s">
        <v>918</v>
      </c>
    </row>
    <row r="339" spans="1:2" x14ac:dyDescent="0.25">
      <c r="A339" s="80" t="s">
        <v>1094</v>
      </c>
      <c r="B339" s="80" t="s">
        <v>1095</v>
      </c>
    </row>
    <row r="340" spans="1:2" x14ac:dyDescent="0.25">
      <c r="A340" s="80" t="s">
        <v>1848</v>
      </c>
      <c r="B340" s="80" t="s">
        <v>1849</v>
      </c>
    </row>
    <row r="341" spans="1:2" x14ac:dyDescent="0.25">
      <c r="A341" s="80" t="s">
        <v>1136</v>
      </c>
      <c r="B341" s="80" t="s">
        <v>1137</v>
      </c>
    </row>
    <row r="342" spans="1:2" x14ac:dyDescent="0.25">
      <c r="A342" s="80" t="s">
        <v>1712</v>
      </c>
      <c r="B342" s="80" t="s">
        <v>1713</v>
      </c>
    </row>
    <row r="343" spans="1:2" x14ac:dyDescent="0.25">
      <c r="A343" s="80" t="s">
        <v>1195</v>
      </c>
      <c r="B343" s="80" t="s">
        <v>1196</v>
      </c>
    </row>
    <row r="344" spans="1:2" x14ac:dyDescent="0.25">
      <c r="A344" s="80" t="s">
        <v>1549</v>
      </c>
      <c r="B344" s="80" t="s">
        <v>1550</v>
      </c>
    </row>
    <row r="345" spans="1:2" x14ac:dyDescent="0.25">
      <c r="A345" s="80" t="s">
        <v>1551</v>
      </c>
      <c r="B345" s="80" t="s">
        <v>1552</v>
      </c>
    </row>
    <row r="346" spans="1:2" x14ac:dyDescent="0.25">
      <c r="A346" s="80" t="s">
        <v>1472</v>
      </c>
      <c r="B346" s="80" t="s">
        <v>1473</v>
      </c>
    </row>
    <row r="347" spans="1:2" x14ac:dyDescent="0.25">
      <c r="A347" s="80" t="s">
        <v>2013</v>
      </c>
      <c r="B347" s="80" t="s">
        <v>2014</v>
      </c>
    </row>
    <row r="348" spans="1:2" x14ac:dyDescent="0.25">
      <c r="A348" s="80" t="s">
        <v>1811</v>
      </c>
      <c r="B348" s="80" t="s">
        <v>1812</v>
      </c>
    </row>
    <row r="349" spans="1:2" x14ac:dyDescent="0.25">
      <c r="A349" s="80" t="s">
        <v>662</v>
      </c>
      <c r="B349" s="80" t="s">
        <v>663</v>
      </c>
    </row>
    <row r="350" spans="1:2" x14ac:dyDescent="0.25">
      <c r="A350" s="80" t="s">
        <v>664</v>
      </c>
      <c r="B350" s="80" t="s">
        <v>665</v>
      </c>
    </row>
    <row r="351" spans="1:2" x14ac:dyDescent="0.25">
      <c r="A351" s="80" t="s">
        <v>1333</v>
      </c>
      <c r="B351" s="80" t="s">
        <v>1334</v>
      </c>
    </row>
    <row r="352" spans="1:2" x14ac:dyDescent="0.25">
      <c r="A352" s="80" t="s">
        <v>1140</v>
      </c>
      <c r="B352" s="80" t="s">
        <v>1141</v>
      </c>
    </row>
    <row r="353" spans="1:2" x14ac:dyDescent="0.25">
      <c r="A353" s="80" t="s">
        <v>1221</v>
      </c>
      <c r="B353" s="80" t="s">
        <v>1222</v>
      </c>
    </row>
    <row r="354" spans="1:2" x14ac:dyDescent="0.25">
      <c r="A354" s="80" t="s">
        <v>2087</v>
      </c>
      <c r="B354" s="80" t="s">
        <v>2088</v>
      </c>
    </row>
    <row r="355" spans="1:2" x14ac:dyDescent="0.25">
      <c r="A355" s="80" t="s">
        <v>666</v>
      </c>
      <c r="B355" s="80" t="s">
        <v>667</v>
      </c>
    </row>
    <row r="356" spans="1:2" x14ac:dyDescent="0.25">
      <c r="A356" s="80" t="s">
        <v>1455</v>
      </c>
      <c r="B356" s="80" t="s">
        <v>1456</v>
      </c>
    </row>
    <row r="357" spans="1:2" x14ac:dyDescent="0.25">
      <c r="A357" s="80" t="s">
        <v>1205</v>
      </c>
      <c r="B357" s="80" t="s">
        <v>1206</v>
      </c>
    </row>
    <row r="358" spans="1:2" x14ac:dyDescent="0.25">
      <c r="A358" s="80" t="s">
        <v>1557</v>
      </c>
      <c r="B358" s="80" t="s">
        <v>1558</v>
      </c>
    </row>
    <row r="359" spans="1:2" x14ac:dyDescent="0.25">
      <c r="A359" s="80" t="s">
        <v>732</v>
      </c>
      <c r="B359" s="80" t="s">
        <v>733</v>
      </c>
    </row>
    <row r="360" spans="1:2" x14ac:dyDescent="0.25">
      <c r="A360" s="80" t="s">
        <v>1714</v>
      </c>
      <c r="B360" s="80" t="s">
        <v>1715</v>
      </c>
    </row>
    <row r="361" spans="1:2" x14ac:dyDescent="0.25">
      <c r="A361" s="80" t="s">
        <v>1265</v>
      </c>
      <c r="B361" s="80" t="s">
        <v>1266</v>
      </c>
    </row>
    <row r="362" spans="1:2" x14ac:dyDescent="0.25">
      <c r="A362" s="80" t="s">
        <v>1335</v>
      </c>
      <c r="B362" s="80" t="s">
        <v>1336</v>
      </c>
    </row>
    <row r="363" spans="1:2" x14ac:dyDescent="0.25">
      <c r="A363" s="80" t="s">
        <v>782</v>
      </c>
      <c r="B363" s="80" t="s">
        <v>783</v>
      </c>
    </row>
    <row r="364" spans="1:2" x14ac:dyDescent="0.25">
      <c r="A364" s="80" t="s">
        <v>610</v>
      </c>
      <c r="B364" s="80" t="s">
        <v>611</v>
      </c>
    </row>
    <row r="365" spans="1:2" x14ac:dyDescent="0.25">
      <c r="A365" s="80" t="s">
        <v>1227</v>
      </c>
      <c r="B365" s="80" t="s">
        <v>611</v>
      </c>
    </row>
    <row r="366" spans="1:2" x14ac:dyDescent="0.25">
      <c r="A366" s="80" t="s">
        <v>1228</v>
      </c>
      <c r="B366" s="80" t="s">
        <v>1229</v>
      </c>
    </row>
    <row r="367" spans="1:2" x14ac:dyDescent="0.25">
      <c r="A367" s="80" t="s">
        <v>668</v>
      </c>
      <c r="B367" s="80" t="s">
        <v>669</v>
      </c>
    </row>
    <row r="368" spans="1:2" x14ac:dyDescent="0.25">
      <c r="A368" s="80" t="s">
        <v>846</v>
      </c>
      <c r="B368" s="80" t="s">
        <v>847</v>
      </c>
    </row>
    <row r="369" spans="1:2" x14ac:dyDescent="0.25">
      <c r="A369" s="80" t="s">
        <v>1614</v>
      </c>
      <c r="B369" s="80" t="s">
        <v>1615</v>
      </c>
    </row>
    <row r="370" spans="1:2" x14ac:dyDescent="0.25">
      <c r="A370" s="80" t="s">
        <v>1919</v>
      </c>
      <c r="B370" s="80" t="s">
        <v>1920</v>
      </c>
    </row>
    <row r="371" spans="1:2" x14ac:dyDescent="0.25">
      <c r="A371" s="80" t="s">
        <v>1522</v>
      </c>
      <c r="B371" s="80" t="s">
        <v>1523</v>
      </c>
    </row>
    <row r="372" spans="1:2" x14ac:dyDescent="0.25">
      <c r="A372" s="80" t="s">
        <v>2089</v>
      </c>
      <c r="B372" s="80" t="s">
        <v>2090</v>
      </c>
    </row>
    <row r="373" spans="1:2" x14ac:dyDescent="0.25">
      <c r="A373" s="80" t="s">
        <v>2034</v>
      </c>
      <c r="B373" s="80" t="s">
        <v>2035</v>
      </c>
    </row>
    <row r="374" spans="1:2" x14ac:dyDescent="0.25">
      <c r="A374" s="80" t="s">
        <v>784</v>
      </c>
      <c r="B374" s="80" t="s">
        <v>785</v>
      </c>
    </row>
    <row r="375" spans="1:2" x14ac:dyDescent="0.25">
      <c r="A375" s="80" t="s">
        <v>2107</v>
      </c>
      <c r="B375" s="80" t="s">
        <v>2108</v>
      </c>
    </row>
    <row r="376" spans="1:2" x14ac:dyDescent="0.25">
      <c r="A376" s="80" t="s">
        <v>1337</v>
      </c>
      <c r="B376" s="80" t="s">
        <v>1338</v>
      </c>
    </row>
    <row r="377" spans="1:2" x14ac:dyDescent="0.25">
      <c r="A377" s="80" t="s">
        <v>1339</v>
      </c>
      <c r="B377" s="80" t="s">
        <v>1340</v>
      </c>
    </row>
    <row r="378" spans="1:2" x14ac:dyDescent="0.25">
      <c r="A378" s="80" t="s">
        <v>1341</v>
      </c>
      <c r="B378" s="80" t="s">
        <v>1342</v>
      </c>
    </row>
    <row r="379" spans="1:2" x14ac:dyDescent="0.25">
      <c r="A379" s="80" t="s">
        <v>1343</v>
      </c>
      <c r="B379" s="80" t="s">
        <v>1344</v>
      </c>
    </row>
    <row r="380" spans="1:2" x14ac:dyDescent="0.25">
      <c r="A380" s="80" t="s">
        <v>1950</v>
      </c>
      <c r="B380" s="80" t="s">
        <v>1951</v>
      </c>
    </row>
    <row r="381" spans="1:2" x14ac:dyDescent="0.25">
      <c r="A381" s="80" t="s">
        <v>1345</v>
      </c>
      <c r="B381" s="80" t="s">
        <v>1346</v>
      </c>
    </row>
    <row r="382" spans="1:2" x14ac:dyDescent="0.25">
      <c r="A382" s="80" t="s">
        <v>814</v>
      </c>
      <c r="B382" s="80" t="s">
        <v>815</v>
      </c>
    </row>
    <row r="383" spans="1:2" x14ac:dyDescent="0.25">
      <c r="A383" s="80" t="s">
        <v>1881</v>
      </c>
      <c r="B383" s="80" t="s">
        <v>1882</v>
      </c>
    </row>
    <row r="384" spans="1:2" x14ac:dyDescent="0.25">
      <c r="A384" s="80" t="s">
        <v>1122</v>
      </c>
      <c r="B384" s="80" t="s">
        <v>1123</v>
      </c>
    </row>
    <row r="385" spans="1:2" x14ac:dyDescent="0.25">
      <c r="A385" s="80" t="s">
        <v>1450</v>
      </c>
      <c r="B385" s="80" t="s">
        <v>1451</v>
      </c>
    </row>
    <row r="386" spans="1:2" x14ac:dyDescent="0.25">
      <c r="A386" s="80" t="s">
        <v>786</v>
      </c>
      <c r="B386" s="80" t="s">
        <v>787</v>
      </c>
    </row>
    <row r="387" spans="1:2" x14ac:dyDescent="0.25">
      <c r="A387" s="80" t="s">
        <v>1169</v>
      </c>
      <c r="B387" s="80" t="s">
        <v>1170</v>
      </c>
    </row>
    <row r="388" spans="1:2" x14ac:dyDescent="0.25">
      <c r="A388" s="80" t="s">
        <v>1913</v>
      </c>
      <c r="B388" s="80" t="s">
        <v>1914</v>
      </c>
    </row>
    <row r="389" spans="1:2" x14ac:dyDescent="0.25">
      <c r="A389" s="80" t="s">
        <v>1929</v>
      </c>
      <c r="B389" s="80" t="s">
        <v>1930</v>
      </c>
    </row>
    <row r="390" spans="1:2" x14ac:dyDescent="0.25">
      <c r="A390" s="80" t="s">
        <v>1474</v>
      </c>
      <c r="B390" s="80" t="s">
        <v>1475</v>
      </c>
    </row>
    <row r="391" spans="1:2" x14ac:dyDescent="0.25">
      <c r="A391" s="80" t="s">
        <v>2036</v>
      </c>
      <c r="B391" s="80" t="s">
        <v>2037</v>
      </c>
    </row>
    <row r="392" spans="1:2" x14ac:dyDescent="0.25">
      <c r="A392" s="80" t="s">
        <v>1921</v>
      </c>
      <c r="B392" s="80" t="s">
        <v>1922</v>
      </c>
    </row>
    <row r="393" spans="1:2" x14ac:dyDescent="0.25">
      <c r="A393" s="80" t="s">
        <v>1511</v>
      </c>
      <c r="B393" s="80" t="s">
        <v>1512</v>
      </c>
    </row>
    <row r="394" spans="1:2" x14ac:dyDescent="0.25">
      <c r="A394" s="80" t="s">
        <v>1442</v>
      </c>
      <c r="B394" s="80" t="s">
        <v>1443</v>
      </c>
    </row>
    <row r="395" spans="1:2" x14ac:dyDescent="0.25">
      <c r="A395" s="80" t="s">
        <v>1893</v>
      </c>
      <c r="B395" s="80" t="s">
        <v>1894</v>
      </c>
    </row>
    <row r="396" spans="1:2" x14ac:dyDescent="0.25">
      <c r="A396" s="80" t="s">
        <v>1716</v>
      </c>
      <c r="B396" s="80" t="s">
        <v>1717</v>
      </c>
    </row>
    <row r="397" spans="1:2" x14ac:dyDescent="0.25">
      <c r="A397" s="80" t="s">
        <v>1593</v>
      </c>
      <c r="B397" s="80" t="s">
        <v>1594</v>
      </c>
    </row>
    <row r="398" spans="1:2" x14ac:dyDescent="0.25">
      <c r="A398" s="80" t="s">
        <v>1026</v>
      </c>
      <c r="B398" s="80" t="s">
        <v>1027</v>
      </c>
    </row>
    <row r="399" spans="1:2" x14ac:dyDescent="0.25">
      <c r="A399" s="80" t="s">
        <v>2015</v>
      </c>
      <c r="B399" s="80" t="s">
        <v>2016</v>
      </c>
    </row>
    <row r="400" spans="1:2" x14ac:dyDescent="0.25">
      <c r="A400" s="80" t="s">
        <v>1104</v>
      </c>
      <c r="B400" s="80" t="s">
        <v>1105</v>
      </c>
    </row>
    <row r="401" spans="1:2" x14ac:dyDescent="0.25">
      <c r="A401" s="80" t="s">
        <v>1142</v>
      </c>
      <c r="B401" s="80" t="s">
        <v>1143</v>
      </c>
    </row>
    <row r="402" spans="1:2" x14ac:dyDescent="0.25">
      <c r="A402" s="80" t="s">
        <v>1163</v>
      </c>
      <c r="B402" s="80" t="s">
        <v>1164</v>
      </c>
    </row>
    <row r="403" spans="1:2" x14ac:dyDescent="0.25">
      <c r="A403" s="80" t="s">
        <v>1824</v>
      </c>
      <c r="B403" s="80" t="s">
        <v>1825</v>
      </c>
    </row>
    <row r="404" spans="1:2" x14ac:dyDescent="0.25">
      <c r="A404" s="80" t="s">
        <v>1494</v>
      </c>
      <c r="B404" s="80" t="s">
        <v>1495</v>
      </c>
    </row>
    <row r="405" spans="1:2" x14ac:dyDescent="0.25">
      <c r="A405" s="80" t="s">
        <v>1002</v>
      </c>
      <c r="B405" s="80" t="s">
        <v>1003</v>
      </c>
    </row>
    <row r="406" spans="1:2" x14ac:dyDescent="0.25">
      <c r="A406" s="80" t="s">
        <v>1347</v>
      </c>
      <c r="B406" s="80" t="s">
        <v>1003</v>
      </c>
    </row>
    <row r="407" spans="1:2" x14ac:dyDescent="0.25">
      <c r="A407" s="80" t="s">
        <v>734</v>
      </c>
      <c r="B407" s="80" t="s">
        <v>735</v>
      </c>
    </row>
    <row r="408" spans="1:2" x14ac:dyDescent="0.25">
      <c r="A408" s="80" t="s">
        <v>670</v>
      </c>
      <c r="B408" s="80" t="s">
        <v>671</v>
      </c>
    </row>
    <row r="409" spans="1:2" x14ac:dyDescent="0.25">
      <c r="A409" s="80" t="s">
        <v>1718</v>
      </c>
      <c r="B409" s="80" t="s">
        <v>1719</v>
      </c>
    </row>
    <row r="410" spans="1:2" x14ac:dyDescent="0.25">
      <c r="A410" s="80" t="s">
        <v>1720</v>
      </c>
      <c r="B410" s="80" t="s">
        <v>1721</v>
      </c>
    </row>
    <row r="411" spans="1:2" x14ac:dyDescent="0.25">
      <c r="A411" s="80" t="s">
        <v>1559</v>
      </c>
      <c r="B411" s="80" t="s">
        <v>1560</v>
      </c>
    </row>
    <row r="412" spans="1:2" x14ac:dyDescent="0.25">
      <c r="A412" s="80" t="s">
        <v>1888</v>
      </c>
      <c r="B412" s="80" t="s">
        <v>1889</v>
      </c>
    </row>
    <row r="413" spans="1:2" x14ac:dyDescent="0.25">
      <c r="A413" s="80" t="s">
        <v>1835</v>
      </c>
      <c r="B413" s="80" t="s">
        <v>1836</v>
      </c>
    </row>
    <row r="414" spans="1:2" x14ac:dyDescent="0.25">
      <c r="A414" s="80" t="s">
        <v>1348</v>
      </c>
      <c r="B414" s="80" t="s">
        <v>1349</v>
      </c>
    </row>
    <row r="415" spans="1:2" x14ac:dyDescent="0.25">
      <c r="A415" s="80" t="s">
        <v>1722</v>
      </c>
      <c r="B415" s="80" t="s">
        <v>1723</v>
      </c>
    </row>
    <row r="416" spans="1:2" x14ac:dyDescent="0.25">
      <c r="A416" s="80" t="s">
        <v>1775</v>
      </c>
      <c r="B416" s="80" t="s">
        <v>1776</v>
      </c>
    </row>
    <row r="417" spans="1:2" x14ac:dyDescent="0.25">
      <c r="A417" s="80" t="s">
        <v>1863</v>
      </c>
      <c r="B417" s="80" t="s">
        <v>1864</v>
      </c>
    </row>
    <row r="418" spans="1:2" x14ac:dyDescent="0.25">
      <c r="A418" s="80" t="s">
        <v>1476</v>
      </c>
      <c r="B418" s="80" t="s">
        <v>1477</v>
      </c>
    </row>
    <row r="419" spans="1:2" x14ac:dyDescent="0.25">
      <c r="A419" s="80" t="s">
        <v>861</v>
      </c>
      <c r="B419" s="80" t="s">
        <v>862</v>
      </c>
    </row>
    <row r="420" spans="1:2" x14ac:dyDescent="0.25">
      <c r="A420" s="80" t="s">
        <v>1420</v>
      </c>
      <c r="B420" s="80" t="s">
        <v>1421</v>
      </c>
    </row>
    <row r="421" spans="1:2" x14ac:dyDescent="0.25">
      <c r="A421" s="80" t="s">
        <v>1931</v>
      </c>
      <c r="B421" s="80" t="s">
        <v>1932</v>
      </c>
    </row>
    <row r="422" spans="1:2" x14ac:dyDescent="0.25">
      <c r="A422" s="80" t="s">
        <v>1992</v>
      </c>
      <c r="B422" s="80" t="s">
        <v>1993</v>
      </c>
    </row>
    <row r="423" spans="1:2" x14ac:dyDescent="0.25">
      <c r="A423" s="80" t="s">
        <v>882</v>
      </c>
      <c r="B423" s="80" t="s">
        <v>883</v>
      </c>
    </row>
    <row r="424" spans="1:2" x14ac:dyDescent="0.25">
      <c r="A424" s="80" t="s">
        <v>1916</v>
      </c>
      <c r="B424" s="80" t="s">
        <v>1917</v>
      </c>
    </row>
    <row r="425" spans="1:2" x14ac:dyDescent="0.25">
      <c r="A425" s="80" t="s">
        <v>612</v>
      </c>
      <c r="B425" s="80" t="s">
        <v>613</v>
      </c>
    </row>
    <row r="426" spans="1:2" x14ac:dyDescent="0.25">
      <c r="A426" s="80" t="s">
        <v>816</v>
      </c>
      <c r="B426" s="80" t="s">
        <v>817</v>
      </c>
    </row>
    <row r="427" spans="1:2" x14ac:dyDescent="0.25">
      <c r="A427" s="80" t="s">
        <v>788</v>
      </c>
      <c r="B427" s="80" t="s">
        <v>789</v>
      </c>
    </row>
    <row r="428" spans="1:2" x14ac:dyDescent="0.25">
      <c r="A428" s="80" t="s">
        <v>1724</v>
      </c>
      <c r="B428" s="80" t="s">
        <v>1725</v>
      </c>
    </row>
    <row r="429" spans="1:2" x14ac:dyDescent="0.25">
      <c r="A429" s="80" t="s">
        <v>1350</v>
      </c>
      <c r="B429" s="80" t="s">
        <v>1351</v>
      </c>
    </row>
    <row r="430" spans="1:2" x14ac:dyDescent="0.25">
      <c r="A430" s="80" t="s">
        <v>1461</v>
      </c>
      <c r="B430" s="80" t="s">
        <v>1462</v>
      </c>
    </row>
    <row r="431" spans="1:2" x14ac:dyDescent="0.25">
      <c r="A431" s="80" t="s">
        <v>1524</v>
      </c>
      <c r="B431" s="80" t="s">
        <v>1525</v>
      </c>
    </row>
    <row r="432" spans="1:2" x14ac:dyDescent="0.25">
      <c r="A432" s="80" t="s">
        <v>859</v>
      </c>
      <c r="B432" s="80" t="s">
        <v>860</v>
      </c>
    </row>
    <row r="433" spans="1:2" x14ac:dyDescent="0.25">
      <c r="A433" s="80" t="s">
        <v>1827</v>
      </c>
      <c r="B433" s="80" t="s">
        <v>1828</v>
      </c>
    </row>
    <row r="434" spans="1:2" x14ac:dyDescent="0.25">
      <c r="A434" s="80" t="s">
        <v>614</v>
      </c>
      <c r="B434" s="80" t="s">
        <v>615</v>
      </c>
    </row>
    <row r="435" spans="1:2" x14ac:dyDescent="0.25">
      <c r="A435" s="80" t="s">
        <v>1923</v>
      </c>
      <c r="B435" s="80" t="s">
        <v>1924</v>
      </c>
    </row>
    <row r="436" spans="1:2" x14ac:dyDescent="0.25">
      <c r="A436" s="80" t="s">
        <v>1422</v>
      </c>
      <c r="B436" s="80" t="s">
        <v>1423</v>
      </c>
    </row>
    <row r="437" spans="1:2" x14ac:dyDescent="0.25">
      <c r="A437" s="80" t="s">
        <v>884</v>
      </c>
      <c r="B437" s="80" t="s">
        <v>885</v>
      </c>
    </row>
    <row r="438" spans="1:2" x14ac:dyDescent="0.25">
      <c r="A438" s="80" t="s">
        <v>1004</v>
      </c>
      <c r="B438" s="80" t="s">
        <v>1005</v>
      </c>
    </row>
    <row r="439" spans="1:2" x14ac:dyDescent="0.25">
      <c r="A439" s="80" t="s">
        <v>1907</v>
      </c>
      <c r="B439" s="80" t="s">
        <v>1908</v>
      </c>
    </row>
    <row r="440" spans="1:2" x14ac:dyDescent="0.25">
      <c r="A440" s="80" t="s">
        <v>1352</v>
      </c>
      <c r="B440" s="80" t="s">
        <v>1353</v>
      </c>
    </row>
    <row r="441" spans="1:2" x14ac:dyDescent="0.25">
      <c r="A441" s="80" t="s">
        <v>2070</v>
      </c>
      <c r="B441" s="80" t="s">
        <v>2071</v>
      </c>
    </row>
    <row r="442" spans="1:2" x14ac:dyDescent="0.25">
      <c r="A442" s="80" t="s">
        <v>1354</v>
      </c>
      <c r="B442" s="80" t="s">
        <v>1355</v>
      </c>
    </row>
    <row r="443" spans="1:2" x14ac:dyDescent="0.25">
      <c r="A443" s="80" t="s">
        <v>1138</v>
      </c>
      <c r="B443" s="80" t="s">
        <v>1139</v>
      </c>
    </row>
    <row r="444" spans="1:2" x14ac:dyDescent="0.25">
      <c r="A444" s="80" t="s">
        <v>1509</v>
      </c>
      <c r="B444" s="80" t="s">
        <v>1510</v>
      </c>
    </row>
    <row r="445" spans="1:2" x14ac:dyDescent="0.25">
      <c r="A445" s="80" t="s">
        <v>1952</v>
      </c>
      <c r="B445" s="80" t="s">
        <v>1953</v>
      </c>
    </row>
    <row r="446" spans="1:2" x14ac:dyDescent="0.25">
      <c r="A446" s="80" t="s">
        <v>1726</v>
      </c>
      <c r="B446" s="80" t="s">
        <v>1727</v>
      </c>
    </row>
    <row r="447" spans="1:2" x14ac:dyDescent="0.25">
      <c r="A447" s="80" t="s">
        <v>1124</v>
      </c>
      <c r="B447" s="80" t="s">
        <v>1125</v>
      </c>
    </row>
    <row r="448" spans="1:2" x14ac:dyDescent="0.25">
      <c r="A448" s="80" t="s">
        <v>1052</v>
      </c>
      <c r="B448" s="80" t="s">
        <v>1053</v>
      </c>
    </row>
    <row r="449" spans="1:2" x14ac:dyDescent="0.25">
      <c r="A449" s="80" t="s">
        <v>848</v>
      </c>
      <c r="B449" s="80" t="s">
        <v>849</v>
      </c>
    </row>
    <row r="450" spans="1:2" x14ac:dyDescent="0.25">
      <c r="A450" s="80" t="s">
        <v>1253</v>
      </c>
      <c r="B450" s="80" t="s">
        <v>1254</v>
      </c>
    </row>
    <row r="451" spans="1:2" x14ac:dyDescent="0.25">
      <c r="A451" s="80" t="s">
        <v>736</v>
      </c>
      <c r="B451" s="80" t="s">
        <v>737</v>
      </c>
    </row>
    <row r="452" spans="1:2" x14ac:dyDescent="0.25">
      <c r="A452" s="80" t="s">
        <v>1157</v>
      </c>
      <c r="B452" s="80" t="s">
        <v>1158</v>
      </c>
    </row>
    <row r="453" spans="1:2" x14ac:dyDescent="0.25">
      <c r="A453" s="80" t="s">
        <v>1080</v>
      </c>
      <c r="B453" s="80" t="s">
        <v>1081</v>
      </c>
    </row>
    <row r="454" spans="1:2" x14ac:dyDescent="0.25">
      <c r="A454" s="80" t="s">
        <v>1356</v>
      </c>
      <c r="B454" s="80" t="s">
        <v>1357</v>
      </c>
    </row>
    <row r="455" spans="1:2" x14ac:dyDescent="0.25">
      <c r="A455" s="80" t="s">
        <v>1553</v>
      </c>
      <c r="B455" s="80" t="s">
        <v>1554</v>
      </c>
    </row>
    <row r="456" spans="1:2" x14ac:dyDescent="0.25">
      <c r="A456" s="80" t="s">
        <v>1644</v>
      </c>
      <c r="B456" s="80" t="s">
        <v>1645</v>
      </c>
    </row>
    <row r="457" spans="1:2" x14ac:dyDescent="0.25">
      <c r="A457" s="80" t="s">
        <v>1646</v>
      </c>
      <c r="B457" s="80" t="s">
        <v>1647</v>
      </c>
    </row>
    <row r="458" spans="1:2" x14ac:dyDescent="0.25">
      <c r="A458" s="80" t="s">
        <v>1648</v>
      </c>
      <c r="B458" s="80" t="s">
        <v>1649</v>
      </c>
    </row>
    <row r="459" spans="1:2" x14ac:dyDescent="0.25">
      <c r="A459" s="80" t="s">
        <v>871</v>
      </c>
      <c r="B459" s="80" t="s">
        <v>872</v>
      </c>
    </row>
    <row r="460" spans="1:2" x14ac:dyDescent="0.25">
      <c r="A460" s="80" t="s">
        <v>1954</v>
      </c>
      <c r="B460" s="80" t="s">
        <v>1955</v>
      </c>
    </row>
    <row r="461" spans="1:2" x14ac:dyDescent="0.25">
      <c r="A461" s="80" t="s">
        <v>738</v>
      </c>
      <c r="B461" s="80" t="s">
        <v>739</v>
      </c>
    </row>
    <row r="462" spans="1:2" x14ac:dyDescent="0.25">
      <c r="A462" s="80" t="s">
        <v>1820</v>
      </c>
      <c r="B462" s="80" t="s">
        <v>1821</v>
      </c>
    </row>
    <row r="463" spans="1:2" x14ac:dyDescent="0.25">
      <c r="A463" s="80" t="s">
        <v>1358</v>
      </c>
      <c r="B463" s="80" t="s">
        <v>1359</v>
      </c>
    </row>
    <row r="464" spans="1:2" x14ac:dyDescent="0.25">
      <c r="A464" s="80" t="s">
        <v>944</v>
      </c>
      <c r="B464" s="80" t="s">
        <v>945</v>
      </c>
    </row>
    <row r="465" spans="1:2" x14ac:dyDescent="0.25">
      <c r="A465" s="80" t="s">
        <v>1126</v>
      </c>
      <c r="B465" s="80" t="s">
        <v>1127</v>
      </c>
    </row>
    <row r="466" spans="1:2" x14ac:dyDescent="0.25">
      <c r="A466" s="80" t="s">
        <v>1360</v>
      </c>
      <c r="B466" s="80" t="s">
        <v>1361</v>
      </c>
    </row>
    <row r="467" spans="1:2" x14ac:dyDescent="0.25">
      <c r="A467" s="80" t="s">
        <v>1277</v>
      </c>
      <c r="B467" s="80" t="s">
        <v>1278</v>
      </c>
    </row>
    <row r="468" spans="1:2" x14ac:dyDescent="0.25">
      <c r="A468" s="80" t="s">
        <v>1362</v>
      </c>
      <c r="B468" s="80" t="s">
        <v>1363</v>
      </c>
    </row>
    <row r="469" spans="1:2" x14ac:dyDescent="0.25">
      <c r="A469" s="80" t="s">
        <v>972</v>
      </c>
      <c r="B469" s="80" t="s">
        <v>973</v>
      </c>
    </row>
    <row r="470" spans="1:2" x14ac:dyDescent="0.25">
      <c r="A470" s="80" t="s">
        <v>1791</v>
      </c>
      <c r="B470" s="80" t="s">
        <v>1792</v>
      </c>
    </row>
    <row r="471" spans="1:2" x14ac:dyDescent="0.25">
      <c r="A471" s="80" t="s">
        <v>696</v>
      </c>
      <c r="B471" s="80" t="s">
        <v>697</v>
      </c>
    </row>
    <row r="472" spans="1:2" x14ac:dyDescent="0.25">
      <c r="A472" s="80" t="s">
        <v>1006</v>
      </c>
      <c r="B472" s="80" t="s">
        <v>1007</v>
      </c>
    </row>
    <row r="473" spans="1:2" x14ac:dyDescent="0.25">
      <c r="A473" s="80" t="s">
        <v>1813</v>
      </c>
      <c r="B473" s="80" t="s">
        <v>1814</v>
      </c>
    </row>
    <row r="474" spans="1:2" x14ac:dyDescent="0.25">
      <c r="A474" s="80" t="s">
        <v>1236</v>
      </c>
      <c r="B474" s="80" t="s">
        <v>1237</v>
      </c>
    </row>
    <row r="475" spans="1:2" x14ac:dyDescent="0.25">
      <c r="A475" s="80" t="s">
        <v>974</v>
      </c>
      <c r="B475" s="80" t="s">
        <v>975</v>
      </c>
    </row>
    <row r="476" spans="1:2" x14ac:dyDescent="0.25">
      <c r="A476" s="80" t="s">
        <v>1364</v>
      </c>
      <c r="B476" s="80" t="s">
        <v>1365</v>
      </c>
    </row>
    <row r="477" spans="1:2" x14ac:dyDescent="0.25">
      <c r="A477" s="80" t="s">
        <v>1060</v>
      </c>
      <c r="B477" s="80" t="s">
        <v>1061</v>
      </c>
    </row>
    <row r="478" spans="1:2" x14ac:dyDescent="0.25">
      <c r="A478" s="80" t="s">
        <v>616</v>
      </c>
      <c r="B478" s="80" t="s">
        <v>617</v>
      </c>
    </row>
    <row r="479" spans="1:2" x14ac:dyDescent="0.25">
      <c r="A479" s="80" t="s">
        <v>1366</v>
      </c>
      <c r="B479" s="80" t="s">
        <v>1367</v>
      </c>
    </row>
    <row r="480" spans="1:2" x14ac:dyDescent="0.25">
      <c r="A480" s="80" t="s">
        <v>618</v>
      </c>
      <c r="B480" s="80" t="s">
        <v>619</v>
      </c>
    </row>
    <row r="481" spans="1:2" x14ac:dyDescent="0.25">
      <c r="A481" s="80" t="s">
        <v>1008</v>
      </c>
      <c r="B481" s="80" t="s">
        <v>1009</v>
      </c>
    </row>
    <row r="482" spans="1:2" x14ac:dyDescent="0.25">
      <c r="A482" s="80" t="s">
        <v>1793</v>
      </c>
      <c r="B482" s="80" t="s">
        <v>1794</v>
      </c>
    </row>
    <row r="483" spans="1:2" x14ac:dyDescent="0.25">
      <c r="A483" s="80" t="s">
        <v>1650</v>
      </c>
      <c r="B483" s="80" t="s">
        <v>1651</v>
      </c>
    </row>
    <row r="484" spans="1:2" x14ac:dyDescent="0.25">
      <c r="A484" s="80" t="s">
        <v>1230</v>
      </c>
      <c r="B484" s="80" t="s">
        <v>1231</v>
      </c>
    </row>
    <row r="485" spans="1:2" x14ac:dyDescent="0.25">
      <c r="A485" s="80" t="s">
        <v>1890</v>
      </c>
      <c r="B485" s="80" t="s">
        <v>1891</v>
      </c>
    </row>
    <row r="486" spans="1:2" x14ac:dyDescent="0.25">
      <c r="A486" s="80" t="s">
        <v>946</v>
      </c>
      <c r="B486" s="80" t="s">
        <v>947</v>
      </c>
    </row>
    <row r="487" spans="1:2" x14ac:dyDescent="0.25">
      <c r="A487" s="80" t="s">
        <v>886</v>
      </c>
      <c r="B487" s="80" t="s">
        <v>887</v>
      </c>
    </row>
    <row r="488" spans="1:2" x14ac:dyDescent="0.25">
      <c r="A488" s="80" t="s">
        <v>1905</v>
      </c>
      <c r="B488" s="80" t="s">
        <v>1906</v>
      </c>
    </row>
    <row r="489" spans="1:2" x14ac:dyDescent="0.25">
      <c r="A489" s="80" t="s">
        <v>672</v>
      </c>
      <c r="B489" s="80" t="s">
        <v>673</v>
      </c>
    </row>
    <row r="490" spans="1:2" x14ac:dyDescent="0.25">
      <c r="A490" s="80" t="s">
        <v>1368</v>
      </c>
      <c r="B490" s="80" t="s">
        <v>1369</v>
      </c>
    </row>
    <row r="491" spans="1:2" x14ac:dyDescent="0.25">
      <c r="A491" s="80" t="s">
        <v>1430</v>
      </c>
      <c r="B491" s="80" t="s">
        <v>1431</v>
      </c>
    </row>
    <row r="492" spans="1:2" x14ac:dyDescent="0.25">
      <c r="A492" s="80" t="s">
        <v>1728</v>
      </c>
      <c r="B492" s="80" t="s">
        <v>1729</v>
      </c>
    </row>
    <row r="493" spans="1:2" x14ac:dyDescent="0.25">
      <c r="A493" s="80" t="s">
        <v>976</v>
      </c>
      <c r="B493" s="80" t="s">
        <v>977</v>
      </c>
    </row>
    <row r="494" spans="1:2" x14ac:dyDescent="0.25">
      <c r="A494" s="80" t="s">
        <v>1730</v>
      </c>
      <c r="B494" s="80" t="s">
        <v>1731</v>
      </c>
    </row>
    <row r="495" spans="1:2" x14ac:dyDescent="0.25">
      <c r="A495" s="80" t="s">
        <v>1526</v>
      </c>
      <c r="B495" s="80" t="s">
        <v>1527</v>
      </c>
    </row>
    <row r="496" spans="1:2" x14ac:dyDescent="0.25">
      <c r="A496" s="80" t="s">
        <v>740</v>
      </c>
      <c r="B496" s="80" t="s">
        <v>741</v>
      </c>
    </row>
    <row r="497" spans="1:2" x14ac:dyDescent="0.25">
      <c r="A497" s="80" t="s">
        <v>1933</v>
      </c>
      <c r="B497" s="80" t="s">
        <v>1934</v>
      </c>
    </row>
    <row r="498" spans="1:2" x14ac:dyDescent="0.25">
      <c r="A498" s="80" t="s">
        <v>2091</v>
      </c>
      <c r="B498" s="80" t="s">
        <v>2092</v>
      </c>
    </row>
    <row r="499" spans="1:2" x14ac:dyDescent="0.25">
      <c r="A499" s="80" t="s">
        <v>888</v>
      </c>
      <c r="B499" s="80" t="s">
        <v>889</v>
      </c>
    </row>
    <row r="500" spans="1:2" x14ac:dyDescent="0.25">
      <c r="A500" s="80" t="s">
        <v>948</v>
      </c>
      <c r="B500" s="80" t="s">
        <v>949</v>
      </c>
    </row>
    <row r="501" spans="1:2" x14ac:dyDescent="0.25">
      <c r="A501" s="80" t="s">
        <v>636</v>
      </c>
      <c r="B501" s="80" t="s">
        <v>637</v>
      </c>
    </row>
    <row r="502" spans="1:2" x14ac:dyDescent="0.25">
      <c r="A502" s="80" t="s">
        <v>1183</v>
      </c>
      <c r="B502" s="80" t="s">
        <v>1184</v>
      </c>
    </row>
    <row r="503" spans="1:2" x14ac:dyDescent="0.25">
      <c r="A503" s="80" t="s">
        <v>2038</v>
      </c>
      <c r="B503" s="80" t="s">
        <v>2039</v>
      </c>
    </row>
    <row r="504" spans="1:2" x14ac:dyDescent="0.25">
      <c r="A504" s="80" t="s">
        <v>1459</v>
      </c>
      <c r="B504" s="80" t="s">
        <v>1460</v>
      </c>
    </row>
    <row r="505" spans="1:2" x14ac:dyDescent="0.25">
      <c r="A505" s="80" t="s">
        <v>2049</v>
      </c>
      <c r="B505" s="80" t="s">
        <v>2050</v>
      </c>
    </row>
    <row r="506" spans="1:2" x14ac:dyDescent="0.25">
      <c r="A506" s="80" t="s">
        <v>1956</v>
      </c>
      <c r="B506" s="80" t="s">
        <v>1957</v>
      </c>
    </row>
    <row r="507" spans="1:2" x14ac:dyDescent="0.25">
      <c r="A507" s="80" t="s">
        <v>2040</v>
      </c>
      <c r="B507" s="80" t="s">
        <v>2041</v>
      </c>
    </row>
    <row r="508" spans="1:2" x14ac:dyDescent="0.25">
      <c r="A508" s="80" t="s">
        <v>2113</v>
      </c>
      <c r="B508" s="80" t="s">
        <v>2114</v>
      </c>
    </row>
    <row r="509" spans="1:2" x14ac:dyDescent="0.25">
      <c r="A509" s="80" t="s">
        <v>1247</v>
      </c>
      <c r="B509" s="80" t="s">
        <v>1248</v>
      </c>
    </row>
    <row r="510" spans="1:2" x14ac:dyDescent="0.25">
      <c r="A510" s="80" t="s">
        <v>1958</v>
      </c>
      <c r="B510" s="80" t="s">
        <v>1959</v>
      </c>
    </row>
    <row r="511" spans="1:2" x14ac:dyDescent="0.25">
      <c r="A511" s="80" t="s">
        <v>910</v>
      </c>
      <c r="B511" s="80" t="s">
        <v>911</v>
      </c>
    </row>
    <row r="512" spans="1:2" x14ac:dyDescent="0.25">
      <c r="A512" s="80" t="s">
        <v>2042</v>
      </c>
      <c r="B512" s="80" t="s">
        <v>2043</v>
      </c>
    </row>
    <row r="513" spans="1:2" x14ac:dyDescent="0.25">
      <c r="A513" s="80" t="s">
        <v>1257</v>
      </c>
      <c r="B513" s="80" t="s">
        <v>1258</v>
      </c>
    </row>
    <row r="514" spans="1:2" x14ac:dyDescent="0.25">
      <c r="A514" s="80" t="s">
        <v>1616</v>
      </c>
      <c r="B514" s="80" t="s">
        <v>1617</v>
      </c>
    </row>
    <row r="515" spans="1:2" x14ac:dyDescent="0.25">
      <c r="A515" s="80" t="s">
        <v>690</v>
      </c>
      <c r="B515" s="80" t="s">
        <v>691</v>
      </c>
    </row>
    <row r="516" spans="1:2" x14ac:dyDescent="0.25">
      <c r="A516" s="80" t="s">
        <v>1370</v>
      </c>
      <c r="B516" s="80" t="s">
        <v>1371</v>
      </c>
    </row>
    <row r="517" spans="1:2" x14ac:dyDescent="0.25">
      <c r="A517" s="80" t="s">
        <v>978</v>
      </c>
      <c r="B517" s="80" t="s">
        <v>979</v>
      </c>
    </row>
    <row r="518" spans="1:2" x14ac:dyDescent="0.25">
      <c r="A518" s="80" t="s">
        <v>1777</v>
      </c>
      <c r="B518" s="80" t="s">
        <v>1778</v>
      </c>
    </row>
    <row r="519" spans="1:2" x14ac:dyDescent="0.25">
      <c r="A519" s="80" t="s">
        <v>1595</v>
      </c>
      <c r="B519" s="80" t="s">
        <v>1596</v>
      </c>
    </row>
    <row r="520" spans="1:2" x14ac:dyDescent="0.25">
      <c r="A520" s="80" t="s">
        <v>790</v>
      </c>
      <c r="B520" s="80" t="s">
        <v>791</v>
      </c>
    </row>
    <row r="521" spans="1:2" x14ac:dyDescent="0.25">
      <c r="A521" s="80" t="s">
        <v>1518</v>
      </c>
      <c r="B521" s="80" t="s">
        <v>1519</v>
      </c>
    </row>
    <row r="522" spans="1:2" x14ac:dyDescent="0.25">
      <c r="A522" s="80" t="s">
        <v>826</v>
      </c>
      <c r="B522" s="80" t="s">
        <v>827</v>
      </c>
    </row>
    <row r="523" spans="1:2" x14ac:dyDescent="0.25">
      <c r="A523" s="80" t="s">
        <v>850</v>
      </c>
      <c r="B523" s="80" t="s">
        <v>827</v>
      </c>
    </row>
    <row r="524" spans="1:2" x14ac:dyDescent="0.25">
      <c r="A524" s="80" t="s">
        <v>1271</v>
      </c>
      <c r="B524" s="80" t="s">
        <v>827</v>
      </c>
    </row>
    <row r="525" spans="1:2" x14ac:dyDescent="0.25">
      <c r="A525" s="80" t="s">
        <v>1960</v>
      </c>
      <c r="B525" s="80" t="s">
        <v>1961</v>
      </c>
    </row>
    <row r="526" spans="1:2" x14ac:dyDescent="0.25">
      <c r="A526" s="80" t="s">
        <v>742</v>
      </c>
      <c r="B526" s="80" t="s">
        <v>743</v>
      </c>
    </row>
    <row r="527" spans="1:2" x14ac:dyDescent="0.25">
      <c r="A527" s="80" t="s">
        <v>1197</v>
      </c>
      <c r="B527" s="80" t="s">
        <v>1198</v>
      </c>
    </row>
    <row r="528" spans="1:2" x14ac:dyDescent="0.25">
      <c r="A528" s="80" t="s">
        <v>1962</v>
      </c>
      <c r="B528" s="80" t="s">
        <v>1963</v>
      </c>
    </row>
    <row r="529" spans="1:2" x14ac:dyDescent="0.25">
      <c r="A529" s="80" t="s">
        <v>844</v>
      </c>
      <c r="B529" s="80" t="s">
        <v>845</v>
      </c>
    </row>
    <row r="530" spans="1:2" x14ac:dyDescent="0.25">
      <c r="A530" s="80" t="s">
        <v>1211</v>
      </c>
      <c r="B530" s="80" t="s">
        <v>1212</v>
      </c>
    </row>
    <row r="531" spans="1:2" x14ac:dyDescent="0.25">
      <c r="A531" s="80" t="s">
        <v>1597</v>
      </c>
      <c r="B531" s="80" t="s">
        <v>1598</v>
      </c>
    </row>
    <row r="532" spans="1:2" x14ac:dyDescent="0.25">
      <c r="A532" s="80" t="s">
        <v>2066</v>
      </c>
      <c r="B532" s="80" t="s">
        <v>2067</v>
      </c>
    </row>
    <row r="533" spans="1:2" x14ac:dyDescent="0.25">
      <c r="A533" s="80" t="s">
        <v>2002</v>
      </c>
      <c r="B533" s="80" t="s">
        <v>2003</v>
      </c>
    </row>
    <row r="534" spans="1:2" x14ac:dyDescent="0.25">
      <c r="A534" s="80" t="s">
        <v>1496</v>
      </c>
      <c r="B534" s="80" t="s">
        <v>1497</v>
      </c>
    </row>
    <row r="535" spans="1:2" x14ac:dyDescent="0.25">
      <c r="A535" s="80" t="s">
        <v>744</v>
      </c>
      <c r="B535" s="80" t="s">
        <v>745</v>
      </c>
    </row>
    <row r="536" spans="1:2" x14ac:dyDescent="0.25">
      <c r="A536" s="80" t="s">
        <v>1815</v>
      </c>
      <c r="B536" s="80" t="s">
        <v>745</v>
      </c>
    </row>
    <row r="537" spans="1:2" x14ac:dyDescent="0.25">
      <c r="A537" s="80" t="s">
        <v>1765</v>
      </c>
      <c r="B537" s="80" t="s">
        <v>1766</v>
      </c>
    </row>
    <row r="538" spans="1:2" x14ac:dyDescent="0.25">
      <c r="A538" s="80" t="s">
        <v>692</v>
      </c>
      <c r="B538" s="80" t="s">
        <v>693</v>
      </c>
    </row>
    <row r="539" spans="1:2" x14ac:dyDescent="0.25">
      <c r="A539" s="80" t="s">
        <v>1044</v>
      </c>
      <c r="B539" s="80" t="s">
        <v>1045</v>
      </c>
    </row>
    <row r="540" spans="1:2" x14ac:dyDescent="0.25">
      <c r="A540" s="80" t="s">
        <v>2004</v>
      </c>
      <c r="B540" s="80" t="s">
        <v>2005</v>
      </c>
    </row>
    <row r="541" spans="1:2" x14ac:dyDescent="0.25">
      <c r="A541" s="80" t="s">
        <v>1070</v>
      </c>
      <c r="B541" s="80" t="s">
        <v>1071</v>
      </c>
    </row>
    <row r="542" spans="1:2" x14ac:dyDescent="0.25">
      <c r="A542" s="80" t="s">
        <v>1732</v>
      </c>
      <c r="B542" s="80" t="s">
        <v>1733</v>
      </c>
    </row>
    <row r="543" spans="1:2" x14ac:dyDescent="0.25">
      <c r="A543" s="80" t="s">
        <v>1498</v>
      </c>
      <c r="B543" s="80" t="s">
        <v>1499</v>
      </c>
    </row>
    <row r="544" spans="1:2" x14ac:dyDescent="0.25">
      <c r="A544" s="80" t="s">
        <v>904</v>
      </c>
      <c r="B544" s="80" t="s">
        <v>905</v>
      </c>
    </row>
    <row r="545" spans="1:2" x14ac:dyDescent="0.25">
      <c r="A545" s="80" t="s">
        <v>1624</v>
      </c>
      <c r="B545" s="80" t="s">
        <v>905</v>
      </c>
    </row>
    <row r="546" spans="1:2" x14ac:dyDescent="0.25">
      <c r="A546" s="80" t="s">
        <v>1452</v>
      </c>
      <c r="B546" s="80" t="s">
        <v>1453</v>
      </c>
    </row>
    <row r="547" spans="1:2" x14ac:dyDescent="0.25">
      <c r="A547" s="80" t="s">
        <v>1146</v>
      </c>
      <c r="B547" s="80" t="s">
        <v>1147</v>
      </c>
    </row>
    <row r="548" spans="1:2" x14ac:dyDescent="0.25">
      <c r="A548" s="80" t="s">
        <v>1199</v>
      </c>
      <c r="B548" s="80" t="s">
        <v>1147</v>
      </c>
    </row>
    <row r="549" spans="1:2" x14ac:dyDescent="0.25">
      <c r="A549" s="80" t="s">
        <v>1531</v>
      </c>
      <c r="B549" s="80" t="s">
        <v>1147</v>
      </c>
    </row>
    <row r="550" spans="1:2" x14ac:dyDescent="0.25">
      <c r="A550" s="80" t="s">
        <v>792</v>
      </c>
      <c r="B550" s="80" t="s">
        <v>793</v>
      </c>
    </row>
    <row r="551" spans="1:2" x14ac:dyDescent="0.25">
      <c r="A551" s="80" t="s">
        <v>746</v>
      </c>
      <c r="B551" s="80" t="s">
        <v>747</v>
      </c>
    </row>
    <row r="552" spans="1:2" x14ac:dyDescent="0.25">
      <c r="A552" s="80" t="s">
        <v>1500</v>
      </c>
      <c r="B552" s="80" t="s">
        <v>747</v>
      </c>
    </row>
    <row r="553" spans="1:2" x14ac:dyDescent="0.25">
      <c r="A553" s="80" t="s">
        <v>1964</v>
      </c>
      <c r="B553" s="80" t="s">
        <v>747</v>
      </c>
    </row>
    <row r="554" spans="1:2" x14ac:dyDescent="0.25">
      <c r="A554" s="80" t="s">
        <v>2072</v>
      </c>
      <c r="B554" s="80" t="s">
        <v>747</v>
      </c>
    </row>
    <row r="555" spans="1:2" x14ac:dyDescent="0.25">
      <c r="A555" s="80" t="s">
        <v>748</v>
      </c>
      <c r="B555" s="80" t="s">
        <v>749</v>
      </c>
    </row>
    <row r="556" spans="1:2" x14ac:dyDescent="0.25">
      <c r="A556" s="80" t="s">
        <v>1965</v>
      </c>
      <c r="B556" s="80" t="s">
        <v>1966</v>
      </c>
    </row>
    <row r="557" spans="1:2" x14ac:dyDescent="0.25">
      <c r="A557" s="80" t="s">
        <v>638</v>
      </c>
      <c r="B557" s="80" t="s">
        <v>639</v>
      </c>
    </row>
    <row r="558" spans="1:2" x14ac:dyDescent="0.25">
      <c r="A558" s="80" t="s">
        <v>916</v>
      </c>
      <c r="B558" s="80" t="s">
        <v>639</v>
      </c>
    </row>
    <row r="559" spans="1:2" x14ac:dyDescent="0.25">
      <c r="A559" s="80" t="s">
        <v>1148</v>
      </c>
      <c r="B559" s="80" t="s">
        <v>639</v>
      </c>
    </row>
    <row r="560" spans="1:2" x14ac:dyDescent="0.25">
      <c r="A560" s="80" t="s">
        <v>1967</v>
      </c>
      <c r="B560" s="80" t="s">
        <v>639</v>
      </c>
    </row>
    <row r="561" spans="1:2" x14ac:dyDescent="0.25">
      <c r="A561" s="80" t="s">
        <v>1986</v>
      </c>
      <c r="B561" s="80" t="s">
        <v>639</v>
      </c>
    </row>
    <row r="562" spans="1:2" x14ac:dyDescent="0.25">
      <c r="A562" s="80" t="s">
        <v>2044</v>
      </c>
      <c r="B562" s="80" t="s">
        <v>639</v>
      </c>
    </row>
    <row r="563" spans="1:2" x14ac:dyDescent="0.25">
      <c r="A563" s="80" t="s">
        <v>1968</v>
      </c>
      <c r="B563" s="80" t="s">
        <v>1969</v>
      </c>
    </row>
    <row r="564" spans="1:2" x14ac:dyDescent="0.25">
      <c r="A564" s="80" t="s">
        <v>750</v>
      </c>
      <c r="B564" s="80" t="s">
        <v>751</v>
      </c>
    </row>
    <row r="565" spans="1:2" x14ac:dyDescent="0.25">
      <c r="A565" s="80" t="s">
        <v>1599</v>
      </c>
      <c r="B565" s="80" t="s">
        <v>751</v>
      </c>
    </row>
    <row r="566" spans="1:2" x14ac:dyDescent="0.25">
      <c r="A566" s="80" t="s">
        <v>2006</v>
      </c>
      <c r="B566" s="80" t="s">
        <v>2007</v>
      </c>
    </row>
    <row r="567" spans="1:2" x14ac:dyDescent="0.25">
      <c r="A567" s="80" t="s">
        <v>908</v>
      </c>
      <c r="B567" s="80" t="s">
        <v>909</v>
      </c>
    </row>
    <row r="568" spans="1:2" x14ac:dyDescent="0.25">
      <c r="A568" s="80" t="s">
        <v>923</v>
      </c>
      <c r="B568" s="80" t="s">
        <v>909</v>
      </c>
    </row>
    <row r="569" spans="1:2" x14ac:dyDescent="0.25">
      <c r="A569" s="80" t="s">
        <v>1574</v>
      </c>
      <c r="B569" s="80" t="s">
        <v>909</v>
      </c>
    </row>
    <row r="570" spans="1:2" x14ac:dyDescent="0.25">
      <c r="A570" s="80" t="s">
        <v>794</v>
      </c>
      <c r="B570" s="80" t="s">
        <v>795</v>
      </c>
    </row>
    <row r="571" spans="1:2" x14ac:dyDescent="0.25">
      <c r="A571" s="80" t="s">
        <v>1096</v>
      </c>
      <c r="B571" s="80" t="s">
        <v>1097</v>
      </c>
    </row>
    <row r="572" spans="1:2" x14ac:dyDescent="0.25">
      <c r="A572" s="80" t="s">
        <v>1909</v>
      </c>
      <c r="B572" s="80" t="s">
        <v>1910</v>
      </c>
    </row>
    <row r="573" spans="1:2" x14ac:dyDescent="0.25">
      <c r="A573" s="80" t="s">
        <v>1652</v>
      </c>
      <c r="B573" s="80" t="s">
        <v>1653</v>
      </c>
    </row>
    <row r="574" spans="1:2" x14ac:dyDescent="0.25">
      <c r="A574" s="80" t="s">
        <v>1153</v>
      </c>
      <c r="B574" s="80" t="s">
        <v>1154</v>
      </c>
    </row>
    <row r="575" spans="1:2" x14ac:dyDescent="0.25">
      <c r="A575" s="80" t="s">
        <v>1106</v>
      </c>
      <c r="B575" s="80" t="s">
        <v>1107</v>
      </c>
    </row>
    <row r="576" spans="1:2" x14ac:dyDescent="0.25">
      <c r="A576" s="80" t="s">
        <v>1600</v>
      </c>
      <c r="B576" s="80" t="s">
        <v>1601</v>
      </c>
    </row>
    <row r="577" spans="1:2" x14ac:dyDescent="0.25">
      <c r="A577" s="80" t="s">
        <v>2008</v>
      </c>
      <c r="B577" s="80" t="s">
        <v>2009</v>
      </c>
    </row>
    <row r="578" spans="1:2" x14ac:dyDescent="0.25">
      <c r="A578" s="80" t="s">
        <v>1463</v>
      </c>
      <c r="B578" s="80" t="s">
        <v>1464</v>
      </c>
    </row>
    <row r="579" spans="1:2" x14ac:dyDescent="0.25">
      <c r="A579" s="80" t="s">
        <v>1829</v>
      </c>
      <c r="B579" s="80" t="s">
        <v>1830</v>
      </c>
    </row>
    <row r="580" spans="1:2" x14ac:dyDescent="0.25">
      <c r="A580" s="80" t="s">
        <v>1915</v>
      </c>
      <c r="B580" s="80" t="s">
        <v>1830</v>
      </c>
    </row>
    <row r="581" spans="1:2" x14ac:dyDescent="0.25">
      <c r="A581" s="80" t="s">
        <v>906</v>
      </c>
      <c r="B581" s="80" t="s">
        <v>907</v>
      </c>
    </row>
    <row r="582" spans="1:2" x14ac:dyDescent="0.25">
      <c r="A582" s="80" t="s">
        <v>924</v>
      </c>
      <c r="B582" s="80" t="s">
        <v>907</v>
      </c>
    </row>
    <row r="583" spans="1:2" x14ac:dyDescent="0.25">
      <c r="A583" s="80" t="s">
        <v>1238</v>
      </c>
      <c r="B583" s="80" t="s">
        <v>907</v>
      </c>
    </row>
    <row r="584" spans="1:2" x14ac:dyDescent="0.25">
      <c r="A584" s="80" t="s">
        <v>1483</v>
      </c>
      <c r="B584" s="80" t="s">
        <v>907</v>
      </c>
    </row>
    <row r="585" spans="1:2" x14ac:dyDescent="0.25">
      <c r="A585" s="80" t="s">
        <v>1543</v>
      </c>
      <c r="B585" s="80" t="s">
        <v>907</v>
      </c>
    </row>
    <row r="586" spans="1:2" x14ac:dyDescent="0.25">
      <c r="A586" s="80" t="s">
        <v>914</v>
      </c>
      <c r="B586" s="80" t="s">
        <v>915</v>
      </c>
    </row>
    <row r="587" spans="1:2" x14ac:dyDescent="0.25">
      <c r="A587" s="80" t="s">
        <v>1970</v>
      </c>
      <c r="B587" s="80" t="s">
        <v>1971</v>
      </c>
    </row>
    <row r="588" spans="1:2" x14ac:dyDescent="0.25">
      <c r="A588" s="80" t="s">
        <v>1654</v>
      </c>
      <c r="B588" s="80" t="s">
        <v>1655</v>
      </c>
    </row>
    <row r="589" spans="1:2" x14ac:dyDescent="0.25">
      <c r="A589" s="80" t="s">
        <v>1058</v>
      </c>
      <c r="B589" s="80" t="s">
        <v>1059</v>
      </c>
    </row>
    <row r="590" spans="1:2" x14ac:dyDescent="0.25">
      <c r="A590" s="80" t="s">
        <v>1145</v>
      </c>
      <c r="B590" s="80" t="s">
        <v>1059</v>
      </c>
    </row>
    <row r="591" spans="1:2" x14ac:dyDescent="0.25">
      <c r="A591" s="80" t="s">
        <v>1454</v>
      </c>
      <c r="B591" s="80" t="s">
        <v>1059</v>
      </c>
    </row>
    <row r="592" spans="1:2" x14ac:dyDescent="0.25">
      <c r="A592" s="80" t="s">
        <v>1788</v>
      </c>
      <c r="B592" s="80" t="s">
        <v>1059</v>
      </c>
    </row>
    <row r="593" spans="1:2" x14ac:dyDescent="0.25">
      <c r="A593" s="80" t="s">
        <v>851</v>
      </c>
      <c r="B593" s="80" t="s">
        <v>852</v>
      </c>
    </row>
    <row r="594" spans="1:2" x14ac:dyDescent="0.25">
      <c r="A594" s="80" t="s">
        <v>1656</v>
      </c>
      <c r="B594" s="80" t="s">
        <v>1657</v>
      </c>
    </row>
    <row r="595" spans="1:2" x14ac:dyDescent="0.25">
      <c r="A595" s="80" t="s">
        <v>902</v>
      </c>
      <c r="B595" s="80" t="s">
        <v>903</v>
      </c>
    </row>
    <row r="596" spans="1:2" x14ac:dyDescent="0.25">
      <c r="A596" s="80" t="s">
        <v>1879</v>
      </c>
      <c r="B596" s="80" t="s">
        <v>1880</v>
      </c>
    </row>
    <row r="597" spans="1:2" x14ac:dyDescent="0.25">
      <c r="A597" s="80" t="s">
        <v>2057</v>
      </c>
      <c r="B597" s="80" t="s">
        <v>1880</v>
      </c>
    </row>
    <row r="598" spans="1:2" x14ac:dyDescent="0.25">
      <c r="A598" s="80" t="s">
        <v>1895</v>
      </c>
      <c r="B598" s="80" t="s">
        <v>1896</v>
      </c>
    </row>
    <row r="599" spans="1:2" x14ac:dyDescent="0.25">
      <c r="A599" s="80" t="s">
        <v>752</v>
      </c>
      <c r="B599" s="80" t="s">
        <v>753</v>
      </c>
    </row>
    <row r="600" spans="1:2" x14ac:dyDescent="0.25">
      <c r="A600" s="80" t="s">
        <v>1528</v>
      </c>
      <c r="B600" s="80" t="s">
        <v>753</v>
      </c>
    </row>
    <row r="601" spans="1:2" x14ac:dyDescent="0.25">
      <c r="A601" s="80" t="s">
        <v>1779</v>
      </c>
      <c r="B601" s="80" t="s">
        <v>753</v>
      </c>
    </row>
    <row r="602" spans="1:2" x14ac:dyDescent="0.25">
      <c r="A602" s="80" t="s">
        <v>1082</v>
      </c>
      <c r="B602" s="80" t="s">
        <v>1083</v>
      </c>
    </row>
    <row r="603" spans="1:2" x14ac:dyDescent="0.25">
      <c r="A603" s="80" t="s">
        <v>818</v>
      </c>
      <c r="B603" s="80" t="s">
        <v>819</v>
      </c>
    </row>
    <row r="604" spans="1:2" x14ac:dyDescent="0.25">
      <c r="A604" s="80" t="s">
        <v>1989</v>
      </c>
      <c r="B604" s="80" t="s">
        <v>819</v>
      </c>
    </row>
    <row r="605" spans="1:2" x14ac:dyDescent="0.25">
      <c r="A605" s="80" t="s">
        <v>754</v>
      </c>
      <c r="B605" s="80" t="s">
        <v>755</v>
      </c>
    </row>
    <row r="606" spans="1:2" x14ac:dyDescent="0.25">
      <c r="A606" s="80" t="s">
        <v>1734</v>
      </c>
      <c r="B606" s="80" t="s">
        <v>1735</v>
      </c>
    </row>
    <row r="607" spans="1:2" x14ac:dyDescent="0.25">
      <c r="A607" s="80" t="s">
        <v>1658</v>
      </c>
      <c r="B607" s="80" t="s">
        <v>1659</v>
      </c>
    </row>
    <row r="608" spans="1:2" x14ac:dyDescent="0.25">
      <c r="A608" s="80" t="s">
        <v>1602</v>
      </c>
      <c r="B608" s="80" t="s">
        <v>1603</v>
      </c>
    </row>
    <row r="609" spans="1:2" x14ac:dyDescent="0.25">
      <c r="A609" s="80" t="s">
        <v>796</v>
      </c>
      <c r="B609" s="80" t="s">
        <v>797</v>
      </c>
    </row>
    <row r="610" spans="1:2" x14ac:dyDescent="0.25">
      <c r="A610" s="80" t="s">
        <v>1575</v>
      </c>
      <c r="B610" s="80" t="s">
        <v>1576</v>
      </c>
    </row>
    <row r="611" spans="1:2" x14ac:dyDescent="0.25">
      <c r="A611" s="80" t="s">
        <v>1529</v>
      </c>
      <c r="B611" s="80" t="s">
        <v>1530</v>
      </c>
    </row>
    <row r="612" spans="1:2" x14ac:dyDescent="0.25">
      <c r="A612" s="80" t="s">
        <v>1159</v>
      </c>
      <c r="B612" s="80" t="s">
        <v>1160</v>
      </c>
    </row>
    <row r="613" spans="1:2" x14ac:dyDescent="0.25">
      <c r="A613" s="80" t="s">
        <v>756</v>
      </c>
      <c r="B613" s="80" t="s">
        <v>757</v>
      </c>
    </row>
    <row r="614" spans="1:2" x14ac:dyDescent="0.25">
      <c r="A614" s="80" t="s">
        <v>1736</v>
      </c>
      <c r="B614" s="80" t="s">
        <v>1737</v>
      </c>
    </row>
    <row r="615" spans="1:2" x14ac:dyDescent="0.25">
      <c r="A615" s="80" t="s">
        <v>1514</v>
      </c>
      <c r="B615" s="80" t="s">
        <v>1515</v>
      </c>
    </row>
    <row r="616" spans="1:2" x14ac:dyDescent="0.25">
      <c r="A616" s="80" t="s">
        <v>758</v>
      </c>
      <c r="B616" s="80" t="s">
        <v>759</v>
      </c>
    </row>
    <row r="617" spans="1:2" x14ac:dyDescent="0.25">
      <c r="A617" s="80" t="s">
        <v>1532</v>
      </c>
      <c r="B617" s="80" t="s">
        <v>759</v>
      </c>
    </row>
    <row r="618" spans="1:2" x14ac:dyDescent="0.25">
      <c r="A618" s="80" t="s">
        <v>1901</v>
      </c>
      <c r="B618" s="80" t="s">
        <v>1902</v>
      </c>
    </row>
    <row r="619" spans="1:2" x14ac:dyDescent="0.25">
      <c r="A619" s="80" t="s">
        <v>1072</v>
      </c>
      <c r="B619" s="80" t="s">
        <v>1073</v>
      </c>
    </row>
    <row r="620" spans="1:2" x14ac:dyDescent="0.25">
      <c r="A620" s="80" t="s">
        <v>620</v>
      </c>
      <c r="B620" s="80" t="s">
        <v>621</v>
      </c>
    </row>
    <row r="621" spans="1:2" x14ac:dyDescent="0.25">
      <c r="A621" s="80" t="s">
        <v>1200</v>
      </c>
      <c r="B621" s="80" t="s">
        <v>1201</v>
      </c>
    </row>
    <row r="622" spans="1:2" x14ac:dyDescent="0.25">
      <c r="A622" s="80" t="s">
        <v>1780</v>
      </c>
      <c r="B622" s="80" t="s">
        <v>1781</v>
      </c>
    </row>
    <row r="623" spans="1:2" x14ac:dyDescent="0.25">
      <c r="A623" s="80" t="s">
        <v>1738</v>
      </c>
      <c r="B623" s="80" t="s">
        <v>1739</v>
      </c>
    </row>
    <row r="624" spans="1:2" x14ac:dyDescent="0.25">
      <c r="A624" s="80" t="s">
        <v>1837</v>
      </c>
      <c r="B624" s="80" t="s">
        <v>1838</v>
      </c>
    </row>
    <row r="625" spans="1:2" x14ac:dyDescent="0.25">
      <c r="A625" s="80" t="s">
        <v>1740</v>
      </c>
      <c r="B625" s="80" t="s">
        <v>1741</v>
      </c>
    </row>
    <row r="626" spans="1:2" x14ac:dyDescent="0.25">
      <c r="A626" s="80" t="s">
        <v>1865</v>
      </c>
      <c r="B626" s="80" t="s">
        <v>1866</v>
      </c>
    </row>
    <row r="627" spans="1:2" x14ac:dyDescent="0.25">
      <c r="A627" s="80" t="s">
        <v>2115</v>
      </c>
      <c r="B627" s="80" t="s">
        <v>2116</v>
      </c>
    </row>
    <row r="628" spans="1:2" x14ac:dyDescent="0.25">
      <c r="A628" s="80" t="s">
        <v>2117</v>
      </c>
      <c r="B628" s="80" t="s">
        <v>2118</v>
      </c>
    </row>
    <row r="629" spans="1:2" x14ac:dyDescent="0.25">
      <c r="A629" s="80" t="s">
        <v>1372</v>
      </c>
      <c r="B629" s="80" t="s">
        <v>1373</v>
      </c>
    </row>
    <row r="630" spans="1:2" x14ac:dyDescent="0.25">
      <c r="A630" s="80" t="s">
        <v>873</v>
      </c>
      <c r="B630" s="80" t="s">
        <v>874</v>
      </c>
    </row>
    <row r="631" spans="1:2" x14ac:dyDescent="0.25">
      <c r="A631" s="80" t="s">
        <v>2109</v>
      </c>
      <c r="B631" s="80" t="s">
        <v>2110</v>
      </c>
    </row>
    <row r="632" spans="1:2" x14ac:dyDescent="0.25">
      <c r="A632" s="80" t="s">
        <v>622</v>
      </c>
      <c r="B632" s="80" t="s">
        <v>623</v>
      </c>
    </row>
    <row r="633" spans="1:2" x14ac:dyDescent="0.25">
      <c r="A633" s="80" t="s">
        <v>2093</v>
      </c>
      <c r="B633" s="80" t="s">
        <v>2094</v>
      </c>
    </row>
    <row r="634" spans="1:2" x14ac:dyDescent="0.25">
      <c r="A634" s="80" t="s">
        <v>1232</v>
      </c>
      <c r="B634" s="80" t="s">
        <v>1233</v>
      </c>
    </row>
    <row r="635" spans="1:2" x14ac:dyDescent="0.25">
      <c r="A635" s="80" t="s">
        <v>1742</v>
      </c>
      <c r="B635" s="80" t="s">
        <v>1743</v>
      </c>
    </row>
    <row r="636" spans="1:2" x14ac:dyDescent="0.25">
      <c r="A636" s="80" t="s">
        <v>1110</v>
      </c>
      <c r="B636" s="80" t="s">
        <v>1111</v>
      </c>
    </row>
    <row r="637" spans="1:2" x14ac:dyDescent="0.25">
      <c r="A637" s="80" t="s">
        <v>1149</v>
      </c>
      <c r="B637" s="80" t="s">
        <v>1150</v>
      </c>
    </row>
    <row r="638" spans="1:2" x14ac:dyDescent="0.25">
      <c r="A638" s="80" t="s">
        <v>1374</v>
      </c>
      <c r="B638" s="80" t="s">
        <v>1375</v>
      </c>
    </row>
    <row r="639" spans="1:2" x14ac:dyDescent="0.25">
      <c r="A639" s="80" t="s">
        <v>1376</v>
      </c>
      <c r="B639" s="80" t="s">
        <v>1377</v>
      </c>
    </row>
    <row r="640" spans="1:2" x14ac:dyDescent="0.25">
      <c r="A640" s="80" t="s">
        <v>1883</v>
      </c>
      <c r="B640" s="80" t="s">
        <v>1884</v>
      </c>
    </row>
    <row r="641" spans="1:2" x14ac:dyDescent="0.25">
      <c r="A641" s="80" t="s">
        <v>980</v>
      </c>
      <c r="B641" s="80" t="s">
        <v>981</v>
      </c>
    </row>
    <row r="642" spans="1:2" x14ac:dyDescent="0.25">
      <c r="A642" s="80" t="s">
        <v>2058</v>
      </c>
      <c r="B642" s="80" t="s">
        <v>2059</v>
      </c>
    </row>
    <row r="643" spans="1:2" x14ac:dyDescent="0.25">
      <c r="A643" s="80" t="s">
        <v>674</v>
      </c>
      <c r="B643" s="80" t="s">
        <v>675</v>
      </c>
    </row>
    <row r="644" spans="1:2" x14ac:dyDescent="0.25">
      <c r="A644" s="80" t="s">
        <v>1782</v>
      </c>
      <c r="B644" s="80" t="s">
        <v>1783</v>
      </c>
    </row>
    <row r="645" spans="1:2" x14ac:dyDescent="0.25">
      <c r="A645" s="80" t="s">
        <v>1935</v>
      </c>
      <c r="B645" s="80" t="s">
        <v>1936</v>
      </c>
    </row>
    <row r="646" spans="1:2" x14ac:dyDescent="0.25">
      <c r="A646" s="80" t="s">
        <v>1972</v>
      </c>
      <c r="B646" s="80" t="s">
        <v>1973</v>
      </c>
    </row>
    <row r="647" spans="1:2" x14ac:dyDescent="0.25">
      <c r="A647" s="80" t="s">
        <v>890</v>
      </c>
      <c r="B647" s="80" t="s">
        <v>891</v>
      </c>
    </row>
    <row r="648" spans="1:2" x14ac:dyDescent="0.25">
      <c r="A648" s="80" t="s">
        <v>875</v>
      </c>
      <c r="B648" s="80" t="s">
        <v>876</v>
      </c>
    </row>
    <row r="649" spans="1:2" x14ac:dyDescent="0.25">
      <c r="A649" s="80" t="s">
        <v>1378</v>
      </c>
      <c r="B649" s="80" t="s">
        <v>1379</v>
      </c>
    </row>
    <row r="650" spans="1:2" x14ac:dyDescent="0.25">
      <c r="A650" s="80" t="s">
        <v>1795</v>
      </c>
      <c r="B650" s="80" t="s">
        <v>1796</v>
      </c>
    </row>
    <row r="651" spans="1:2" x14ac:dyDescent="0.25">
      <c r="A651" s="80" t="s">
        <v>1380</v>
      </c>
      <c r="B651" s="80" t="s">
        <v>1381</v>
      </c>
    </row>
    <row r="652" spans="1:2" x14ac:dyDescent="0.25">
      <c r="A652" s="80" t="s">
        <v>2077</v>
      </c>
      <c r="B652" s="80" t="s">
        <v>2078</v>
      </c>
    </row>
    <row r="653" spans="1:2" x14ac:dyDescent="0.25">
      <c r="A653" s="80" t="s">
        <v>1604</v>
      </c>
      <c r="B653" s="80" t="s">
        <v>1605</v>
      </c>
    </row>
    <row r="654" spans="1:2" x14ac:dyDescent="0.25">
      <c r="A654" s="80" t="s">
        <v>1606</v>
      </c>
      <c r="B654" s="80" t="s">
        <v>1607</v>
      </c>
    </row>
    <row r="655" spans="1:2" x14ac:dyDescent="0.25">
      <c r="A655" s="80" t="s">
        <v>1259</v>
      </c>
      <c r="B655" s="80" t="s">
        <v>1260</v>
      </c>
    </row>
    <row r="656" spans="1:2" x14ac:dyDescent="0.25">
      <c r="A656" s="80" t="s">
        <v>760</v>
      </c>
      <c r="B656" s="80" t="s">
        <v>761</v>
      </c>
    </row>
    <row r="657" spans="1:2" x14ac:dyDescent="0.25">
      <c r="A657" s="80" t="s">
        <v>1382</v>
      </c>
      <c r="B657" s="80" t="s">
        <v>1383</v>
      </c>
    </row>
    <row r="658" spans="1:2" x14ac:dyDescent="0.25">
      <c r="A658" s="80" t="s">
        <v>2125</v>
      </c>
      <c r="B658" s="80" t="s">
        <v>2126</v>
      </c>
    </row>
    <row r="659" spans="1:2" x14ac:dyDescent="0.25">
      <c r="A659" s="80" t="s">
        <v>982</v>
      </c>
      <c r="B659" s="80" t="s">
        <v>983</v>
      </c>
    </row>
    <row r="660" spans="1:2" x14ac:dyDescent="0.25">
      <c r="A660" s="80" t="s">
        <v>798</v>
      </c>
      <c r="B660" s="80" t="s">
        <v>799</v>
      </c>
    </row>
    <row r="661" spans="1:2" x14ac:dyDescent="0.25">
      <c r="A661" s="80" t="s">
        <v>624</v>
      </c>
      <c r="B661" s="80" t="s">
        <v>625</v>
      </c>
    </row>
    <row r="662" spans="1:2" x14ac:dyDescent="0.25">
      <c r="A662" s="80" t="s">
        <v>1533</v>
      </c>
      <c r="B662" s="80" t="s">
        <v>1534</v>
      </c>
    </row>
    <row r="663" spans="1:2" x14ac:dyDescent="0.25">
      <c r="A663" s="80" t="s">
        <v>1128</v>
      </c>
      <c r="B663" s="80" t="s">
        <v>1129</v>
      </c>
    </row>
    <row r="664" spans="1:2" x14ac:dyDescent="0.25">
      <c r="A664" s="80" t="s">
        <v>1249</v>
      </c>
      <c r="B664" s="80" t="s">
        <v>1250</v>
      </c>
    </row>
    <row r="665" spans="1:2" x14ac:dyDescent="0.25">
      <c r="A665" s="80" t="s">
        <v>1744</v>
      </c>
      <c r="B665" s="80" t="s">
        <v>1745</v>
      </c>
    </row>
    <row r="666" spans="1:2" x14ac:dyDescent="0.25">
      <c r="A666" s="80" t="s">
        <v>820</v>
      </c>
      <c r="B666" s="80" t="s">
        <v>821</v>
      </c>
    </row>
    <row r="667" spans="1:2" x14ac:dyDescent="0.25">
      <c r="A667" s="80" t="s">
        <v>2045</v>
      </c>
      <c r="B667" s="80" t="s">
        <v>2046</v>
      </c>
    </row>
    <row r="668" spans="1:2" x14ac:dyDescent="0.25">
      <c r="A668" s="80" t="s">
        <v>1987</v>
      </c>
      <c r="B668" s="80" t="s">
        <v>1988</v>
      </c>
    </row>
    <row r="669" spans="1:2" x14ac:dyDescent="0.25">
      <c r="A669" s="80" t="s">
        <v>1036</v>
      </c>
      <c r="B669" s="80" t="s">
        <v>1037</v>
      </c>
    </row>
    <row r="670" spans="1:2" x14ac:dyDescent="0.25">
      <c r="A670" s="80" t="s">
        <v>1831</v>
      </c>
      <c r="B670" s="80" t="s">
        <v>1832</v>
      </c>
    </row>
    <row r="671" spans="1:2" x14ac:dyDescent="0.25">
      <c r="A671" s="80" t="s">
        <v>842</v>
      </c>
      <c r="B671" s="80" t="s">
        <v>843</v>
      </c>
    </row>
    <row r="672" spans="1:2" x14ac:dyDescent="0.25">
      <c r="A672" s="80" t="s">
        <v>800</v>
      </c>
      <c r="B672" s="80" t="s">
        <v>801</v>
      </c>
    </row>
    <row r="673" spans="1:2" x14ac:dyDescent="0.25">
      <c r="A673" s="80" t="s">
        <v>802</v>
      </c>
      <c r="B673" s="80" t="s">
        <v>803</v>
      </c>
    </row>
    <row r="674" spans="1:2" x14ac:dyDescent="0.25">
      <c r="A674" s="80" t="s">
        <v>1066</v>
      </c>
      <c r="B674" s="80" t="s">
        <v>1067</v>
      </c>
    </row>
    <row r="675" spans="1:2" x14ac:dyDescent="0.25">
      <c r="A675" s="80" t="s">
        <v>1054</v>
      </c>
      <c r="B675" s="80" t="s">
        <v>1055</v>
      </c>
    </row>
    <row r="676" spans="1:2" x14ac:dyDescent="0.25">
      <c r="A676" s="80" t="s">
        <v>1897</v>
      </c>
      <c r="B676" s="80" t="s">
        <v>1898</v>
      </c>
    </row>
    <row r="677" spans="1:2" x14ac:dyDescent="0.25">
      <c r="A677" s="80" t="s">
        <v>1746</v>
      </c>
      <c r="B677" s="80" t="s">
        <v>1747</v>
      </c>
    </row>
    <row r="678" spans="1:2" x14ac:dyDescent="0.25">
      <c r="A678" s="80" t="s">
        <v>822</v>
      </c>
      <c r="B678" s="80" t="s">
        <v>823</v>
      </c>
    </row>
    <row r="679" spans="1:2" x14ac:dyDescent="0.25">
      <c r="A679" s="80" t="s">
        <v>1516</v>
      </c>
      <c r="B679" s="80" t="s">
        <v>1517</v>
      </c>
    </row>
    <row r="680" spans="1:2" x14ac:dyDescent="0.25">
      <c r="A680" s="80" t="s">
        <v>640</v>
      </c>
      <c r="B680" s="80" t="s">
        <v>641</v>
      </c>
    </row>
    <row r="681" spans="1:2" x14ac:dyDescent="0.25">
      <c r="A681" s="80" t="s">
        <v>1899</v>
      </c>
      <c r="B681" s="80" t="s">
        <v>1900</v>
      </c>
    </row>
    <row r="682" spans="1:2" x14ac:dyDescent="0.25">
      <c r="A682" s="80" t="s">
        <v>1925</v>
      </c>
      <c r="B682" s="80" t="s">
        <v>1926</v>
      </c>
    </row>
    <row r="683" spans="1:2" x14ac:dyDescent="0.25">
      <c r="A683" s="80" t="s">
        <v>1748</v>
      </c>
      <c r="B683" s="80" t="s">
        <v>1749</v>
      </c>
    </row>
    <row r="684" spans="1:2" x14ac:dyDescent="0.25">
      <c r="A684" s="80" t="s">
        <v>1251</v>
      </c>
      <c r="B684" s="80" t="s">
        <v>1252</v>
      </c>
    </row>
    <row r="685" spans="1:2" x14ac:dyDescent="0.25">
      <c r="A685" s="80" t="s">
        <v>1466</v>
      </c>
      <c r="B685" s="80" t="s">
        <v>1467</v>
      </c>
    </row>
    <row r="686" spans="1:2" x14ac:dyDescent="0.25">
      <c r="A686" s="80" t="s">
        <v>1750</v>
      </c>
      <c r="B686" s="80" t="s">
        <v>1751</v>
      </c>
    </row>
    <row r="687" spans="1:2" x14ac:dyDescent="0.25">
      <c r="A687" s="80" t="s">
        <v>1028</v>
      </c>
      <c r="B687" s="80" t="s">
        <v>1029</v>
      </c>
    </row>
    <row r="688" spans="1:2" x14ac:dyDescent="0.25">
      <c r="A688" s="80" t="s">
        <v>1030</v>
      </c>
      <c r="B688" s="80" t="s">
        <v>1031</v>
      </c>
    </row>
    <row r="689" spans="1:2" x14ac:dyDescent="0.25">
      <c r="A689" s="80" t="s">
        <v>1535</v>
      </c>
      <c r="B689" s="80" t="s">
        <v>1536</v>
      </c>
    </row>
    <row r="690" spans="1:2" x14ac:dyDescent="0.25">
      <c r="A690" s="80" t="s">
        <v>1839</v>
      </c>
      <c r="B690" s="80" t="s">
        <v>1840</v>
      </c>
    </row>
    <row r="691" spans="1:2" x14ac:dyDescent="0.25">
      <c r="A691" s="80" t="s">
        <v>950</v>
      </c>
      <c r="B691" s="80" t="s">
        <v>951</v>
      </c>
    </row>
    <row r="692" spans="1:2" x14ac:dyDescent="0.25">
      <c r="A692" s="80" t="s">
        <v>1171</v>
      </c>
      <c r="B692" s="80" t="s">
        <v>1172</v>
      </c>
    </row>
    <row r="693" spans="1:2" x14ac:dyDescent="0.25">
      <c r="A693" s="80" t="s">
        <v>762</v>
      </c>
      <c r="B693" s="80" t="s">
        <v>763</v>
      </c>
    </row>
    <row r="694" spans="1:2" x14ac:dyDescent="0.25">
      <c r="A694" s="80" t="s">
        <v>1608</v>
      </c>
      <c r="B694" s="80" t="s">
        <v>1609</v>
      </c>
    </row>
    <row r="695" spans="1:2" x14ac:dyDescent="0.25">
      <c r="A695" s="80" t="s">
        <v>1867</v>
      </c>
      <c r="B695" s="80" t="s">
        <v>1868</v>
      </c>
    </row>
    <row r="696" spans="1:2" x14ac:dyDescent="0.25">
      <c r="A696" s="80" t="s">
        <v>2095</v>
      </c>
      <c r="B696" s="80" t="s">
        <v>2096</v>
      </c>
    </row>
    <row r="697" spans="1:2" x14ac:dyDescent="0.25">
      <c r="A697" s="80" t="s">
        <v>1223</v>
      </c>
      <c r="B697" s="80" t="s">
        <v>1224</v>
      </c>
    </row>
    <row r="698" spans="1:2" x14ac:dyDescent="0.25">
      <c r="A698" s="80" t="s">
        <v>1010</v>
      </c>
      <c r="B698" s="80" t="s">
        <v>1011</v>
      </c>
    </row>
    <row r="699" spans="1:2" x14ac:dyDescent="0.25">
      <c r="A699" s="80" t="s">
        <v>1384</v>
      </c>
      <c r="B699" s="80" t="s">
        <v>1385</v>
      </c>
    </row>
    <row r="700" spans="1:2" x14ac:dyDescent="0.25">
      <c r="A700" s="80" t="s">
        <v>892</v>
      </c>
      <c r="B700" s="80" t="s">
        <v>893</v>
      </c>
    </row>
    <row r="701" spans="1:2" x14ac:dyDescent="0.25">
      <c r="A701" s="80" t="s">
        <v>1841</v>
      </c>
      <c r="B701" s="80" t="s">
        <v>1842</v>
      </c>
    </row>
    <row r="702" spans="1:2" x14ac:dyDescent="0.25">
      <c r="A702" s="80" t="s">
        <v>676</v>
      </c>
      <c r="B702" s="80" t="s">
        <v>677</v>
      </c>
    </row>
    <row r="703" spans="1:2" x14ac:dyDescent="0.25">
      <c r="A703" s="80" t="s">
        <v>1386</v>
      </c>
      <c r="B703" s="80" t="s">
        <v>1387</v>
      </c>
    </row>
    <row r="704" spans="1:2" x14ac:dyDescent="0.25">
      <c r="A704" s="80" t="s">
        <v>1388</v>
      </c>
      <c r="B704" s="80" t="s">
        <v>1389</v>
      </c>
    </row>
    <row r="705" spans="1:2" x14ac:dyDescent="0.25">
      <c r="A705" s="80" t="s">
        <v>2097</v>
      </c>
      <c r="B705" s="80" t="s">
        <v>2098</v>
      </c>
    </row>
    <row r="706" spans="1:2" x14ac:dyDescent="0.25">
      <c r="A706" s="80" t="s">
        <v>1537</v>
      </c>
      <c r="B706" s="80" t="s">
        <v>1538</v>
      </c>
    </row>
    <row r="707" spans="1:2" x14ac:dyDescent="0.25">
      <c r="A707" s="80" t="s">
        <v>626</v>
      </c>
      <c r="B707" s="80" t="s">
        <v>627</v>
      </c>
    </row>
    <row r="708" spans="1:2" x14ac:dyDescent="0.25">
      <c r="A708" s="80" t="s">
        <v>628</v>
      </c>
      <c r="B708" s="80" t="s">
        <v>629</v>
      </c>
    </row>
    <row r="709" spans="1:2" x14ac:dyDescent="0.25">
      <c r="A709" s="80" t="s">
        <v>1869</v>
      </c>
      <c r="B709" s="80" t="s">
        <v>1870</v>
      </c>
    </row>
    <row r="710" spans="1:2" x14ac:dyDescent="0.25">
      <c r="A710" s="80" t="s">
        <v>1660</v>
      </c>
      <c r="B710" s="80" t="s">
        <v>1661</v>
      </c>
    </row>
    <row r="711" spans="1:2" x14ac:dyDescent="0.25">
      <c r="A711" s="80" t="s">
        <v>2103</v>
      </c>
      <c r="B711" s="80" t="s">
        <v>2104</v>
      </c>
    </row>
    <row r="712" spans="1:2" x14ac:dyDescent="0.25">
      <c r="A712" s="80" t="s">
        <v>2010</v>
      </c>
      <c r="B712" s="80" t="s">
        <v>2011</v>
      </c>
    </row>
    <row r="713" spans="1:2" x14ac:dyDescent="0.25">
      <c r="A713" s="80" t="s">
        <v>2131</v>
      </c>
      <c r="B713" s="80" t="s">
        <v>2132</v>
      </c>
    </row>
    <row r="714" spans="1:2" x14ac:dyDescent="0.25">
      <c r="A714" s="80" t="s">
        <v>1822</v>
      </c>
      <c r="B714" s="80" t="s">
        <v>1823</v>
      </c>
    </row>
    <row r="715" spans="1:2" x14ac:dyDescent="0.25">
      <c r="A715" s="80" t="s">
        <v>925</v>
      </c>
      <c r="B715" s="80" t="s">
        <v>926</v>
      </c>
    </row>
    <row r="716" spans="1:2" x14ac:dyDescent="0.25">
      <c r="A716" s="80" t="s">
        <v>1478</v>
      </c>
      <c r="B716" s="80" t="s">
        <v>1479</v>
      </c>
    </row>
    <row r="717" spans="1:2" x14ac:dyDescent="0.25">
      <c r="A717" s="80" t="s">
        <v>2060</v>
      </c>
      <c r="B717" s="80" t="s">
        <v>2061</v>
      </c>
    </row>
    <row r="718" spans="1:2" x14ac:dyDescent="0.25">
      <c r="A718" s="80" t="s">
        <v>1185</v>
      </c>
      <c r="B718" s="80" t="s">
        <v>1186</v>
      </c>
    </row>
    <row r="719" spans="1:2" x14ac:dyDescent="0.25">
      <c r="A719" s="80" t="s">
        <v>1187</v>
      </c>
      <c r="B719" s="80" t="s">
        <v>1188</v>
      </c>
    </row>
    <row r="720" spans="1:2" x14ac:dyDescent="0.25">
      <c r="A720" s="80" t="s">
        <v>1618</v>
      </c>
      <c r="B720" s="80" t="s">
        <v>1619</v>
      </c>
    </row>
    <row r="721" spans="1:2" x14ac:dyDescent="0.25">
      <c r="A721" s="80" t="s">
        <v>960</v>
      </c>
      <c r="B721" s="80" t="s">
        <v>961</v>
      </c>
    </row>
    <row r="722" spans="1:2" x14ac:dyDescent="0.25">
      <c r="A722" s="80" t="s">
        <v>1752</v>
      </c>
      <c r="B722" s="80" t="s">
        <v>1753</v>
      </c>
    </row>
    <row r="723" spans="1:2" x14ac:dyDescent="0.25">
      <c r="A723" s="80" t="s">
        <v>1074</v>
      </c>
      <c r="B723" s="80" t="s">
        <v>1075</v>
      </c>
    </row>
    <row r="724" spans="1:2" x14ac:dyDescent="0.25">
      <c r="A724" s="80" t="s">
        <v>2062</v>
      </c>
      <c r="B724" s="80" t="s">
        <v>2063</v>
      </c>
    </row>
    <row r="725" spans="1:2" x14ac:dyDescent="0.25">
      <c r="A725" s="80" t="s">
        <v>1662</v>
      </c>
      <c r="B725" s="80" t="s">
        <v>1663</v>
      </c>
    </row>
    <row r="726" spans="1:2" x14ac:dyDescent="0.25">
      <c r="A726" s="80" t="s">
        <v>1754</v>
      </c>
      <c r="B726" s="80" t="s">
        <v>1755</v>
      </c>
    </row>
    <row r="727" spans="1:2" x14ac:dyDescent="0.25">
      <c r="A727" s="80" t="s">
        <v>1756</v>
      </c>
      <c r="B727" s="80" t="s">
        <v>1757</v>
      </c>
    </row>
    <row r="728" spans="1:2" x14ac:dyDescent="0.25">
      <c r="A728" s="80" t="s">
        <v>1758</v>
      </c>
      <c r="B728" s="80" t="s">
        <v>1759</v>
      </c>
    </row>
    <row r="729" spans="1:2" x14ac:dyDescent="0.25">
      <c r="A729" s="80" t="s">
        <v>1664</v>
      </c>
      <c r="B729" s="80" t="s">
        <v>1665</v>
      </c>
    </row>
    <row r="730" spans="1:2" x14ac:dyDescent="0.25">
      <c r="A730" s="80" t="s">
        <v>1816</v>
      </c>
      <c r="B730" s="80" t="s">
        <v>1817</v>
      </c>
    </row>
    <row r="731" spans="1:2" x14ac:dyDescent="0.25">
      <c r="A731" s="80" t="s">
        <v>1974</v>
      </c>
      <c r="B731" s="80" t="s">
        <v>1975</v>
      </c>
    </row>
    <row r="732" spans="1:2" x14ac:dyDescent="0.25">
      <c r="A732" s="80" t="s">
        <v>1390</v>
      </c>
      <c r="B732" s="80" t="s">
        <v>1391</v>
      </c>
    </row>
    <row r="733" spans="1:2" x14ac:dyDescent="0.25">
      <c r="A733" s="80" t="s">
        <v>1392</v>
      </c>
      <c r="B733" s="80" t="s">
        <v>1393</v>
      </c>
    </row>
    <row r="734" spans="1:2" x14ac:dyDescent="0.25">
      <c r="A734" s="80" t="s">
        <v>630</v>
      </c>
      <c r="B734" s="80" t="s">
        <v>631</v>
      </c>
    </row>
    <row r="735" spans="1:2" x14ac:dyDescent="0.25">
      <c r="A735" s="80" t="s">
        <v>952</v>
      </c>
      <c r="B735" s="80" t="s">
        <v>953</v>
      </c>
    </row>
    <row r="736" spans="1:2" x14ac:dyDescent="0.25">
      <c r="A736" s="80" t="s">
        <v>1394</v>
      </c>
      <c r="B736" s="80" t="s">
        <v>1395</v>
      </c>
    </row>
    <row r="737" spans="1:2" x14ac:dyDescent="0.25">
      <c r="A737" s="80" t="s">
        <v>1396</v>
      </c>
      <c r="B737" s="80" t="s">
        <v>1397</v>
      </c>
    </row>
    <row r="738" spans="1:2" x14ac:dyDescent="0.25">
      <c r="A738" s="80" t="s">
        <v>1577</v>
      </c>
      <c r="B738" s="80" t="s">
        <v>1578</v>
      </c>
    </row>
    <row r="739" spans="1:2" x14ac:dyDescent="0.25">
      <c r="A739" s="80" t="s">
        <v>840</v>
      </c>
      <c r="B739" s="80" t="s">
        <v>841</v>
      </c>
    </row>
    <row r="740" spans="1:2" x14ac:dyDescent="0.25">
      <c r="A740" s="80" t="s">
        <v>1130</v>
      </c>
      <c r="B740" s="80" t="s">
        <v>1131</v>
      </c>
    </row>
    <row r="741" spans="1:2" x14ac:dyDescent="0.25">
      <c r="A741" s="80" t="s">
        <v>830</v>
      </c>
      <c r="B741" s="80" t="s">
        <v>831</v>
      </c>
    </row>
    <row r="742" spans="1:2" x14ac:dyDescent="0.25">
      <c r="A742" s="80" t="s">
        <v>1760</v>
      </c>
      <c r="B742" s="80" t="s">
        <v>831</v>
      </c>
    </row>
    <row r="743" spans="1:2" x14ac:dyDescent="0.25">
      <c r="A743" s="80" t="s">
        <v>1202</v>
      </c>
      <c r="B743" s="80" t="s">
        <v>1203</v>
      </c>
    </row>
    <row r="744" spans="1:2" x14ac:dyDescent="0.25">
      <c r="A744" s="80" t="s">
        <v>1032</v>
      </c>
      <c r="B744" s="80" t="s">
        <v>1033</v>
      </c>
    </row>
    <row r="745" spans="1:2" x14ac:dyDescent="0.25">
      <c r="A745" s="80" t="s">
        <v>1465</v>
      </c>
      <c r="B745" s="80" t="s">
        <v>1033</v>
      </c>
    </row>
    <row r="746" spans="1:2" x14ac:dyDescent="0.25">
      <c r="A746" s="80" t="s">
        <v>1513</v>
      </c>
      <c r="B746" s="80" t="s">
        <v>1033</v>
      </c>
    </row>
    <row r="747" spans="1:2" x14ac:dyDescent="0.25">
      <c r="A747" s="80" t="s">
        <v>1625</v>
      </c>
      <c r="B747" s="80" t="s">
        <v>1033</v>
      </c>
    </row>
    <row r="748" spans="1:2" x14ac:dyDescent="0.25">
      <c r="A748" s="80" t="s">
        <v>1976</v>
      </c>
      <c r="B748" s="80" t="s">
        <v>1977</v>
      </c>
    </row>
    <row r="749" spans="1:2" x14ac:dyDescent="0.25">
      <c r="A749" s="80" t="s">
        <v>984</v>
      </c>
      <c r="B749" s="80" t="s">
        <v>985</v>
      </c>
    </row>
    <row r="750" spans="1:2" x14ac:dyDescent="0.25">
      <c r="A750" s="80" t="s">
        <v>678</v>
      </c>
      <c r="B750" s="80" t="s">
        <v>679</v>
      </c>
    </row>
    <row r="751" spans="1:2" x14ac:dyDescent="0.25">
      <c r="A751" s="80" t="s">
        <v>2079</v>
      </c>
      <c r="B751" s="80" t="s">
        <v>2080</v>
      </c>
    </row>
    <row r="752" spans="1:2" x14ac:dyDescent="0.25">
      <c r="A752" s="80" t="s">
        <v>1108</v>
      </c>
      <c r="B752" s="80" t="s">
        <v>1109</v>
      </c>
    </row>
    <row r="753" spans="1:2" x14ac:dyDescent="0.25">
      <c r="A753" s="80" t="s">
        <v>1012</v>
      </c>
      <c r="B753" s="80" t="s">
        <v>1013</v>
      </c>
    </row>
    <row r="754" spans="1:2" x14ac:dyDescent="0.25">
      <c r="A754" s="80" t="s">
        <v>1161</v>
      </c>
      <c r="B754" s="80" t="s">
        <v>1162</v>
      </c>
    </row>
    <row r="755" spans="1:2" x14ac:dyDescent="0.25">
      <c r="A755" s="80" t="s">
        <v>1132</v>
      </c>
      <c r="B755" s="80" t="s">
        <v>1133</v>
      </c>
    </row>
    <row r="756" spans="1:2" x14ac:dyDescent="0.25">
      <c r="A756" s="80" t="s">
        <v>1398</v>
      </c>
      <c r="B756" s="80" t="s">
        <v>1399</v>
      </c>
    </row>
    <row r="757" spans="1:2" x14ac:dyDescent="0.25">
      <c r="A757" s="80" t="s">
        <v>1400</v>
      </c>
      <c r="B757" s="80" t="s">
        <v>1401</v>
      </c>
    </row>
    <row r="758" spans="1:2" x14ac:dyDescent="0.25">
      <c r="A758" s="80" t="s">
        <v>1978</v>
      </c>
      <c r="B758" s="80" t="s">
        <v>1979</v>
      </c>
    </row>
    <row r="759" spans="1:2" x14ac:dyDescent="0.25">
      <c r="A759" s="80" t="s">
        <v>1173</v>
      </c>
      <c r="B759" s="80" t="s">
        <v>1174</v>
      </c>
    </row>
    <row r="760" spans="1:2" x14ac:dyDescent="0.25">
      <c r="A760" s="80" t="s">
        <v>1885</v>
      </c>
      <c r="B760" s="80" t="s">
        <v>1174</v>
      </c>
    </row>
    <row r="761" spans="1:2" x14ac:dyDescent="0.25">
      <c r="A761" s="80" t="s">
        <v>1014</v>
      </c>
      <c r="B761" s="80" t="s">
        <v>1015</v>
      </c>
    </row>
    <row r="762" spans="1:2" x14ac:dyDescent="0.25">
      <c r="A762" s="80" t="s">
        <v>1402</v>
      </c>
      <c r="B762" s="80" t="s">
        <v>1403</v>
      </c>
    </row>
    <row r="763" spans="1:2" x14ac:dyDescent="0.25">
      <c r="A763" s="80" t="s">
        <v>680</v>
      </c>
      <c r="B763" s="80" t="s">
        <v>681</v>
      </c>
    </row>
    <row r="764" spans="1:2" x14ac:dyDescent="0.25">
      <c r="A764" s="80" t="s">
        <v>2099</v>
      </c>
      <c r="B764" s="80" t="s">
        <v>2100</v>
      </c>
    </row>
    <row r="765" spans="1:2" x14ac:dyDescent="0.25">
      <c r="A765" s="80" t="s">
        <v>1272</v>
      </c>
      <c r="B765" s="80" t="s">
        <v>1273</v>
      </c>
    </row>
    <row r="766" spans="1:2" x14ac:dyDescent="0.25">
      <c r="A766" s="80" t="s">
        <v>898</v>
      </c>
      <c r="B766" s="80" t="s">
        <v>899</v>
      </c>
    </row>
    <row r="767" spans="1:2" x14ac:dyDescent="0.25">
      <c r="A767" s="80" t="s">
        <v>900</v>
      </c>
      <c r="B767" s="80" t="s">
        <v>901</v>
      </c>
    </row>
    <row r="768" spans="1:2" x14ac:dyDescent="0.25">
      <c r="A768" s="80" t="s">
        <v>1016</v>
      </c>
      <c r="B768" s="80" t="s">
        <v>1017</v>
      </c>
    </row>
    <row r="769" spans="1:2" x14ac:dyDescent="0.25">
      <c r="A769" s="80" t="s">
        <v>2119</v>
      </c>
      <c r="B769" s="80" t="s">
        <v>2120</v>
      </c>
    </row>
    <row r="770" spans="1:2" x14ac:dyDescent="0.25">
      <c r="A770" s="80" t="s">
        <v>2127</v>
      </c>
      <c r="B770" s="80" t="s">
        <v>2128</v>
      </c>
    </row>
    <row r="771" spans="1:2" x14ac:dyDescent="0.25">
      <c r="A771" s="80" t="s">
        <v>894</v>
      </c>
      <c r="B771" s="80" t="s">
        <v>895</v>
      </c>
    </row>
    <row r="772" spans="1:2" x14ac:dyDescent="0.25">
      <c r="A772" s="80" t="s">
        <v>986</v>
      </c>
      <c r="B772" s="80" t="s">
        <v>987</v>
      </c>
    </row>
    <row r="773" spans="1:2" x14ac:dyDescent="0.25">
      <c r="A773" s="80" t="s">
        <v>1267</v>
      </c>
      <c r="B773" s="80" t="s">
        <v>1268</v>
      </c>
    </row>
    <row r="774" spans="1:2" x14ac:dyDescent="0.25">
      <c r="A774" s="80" t="s">
        <v>1871</v>
      </c>
      <c r="B774" s="80" t="s">
        <v>1872</v>
      </c>
    </row>
    <row r="775" spans="1:2" x14ac:dyDescent="0.25">
      <c r="A775" s="80" t="s">
        <v>1018</v>
      </c>
      <c r="B775" s="80" t="s">
        <v>1019</v>
      </c>
    </row>
    <row r="776" spans="1:2" x14ac:dyDescent="0.25">
      <c r="A776" s="80" t="s">
        <v>682</v>
      </c>
      <c r="B776" s="80" t="s">
        <v>683</v>
      </c>
    </row>
    <row r="777" spans="1:2" x14ac:dyDescent="0.25">
      <c r="A777" s="80" t="s">
        <v>1843</v>
      </c>
      <c r="B777" s="80" t="s">
        <v>1844</v>
      </c>
    </row>
    <row r="778" spans="1:2" x14ac:dyDescent="0.25">
      <c r="A778" s="80" t="s">
        <v>1404</v>
      </c>
      <c r="B778" s="80" t="s">
        <v>1405</v>
      </c>
    </row>
    <row r="779" spans="1:2" x14ac:dyDescent="0.25">
      <c r="A779" s="80" t="s">
        <v>804</v>
      </c>
      <c r="B779" s="80" t="s">
        <v>805</v>
      </c>
    </row>
    <row r="780" spans="1:2" x14ac:dyDescent="0.25">
      <c r="A780" s="80" t="s">
        <v>2047</v>
      </c>
      <c r="B780" s="80" t="s">
        <v>2048</v>
      </c>
    </row>
    <row r="781" spans="1:2" x14ac:dyDescent="0.25">
      <c r="A781" s="80" t="s">
        <v>632</v>
      </c>
      <c r="B781" s="80" t="s">
        <v>633</v>
      </c>
    </row>
    <row r="782" spans="1:2" x14ac:dyDescent="0.25">
      <c r="A782" s="80" t="s">
        <v>1784</v>
      </c>
      <c r="B782" s="80" t="s">
        <v>1785</v>
      </c>
    </row>
    <row r="783" spans="1:2" x14ac:dyDescent="0.25">
      <c r="A783" s="80" t="s">
        <v>1873</v>
      </c>
      <c r="B783" s="80" t="s">
        <v>1874</v>
      </c>
    </row>
    <row r="784" spans="1:2" x14ac:dyDescent="0.25">
      <c r="A784" s="80" t="s">
        <v>1406</v>
      </c>
      <c r="B784" s="80" t="s">
        <v>1407</v>
      </c>
    </row>
    <row r="785" spans="1:2" x14ac:dyDescent="0.25">
      <c r="A785" s="80" t="s">
        <v>824</v>
      </c>
      <c r="B785" s="80" t="s">
        <v>825</v>
      </c>
    </row>
    <row r="786" spans="1:2" x14ac:dyDescent="0.25">
      <c r="A786" s="80" t="s">
        <v>684</v>
      </c>
      <c r="B786" s="80" t="s">
        <v>685</v>
      </c>
    </row>
    <row r="787" spans="1:2" x14ac:dyDescent="0.25">
      <c r="A787" s="80" t="s">
        <v>1020</v>
      </c>
      <c r="B787" s="80" t="s">
        <v>1021</v>
      </c>
    </row>
    <row r="788" spans="1:2" x14ac:dyDescent="0.25">
      <c r="A788" s="80" t="s">
        <v>2101</v>
      </c>
      <c r="B788" s="80" t="s">
        <v>2102</v>
      </c>
    </row>
    <row r="789" spans="1:2" x14ac:dyDescent="0.25">
      <c r="A789" s="80" t="s">
        <v>634</v>
      </c>
      <c r="B789" s="80" t="s">
        <v>635</v>
      </c>
    </row>
    <row r="790" spans="1:2" x14ac:dyDescent="0.25">
      <c r="A790" s="80" t="s">
        <v>1761</v>
      </c>
      <c r="B790" s="80" t="s">
        <v>1762</v>
      </c>
    </row>
    <row r="791" spans="1:2" x14ac:dyDescent="0.25">
      <c r="A791" s="80" t="s">
        <v>806</v>
      </c>
      <c r="B791" s="80" t="s">
        <v>807</v>
      </c>
    </row>
    <row r="792" spans="1:2" x14ac:dyDescent="0.25">
      <c r="A792" s="80" t="s">
        <v>954</v>
      </c>
      <c r="B792" s="80" t="s">
        <v>955</v>
      </c>
    </row>
    <row r="793" spans="1:2" x14ac:dyDescent="0.25">
      <c r="A793" s="80" t="s">
        <v>1408</v>
      </c>
      <c r="B793" s="80" t="s">
        <v>1409</v>
      </c>
    </row>
    <row r="794" spans="1:2" x14ac:dyDescent="0.25">
      <c r="A794" s="80" t="s">
        <v>1626</v>
      </c>
      <c r="B794" s="80" t="s">
        <v>1627</v>
      </c>
    </row>
    <row r="795" spans="1:2" x14ac:dyDescent="0.25">
      <c r="A795" s="80" t="s">
        <v>1763</v>
      </c>
      <c r="B795" s="80" t="s">
        <v>1764</v>
      </c>
    </row>
    <row r="796" spans="1:2" x14ac:dyDescent="0.25">
      <c r="A796" s="80" t="s">
        <v>1579</v>
      </c>
      <c r="B796" s="80" t="s">
        <v>1580</v>
      </c>
    </row>
    <row r="797" spans="1:2" x14ac:dyDescent="0.25">
      <c r="A797" s="80" t="s">
        <v>642</v>
      </c>
      <c r="B797" s="80" t="s">
        <v>643</v>
      </c>
    </row>
    <row r="798" spans="1:2" x14ac:dyDescent="0.25">
      <c r="A798" s="80" t="s">
        <v>1980</v>
      </c>
      <c r="B798" s="80" t="s">
        <v>1981</v>
      </c>
    </row>
    <row r="799" spans="1:2" x14ac:dyDescent="0.25">
      <c r="A799" s="80" t="s">
        <v>1410</v>
      </c>
      <c r="B799" s="80" t="s">
        <v>1411</v>
      </c>
    </row>
    <row r="800" spans="1:2" x14ac:dyDescent="0.25">
      <c r="A800" s="80" t="s">
        <v>1444</v>
      </c>
      <c r="B800" s="80" t="s">
        <v>1445</v>
      </c>
    </row>
    <row r="801" spans="1:2" x14ac:dyDescent="0.25">
      <c r="A801" s="80" t="s">
        <v>644</v>
      </c>
      <c r="B801" s="80" t="s">
        <v>645</v>
      </c>
    </row>
    <row r="802" spans="1:2" x14ac:dyDescent="0.25">
      <c r="A802" s="80" t="s">
        <v>1144</v>
      </c>
      <c r="B802" s="80" t="s">
        <v>645</v>
      </c>
    </row>
    <row r="803" spans="1:2" x14ac:dyDescent="0.25">
      <c r="A803" s="80" t="s">
        <v>1204</v>
      </c>
      <c r="B803" s="80" t="s">
        <v>645</v>
      </c>
    </row>
  </sheetData>
  <sheetProtection algorithmName="SHA-512" hashValue="nAnoFVJI2vAstbkrckobqpgrbi0/HKIddZEXn+eHBkEZI0Erz20V36MdWK/vGoFpx+ErALIQcdokE+CQqavyVA==" saltValue="dlNHz8ZYVIjkYLzOoPhCHw==" spinCount="100000" sheet="1" objects="1" scenarios="1"/>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F3DE-67E4-490A-A3E3-512B967D9D3E}">
  <dimension ref="A1:C381"/>
  <sheetViews>
    <sheetView topLeftCell="A376" workbookViewId="0">
      <selection activeCell="G17" sqref="G17"/>
    </sheetView>
  </sheetViews>
  <sheetFormatPr defaultRowHeight="15" x14ac:dyDescent="0.25"/>
  <cols>
    <col min="1" max="1" width="37.7109375" customWidth="1"/>
    <col min="3" max="3" width="25" customWidth="1"/>
  </cols>
  <sheetData>
    <row r="1" spans="1:3" s="217" customFormat="1" ht="30" x14ac:dyDescent="0.25">
      <c r="A1" s="217" t="s">
        <v>2133</v>
      </c>
      <c r="B1" s="217" t="s">
        <v>3183</v>
      </c>
      <c r="C1" s="217" t="s">
        <v>3214</v>
      </c>
    </row>
    <row r="2" spans="1:3" x14ac:dyDescent="0.25">
      <c r="A2" t="s">
        <v>2897</v>
      </c>
      <c r="B2" t="s">
        <v>2896</v>
      </c>
      <c r="C2" s="149">
        <v>92433.919999999998</v>
      </c>
    </row>
    <row r="3" spans="1:3" x14ac:dyDescent="0.25">
      <c r="A3" t="s">
        <v>3133</v>
      </c>
      <c r="B3" t="s">
        <v>2976</v>
      </c>
      <c r="C3" s="149">
        <v>10000</v>
      </c>
    </row>
    <row r="4" spans="1:3" x14ac:dyDescent="0.25">
      <c r="A4" t="s">
        <v>2230</v>
      </c>
      <c r="B4" t="s">
        <v>2229</v>
      </c>
      <c r="C4" s="149">
        <v>57592.07</v>
      </c>
    </row>
    <row r="5" spans="1:3" x14ac:dyDescent="0.25">
      <c r="A5" t="s">
        <v>3122</v>
      </c>
      <c r="B5" t="s">
        <v>3196</v>
      </c>
      <c r="C5" s="149">
        <v>23215.67</v>
      </c>
    </row>
    <row r="6" spans="1:3" x14ac:dyDescent="0.25">
      <c r="A6" t="s">
        <v>2549</v>
      </c>
      <c r="B6" t="s">
        <v>2548</v>
      </c>
      <c r="C6" s="149">
        <v>32002.5</v>
      </c>
    </row>
    <row r="7" spans="1:3" x14ac:dyDescent="0.25">
      <c r="A7" t="s">
        <v>2833</v>
      </c>
      <c r="B7" t="s">
        <v>2832</v>
      </c>
      <c r="C7" s="149">
        <v>10000</v>
      </c>
    </row>
    <row r="8" spans="1:3" x14ac:dyDescent="0.25">
      <c r="A8" t="s">
        <v>2551</v>
      </c>
      <c r="B8" t="s">
        <v>2550</v>
      </c>
      <c r="C8" s="149">
        <v>255457.43</v>
      </c>
    </row>
    <row r="9" spans="1:3" x14ac:dyDescent="0.25">
      <c r="A9" t="s">
        <v>2938</v>
      </c>
      <c r="B9" t="s">
        <v>2937</v>
      </c>
      <c r="C9" s="149">
        <v>25955.040000000001</v>
      </c>
    </row>
    <row r="10" spans="1:3" x14ac:dyDescent="0.25">
      <c r="A10" t="s">
        <v>2905</v>
      </c>
      <c r="B10" t="s">
        <v>2904</v>
      </c>
      <c r="C10" s="149">
        <v>45863.8</v>
      </c>
    </row>
    <row r="11" spans="1:3" x14ac:dyDescent="0.25">
      <c r="A11" t="s">
        <v>2579</v>
      </c>
      <c r="B11" t="s">
        <v>2578</v>
      </c>
      <c r="C11" s="149">
        <v>10650.71</v>
      </c>
    </row>
    <row r="12" spans="1:3" x14ac:dyDescent="0.25">
      <c r="A12" t="s">
        <v>2917</v>
      </c>
      <c r="B12" t="s">
        <v>2916</v>
      </c>
      <c r="C12" s="149">
        <v>81665.279999999999</v>
      </c>
    </row>
    <row r="13" spans="1:3" x14ac:dyDescent="0.25">
      <c r="A13" t="s">
        <v>2350</v>
      </c>
      <c r="B13" t="s">
        <v>2349</v>
      </c>
      <c r="C13" s="149">
        <v>11597.28</v>
      </c>
    </row>
    <row r="14" spans="1:3" x14ac:dyDescent="0.25">
      <c r="A14" t="s">
        <v>2416</v>
      </c>
      <c r="B14" t="s">
        <v>2415</v>
      </c>
      <c r="C14" s="149">
        <v>21560.98</v>
      </c>
    </row>
    <row r="15" spans="1:3" x14ac:dyDescent="0.25">
      <c r="A15" t="s">
        <v>2909</v>
      </c>
      <c r="B15" t="s">
        <v>2908</v>
      </c>
      <c r="C15" s="149">
        <v>26759.56</v>
      </c>
    </row>
    <row r="16" spans="1:3" x14ac:dyDescent="0.25">
      <c r="A16" t="s">
        <v>2826</v>
      </c>
      <c r="B16" t="s">
        <v>2825</v>
      </c>
      <c r="C16" s="149">
        <v>10000</v>
      </c>
    </row>
    <row r="17" spans="1:3" x14ac:dyDescent="0.25">
      <c r="A17" t="s">
        <v>3051</v>
      </c>
      <c r="B17" t="s">
        <v>2287</v>
      </c>
      <c r="C17" s="149">
        <v>16322.88</v>
      </c>
    </row>
    <row r="18" spans="1:3" x14ac:dyDescent="0.25">
      <c r="A18" t="s">
        <v>2244</v>
      </c>
      <c r="B18" t="s">
        <v>2243</v>
      </c>
      <c r="C18" s="149">
        <v>137520.26999999999</v>
      </c>
    </row>
    <row r="19" spans="1:3" x14ac:dyDescent="0.25">
      <c r="A19" t="s">
        <v>2690</v>
      </c>
      <c r="B19" t="s">
        <v>2689</v>
      </c>
      <c r="C19" s="149">
        <v>14970.5</v>
      </c>
    </row>
    <row r="20" spans="1:3" x14ac:dyDescent="0.25">
      <c r="A20" t="s">
        <v>2334</v>
      </c>
      <c r="B20" t="s">
        <v>2333</v>
      </c>
      <c r="C20" s="149">
        <v>12184.72</v>
      </c>
    </row>
    <row r="21" spans="1:3" x14ac:dyDescent="0.25">
      <c r="A21" t="s">
        <v>2571</v>
      </c>
      <c r="B21" t="s">
        <v>2570</v>
      </c>
      <c r="C21" s="149">
        <v>55646.91</v>
      </c>
    </row>
    <row r="22" spans="1:3" x14ac:dyDescent="0.25">
      <c r="A22" t="s">
        <v>3124</v>
      </c>
      <c r="B22" t="s">
        <v>3198</v>
      </c>
      <c r="C22" s="149">
        <v>10000</v>
      </c>
    </row>
    <row r="23" spans="1:3" x14ac:dyDescent="0.25">
      <c r="A23" t="s">
        <v>2248</v>
      </c>
      <c r="B23" t="s">
        <v>2247</v>
      </c>
      <c r="C23" s="149">
        <v>18885.560000000001</v>
      </c>
    </row>
    <row r="24" spans="1:3" x14ac:dyDescent="0.25">
      <c r="A24" t="s">
        <v>2250</v>
      </c>
      <c r="B24" t="s">
        <v>2249</v>
      </c>
      <c r="C24" s="149">
        <v>31707.59</v>
      </c>
    </row>
    <row r="25" spans="1:3" x14ac:dyDescent="0.25">
      <c r="A25" t="s">
        <v>2376</v>
      </c>
      <c r="B25" t="s">
        <v>2375</v>
      </c>
      <c r="C25" s="149">
        <v>14978.14</v>
      </c>
    </row>
    <row r="26" spans="1:3" x14ac:dyDescent="0.25">
      <c r="A26" t="s">
        <v>2424</v>
      </c>
      <c r="B26" t="s">
        <v>2423</v>
      </c>
      <c r="C26" s="149">
        <v>10000</v>
      </c>
    </row>
    <row r="27" spans="1:3" x14ac:dyDescent="0.25">
      <c r="A27" t="s">
        <v>2581</v>
      </c>
      <c r="B27" t="s">
        <v>2580</v>
      </c>
      <c r="C27" s="149">
        <v>10000</v>
      </c>
    </row>
    <row r="28" spans="1:3" x14ac:dyDescent="0.25">
      <c r="A28" t="s">
        <v>2258</v>
      </c>
      <c r="B28" t="s">
        <v>2257</v>
      </c>
      <c r="C28" s="149">
        <v>22650.85</v>
      </c>
    </row>
    <row r="29" spans="1:3" x14ac:dyDescent="0.25">
      <c r="A29" t="s">
        <v>3070</v>
      </c>
      <c r="B29" t="s">
        <v>2413</v>
      </c>
      <c r="C29" s="149">
        <v>16601.61</v>
      </c>
    </row>
    <row r="30" spans="1:3" x14ac:dyDescent="0.25">
      <c r="A30" t="s">
        <v>2450</v>
      </c>
      <c r="B30" t="s">
        <v>2449</v>
      </c>
      <c r="C30" s="149">
        <v>15112.83</v>
      </c>
    </row>
    <row r="31" spans="1:3" x14ac:dyDescent="0.25">
      <c r="A31" t="s">
        <v>2907</v>
      </c>
      <c r="B31" t="s">
        <v>2906</v>
      </c>
      <c r="C31" s="149">
        <v>10000</v>
      </c>
    </row>
    <row r="32" spans="1:3" x14ac:dyDescent="0.25">
      <c r="A32" t="s">
        <v>2432</v>
      </c>
      <c r="B32" t="s">
        <v>2431</v>
      </c>
      <c r="C32" s="149">
        <v>13748.48</v>
      </c>
    </row>
    <row r="33" spans="1:3" x14ac:dyDescent="0.25">
      <c r="A33" t="s">
        <v>2923</v>
      </c>
      <c r="B33" t="s">
        <v>2922</v>
      </c>
      <c r="C33" s="149">
        <v>10000</v>
      </c>
    </row>
    <row r="34" spans="1:3" x14ac:dyDescent="0.25">
      <c r="A34" t="s">
        <v>2641</v>
      </c>
      <c r="B34" t="s">
        <v>2640</v>
      </c>
      <c r="C34" s="149">
        <v>10253.93</v>
      </c>
    </row>
    <row r="35" spans="1:3" x14ac:dyDescent="0.25">
      <c r="A35" t="s">
        <v>2952</v>
      </c>
      <c r="B35" t="s">
        <v>2951</v>
      </c>
      <c r="C35" s="149">
        <v>10000</v>
      </c>
    </row>
    <row r="36" spans="1:3" x14ac:dyDescent="0.25">
      <c r="A36" t="s">
        <v>2975</v>
      </c>
      <c r="B36" t="s">
        <v>2974</v>
      </c>
      <c r="C36" s="149">
        <v>11549.39</v>
      </c>
    </row>
    <row r="37" spans="1:3" x14ac:dyDescent="0.25">
      <c r="A37" t="s">
        <v>2394</v>
      </c>
      <c r="B37" t="s">
        <v>2393</v>
      </c>
      <c r="C37" s="149">
        <v>22010.42</v>
      </c>
    </row>
    <row r="38" spans="1:3" x14ac:dyDescent="0.25">
      <c r="A38" t="s">
        <v>3043</v>
      </c>
      <c r="B38" t="s">
        <v>2259</v>
      </c>
      <c r="C38" s="149">
        <v>10000</v>
      </c>
    </row>
    <row r="39" spans="1:3" x14ac:dyDescent="0.25">
      <c r="A39" t="s">
        <v>2360</v>
      </c>
      <c r="B39" t="s">
        <v>2359</v>
      </c>
      <c r="C39" s="149">
        <v>10000</v>
      </c>
    </row>
    <row r="40" spans="1:3" x14ac:dyDescent="0.25">
      <c r="A40" t="s">
        <v>3077</v>
      </c>
      <c r="B40" t="s">
        <v>2466</v>
      </c>
      <c r="C40" s="149">
        <v>15722.28</v>
      </c>
    </row>
    <row r="41" spans="1:3" x14ac:dyDescent="0.25">
      <c r="A41" t="s">
        <v>2781</v>
      </c>
      <c r="B41" t="s">
        <v>2780</v>
      </c>
      <c r="C41" s="149">
        <v>19874.75</v>
      </c>
    </row>
    <row r="42" spans="1:3" x14ac:dyDescent="0.25">
      <c r="A42" t="s">
        <v>2621</v>
      </c>
      <c r="B42" t="s">
        <v>2620</v>
      </c>
      <c r="C42" s="149">
        <v>11163.71</v>
      </c>
    </row>
    <row r="43" spans="1:3" x14ac:dyDescent="0.25">
      <c r="A43" t="s">
        <v>2885</v>
      </c>
      <c r="B43" t="s">
        <v>2884</v>
      </c>
      <c r="C43" s="149">
        <v>17926.22</v>
      </c>
    </row>
    <row r="44" spans="1:3" x14ac:dyDescent="0.25">
      <c r="A44" t="s">
        <v>2859</v>
      </c>
      <c r="B44" t="s">
        <v>2858</v>
      </c>
      <c r="C44" s="149">
        <v>63102.87</v>
      </c>
    </row>
    <row r="45" spans="1:3" x14ac:dyDescent="0.25">
      <c r="A45" t="s">
        <v>2872</v>
      </c>
      <c r="B45" t="s">
        <v>2871</v>
      </c>
      <c r="C45" s="149">
        <v>42152.57</v>
      </c>
    </row>
    <row r="46" spans="1:3" x14ac:dyDescent="0.25">
      <c r="A46" t="s">
        <v>2875</v>
      </c>
      <c r="B46" t="s">
        <v>2874</v>
      </c>
      <c r="C46" s="149">
        <v>26595.4</v>
      </c>
    </row>
    <row r="47" spans="1:3" x14ac:dyDescent="0.25">
      <c r="A47" t="s">
        <v>2852</v>
      </c>
      <c r="B47" t="s">
        <v>2851</v>
      </c>
      <c r="C47" s="149">
        <v>11429.22</v>
      </c>
    </row>
    <row r="48" spans="1:3" x14ac:dyDescent="0.25">
      <c r="A48" t="s">
        <v>3076</v>
      </c>
      <c r="B48" t="s">
        <v>2464</v>
      </c>
      <c r="C48" s="149">
        <v>44474.879999999997</v>
      </c>
    </row>
    <row r="49" spans="1:3" x14ac:dyDescent="0.25">
      <c r="A49" t="s">
        <v>3047</v>
      </c>
      <c r="B49" t="s">
        <v>2271</v>
      </c>
      <c r="C49" s="149">
        <v>21714.85</v>
      </c>
    </row>
    <row r="50" spans="1:3" x14ac:dyDescent="0.25">
      <c r="A50" t="s">
        <v>2276</v>
      </c>
      <c r="B50" t="s">
        <v>2275</v>
      </c>
      <c r="C50" s="149">
        <v>75446.37</v>
      </c>
    </row>
    <row r="51" spans="1:3" x14ac:dyDescent="0.25">
      <c r="A51" t="s">
        <v>3048</v>
      </c>
      <c r="B51" t="s">
        <v>2277</v>
      </c>
      <c r="C51" s="149">
        <v>10000</v>
      </c>
    </row>
    <row r="52" spans="1:3" x14ac:dyDescent="0.25">
      <c r="A52" t="s">
        <v>3049</v>
      </c>
      <c r="B52" t="s">
        <v>2279</v>
      </c>
      <c r="C52" s="149">
        <v>10000</v>
      </c>
    </row>
    <row r="53" spans="1:3" x14ac:dyDescent="0.25">
      <c r="A53" t="s">
        <v>2674</v>
      </c>
      <c r="B53" t="s">
        <v>2673</v>
      </c>
      <c r="C53" s="149">
        <v>16927.55</v>
      </c>
    </row>
    <row r="54" spans="1:3" x14ac:dyDescent="0.25">
      <c r="A54" t="s">
        <v>2282</v>
      </c>
      <c r="B54" t="s">
        <v>2281</v>
      </c>
      <c r="C54" s="149">
        <v>51308.03</v>
      </c>
    </row>
    <row r="55" spans="1:3" x14ac:dyDescent="0.25">
      <c r="A55" t="s">
        <v>2336</v>
      </c>
      <c r="B55" t="s">
        <v>2335</v>
      </c>
      <c r="C55" s="149">
        <v>48196.85</v>
      </c>
    </row>
    <row r="56" spans="1:3" x14ac:dyDescent="0.25">
      <c r="A56" t="s">
        <v>3060</v>
      </c>
      <c r="B56" t="s">
        <v>2351</v>
      </c>
      <c r="C56" s="149">
        <v>10000</v>
      </c>
    </row>
    <row r="57" spans="1:3" x14ac:dyDescent="0.25">
      <c r="A57" t="s">
        <v>2316</v>
      </c>
      <c r="B57" t="s">
        <v>2315</v>
      </c>
      <c r="C57" s="149">
        <v>10000</v>
      </c>
    </row>
    <row r="58" spans="1:3" x14ac:dyDescent="0.25">
      <c r="A58" t="s">
        <v>3050</v>
      </c>
      <c r="B58" t="s">
        <v>2285</v>
      </c>
      <c r="C58" s="149">
        <v>34762.14</v>
      </c>
    </row>
    <row r="59" spans="1:3" x14ac:dyDescent="0.25">
      <c r="A59" t="s">
        <v>3093</v>
      </c>
      <c r="B59" t="s">
        <v>2606</v>
      </c>
      <c r="C59" s="149">
        <v>39828.449999999997</v>
      </c>
    </row>
    <row r="60" spans="1:3" x14ac:dyDescent="0.25">
      <c r="A60" t="s">
        <v>2452</v>
      </c>
      <c r="B60" t="s">
        <v>2451</v>
      </c>
      <c r="C60" s="149">
        <v>10000</v>
      </c>
    </row>
    <row r="61" spans="1:3" x14ac:dyDescent="0.25">
      <c r="A61" t="s">
        <v>3083</v>
      </c>
      <c r="B61" t="s">
        <v>2508</v>
      </c>
      <c r="C61" s="149">
        <v>37013.17</v>
      </c>
    </row>
    <row r="62" spans="1:3" x14ac:dyDescent="0.25">
      <c r="A62" t="s">
        <v>2577</v>
      </c>
      <c r="B62" t="s">
        <v>2576</v>
      </c>
      <c r="C62" s="149">
        <v>14443.37</v>
      </c>
    </row>
    <row r="63" spans="1:3" x14ac:dyDescent="0.25">
      <c r="A63" t="s">
        <v>2320</v>
      </c>
      <c r="B63" t="s">
        <v>2319</v>
      </c>
      <c r="C63" s="149">
        <v>10000</v>
      </c>
    </row>
    <row r="64" spans="1:3" x14ac:dyDescent="0.25">
      <c r="A64" t="s">
        <v>2963</v>
      </c>
      <c r="B64" t="s">
        <v>2962</v>
      </c>
      <c r="C64" s="149">
        <v>10000</v>
      </c>
    </row>
    <row r="65" spans="1:3" x14ac:dyDescent="0.25">
      <c r="A65" t="s">
        <v>2418</v>
      </c>
      <c r="B65" t="s">
        <v>2417</v>
      </c>
      <c r="C65" s="149">
        <v>11030.89</v>
      </c>
    </row>
    <row r="66" spans="1:3" x14ac:dyDescent="0.25">
      <c r="A66" t="s">
        <v>3055</v>
      </c>
      <c r="B66" t="s">
        <v>2299</v>
      </c>
      <c r="C66" s="149">
        <v>19007.400000000001</v>
      </c>
    </row>
    <row r="67" spans="1:3" x14ac:dyDescent="0.25">
      <c r="A67" t="s">
        <v>2308</v>
      </c>
      <c r="B67" t="s">
        <v>2307</v>
      </c>
      <c r="C67" s="149">
        <v>29363.599999999999</v>
      </c>
    </row>
    <row r="68" spans="1:3" x14ac:dyDescent="0.25">
      <c r="A68" t="s">
        <v>2304</v>
      </c>
      <c r="B68" t="s">
        <v>2303</v>
      </c>
      <c r="C68" s="149">
        <v>12738.05</v>
      </c>
    </row>
    <row r="69" spans="1:3" x14ac:dyDescent="0.25">
      <c r="A69" t="s">
        <v>2310</v>
      </c>
      <c r="B69" t="s">
        <v>2309</v>
      </c>
      <c r="C69" s="149">
        <v>28183.54</v>
      </c>
    </row>
    <row r="70" spans="1:3" x14ac:dyDescent="0.25">
      <c r="A70" t="s">
        <v>2262</v>
      </c>
      <c r="B70" t="s">
        <v>2261</v>
      </c>
      <c r="C70" s="149">
        <v>13682.3</v>
      </c>
    </row>
    <row r="71" spans="1:3" x14ac:dyDescent="0.25">
      <c r="A71" t="s">
        <v>2948</v>
      </c>
      <c r="B71" t="s">
        <v>2947</v>
      </c>
      <c r="C71" s="149">
        <v>10000</v>
      </c>
    </row>
    <row r="72" spans="1:3" x14ac:dyDescent="0.25">
      <c r="A72" t="s">
        <v>3130</v>
      </c>
      <c r="B72" t="s">
        <v>2968</v>
      </c>
      <c r="C72" s="149">
        <v>10000</v>
      </c>
    </row>
    <row r="73" spans="1:3" x14ac:dyDescent="0.25">
      <c r="A73" t="s">
        <v>2651</v>
      </c>
      <c r="B73" t="s">
        <v>2650</v>
      </c>
      <c r="C73" s="149">
        <v>36318.379999999997</v>
      </c>
    </row>
    <row r="74" spans="1:3" x14ac:dyDescent="0.25">
      <c r="A74" t="s">
        <v>2242</v>
      </c>
      <c r="B74" t="s">
        <v>2241</v>
      </c>
      <c r="C74" s="149">
        <v>216722.66</v>
      </c>
    </row>
    <row r="75" spans="1:3" x14ac:dyDescent="0.25">
      <c r="A75" t="s">
        <v>2903</v>
      </c>
      <c r="B75" t="s">
        <v>2902</v>
      </c>
      <c r="C75" s="149">
        <v>45162.77</v>
      </c>
    </row>
    <row r="76" spans="1:3" x14ac:dyDescent="0.25">
      <c r="A76" t="s">
        <v>2899</v>
      </c>
      <c r="B76" t="s">
        <v>2898</v>
      </c>
      <c r="C76" s="149">
        <v>35383.85</v>
      </c>
    </row>
    <row r="77" spans="1:3" x14ac:dyDescent="0.25">
      <c r="A77" t="s">
        <v>2362</v>
      </c>
      <c r="B77" t="s">
        <v>2361</v>
      </c>
      <c r="C77" s="149">
        <v>10000</v>
      </c>
    </row>
    <row r="78" spans="1:3" x14ac:dyDescent="0.25">
      <c r="A78" t="s">
        <v>3095</v>
      </c>
      <c r="B78" t="s">
        <v>2622</v>
      </c>
      <c r="C78" s="149">
        <v>33151.230000000003</v>
      </c>
    </row>
    <row r="79" spans="1:3" x14ac:dyDescent="0.25">
      <c r="A79" t="s">
        <v>2653</v>
      </c>
      <c r="B79" t="s">
        <v>2652</v>
      </c>
      <c r="C79" s="149">
        <v>13579.92</v>
      </c>
    </row>
    <row r="80" spans="1:3" x14ac:dyDescent="0.25">
      <c r="A80" t="s">
        <v>2773</v>
      </c>
      <c r="B80" t="s">
        <v>2772</v>
      </c>
      <c r="C80" s="149">
        <v>24841.84</v>
      </c>
    </row>
    <row r="81" spans="1:3" x14ac:dyDescent="0.25">
      <c r="A81" t="s">
        <v>2368</v>
      </c>
      <c r="B81" t="s">
        <v>2367</v>
      </c>
      <c r="C81" s="149">
        <v>21361.83</v>
      </c>
    </row>
    <row r="82" spans="1:3" x14ac:dyDescent="0.25">
      <c r="A82" t="s">
        <v>2378</v>
      </c>
      <c r="B82" t="s">
        <v>2377</v>
      </c>
      <c r="C82" s="149">
        <v>15869.86</v>
      </c>
    </row>
    <row r="83" spans="1:3" x14ac:dyDescent="0.25">
      <c r="A83" t="s">
        <v>2404</v>
      </c>
      <c r="B83" t="s">
        <v>2403</v>
      </c>
      <c r="C83" s="149">
        <v>10000</v>
      </c>
    </row>
    <row r="84" spans="1:3" x14ac:dyDescent="0.25">
      <c r="A84" t="s">
        <v>2438</v>
      </c>
      <c r="B84" t="s">
        <v>2437</v>
      </c>
      <c r="C84" s="149">
        <v>10000</v>
      </c>
    </row>
    <row r="85" spans="1:3" x14ac:dyDescent="0.25">
      <c r="A85" t="s">
        <v>3100</v>
      </c>
      <c r="B85" t="s">
        <v>2665</v>
      </c>
      <c r="C85" s="149">
        <v>14245.17</v>
      </c>
    </row>
    <row r="86" spans="1:3" x14ac:dyDescent="0.25">
      <c r="A86" t="s">
        <v>3078</v>
      </c>
      <c r="B86" t="s">
        <v>2468</v>
      </c>
      <c r="C86" s="149">
        <v>15416.63</v>
      </c>
    </row>
    <row r="87" spans="1:3" x14ac:dyDescent="0.25">
      <c r="A87" t="s">
        <v>2342</v>
      </c>
      <c r="B87" t="s">
        <v>2341</v>
      </c>
      <c r="C87" s="149">
        <v>261681.03</v>
      </c>
    </row>
    <row r="88" spans="1:3" x14ac:dyDescent="0.25">
      <c r="A88" t="s">
        <v>2553</v>
      </c>
      <c r="B88" t="s">
        <v>2552</v>
      </c>
      <c r="C88" s="149">
        <v>34544.68</v>
      </c>
    </row>
    <row r="89" spans="1:3" x14ac:dyDescent="0.25">
      <c r="A89" t="s">
        <v>2611</v>
      </c>
      <c r="B89" t="s">
        <v>2610</v>
      </c>
      <c r="C89" s="149">
        <v>10000</v>
      </c>
    </row>
    <row r="90" spans="1:3" x14ac:dyDescent="0.25">
      <c r="A90" t="s">
        <v>2870</v>
      </c>
      <c r="B90" t="s">
        <v>2869</v>
      </c>
      <c r="C90" s="149">
        <v>33886.019999999997</v>
      </c>
    </row>
    <row r="91" spans="1:3" x14ac:dyDescent="0.25">
      <c r="A91" t="s">
        <v>3106</v>
      </c>
      <c r="B91" t="s">
        <v>2752</v>
      </c>
      <c r="C91" s="149">
        <v>535882.68999999994</v>
      </c>
    </row>
    <row r="92" spans="1:3" x14ac:dyDescent="0.25">
      <c r="A92" t="s">
        <v>2332</v>
      </c>
      <c r="B92" t="s">
        <v>2331</v>
      </c>
      <c r="C92" s="149">
        <v>13921.25</v>
      </c>
    </row>
    <row r="93" spans="1:3" x14ac:dyDescent="0.25">
      <c r="A93" t="s">
        <v>3059</v>
      </c>
      <c r="B93" t="s">
        <v>2345</v>
      </c>
      <c r="C93" s="149">
        <v>55752.97</v>
      </c>
    </row>
    <row r="94" spans="1:3" x14ac:dyDescent="0.25">
      <c r="A94" t="s">
        <v>2246</v>
      </c>
      <c r="B94" t="s">
        <v>2245</v>
      </c>
      <c r="C94" s="149">
        <v>10000</v>
      </c>
    </row>
    <row r="95" spans="1:3" x14ac:dyDescent="0.25">
      <c r="A95" t="s">
        <v>2240</v>
      </c>
      <c r="B95" t="s">
        <v>2239</v>
      </c>
      <c r="C95" s="149">
        <v>1000199.22</v>
      </c>
    </row>
    <row r="96" spans="1:3" x14ac:dyDescent="0.25">
      <c r="A96" t="s">
        <v>2471</v>
      </c>
      <c r="B96" t="s">
        <v>2470</v>
      </c>
      <c r="C96" s="149">
        <v>46306.48</v>
      </c>
    </row>
    <row r="97" spans="1:3" x14ac:dyDescent="0.25">
      <c r="A97" t="s">
        <v>3061</v>
      </c>
      <c r="B97" t="s">
        <v>2355</v>
      </c>
      <c r="C97" s="149">
        <v>24432.87</v>
      </c>
    </row>
    <row r="98" spans="1:3" x14ac:dyDescent="0.25">
      <c r="A98" t="s">
        <v>2557</v>
      </c>
      <c r="B98" t="s">
        <v>2556</v>
      </c>
      <c r="C98" s="149">
        <v>68481.070000000007</v>
      </c>
    </row>
    <row r="99" spans="1:3" x14ac:dyDescent="0.25">
      <c r="A99" t="s">
        <v>3085</v>
      </c>
      <c r="B99" t="s">
        <v>2544</v>
      </c>
      <c r="C99" s="149">
        <v>18237.07</v>
      </c>
    </row>
    <row r="100" spans="1:3" x14ac:dyDescent="0.25">
      <c r="A100" t="s">
        <v>2729</v>
      </c>
      <c r="B100" t="s">
        <v>2728</v>
      </c>
      <c r="C100" s="149">
        <v>10166.09</v>
      </c>
    </row>
    <row r="101" spans="1:3" x14ac:dyDescent="0.25">
      <c r="A101" t="s">
        <v>2795</v>
      </c>
      <c r="B101" t="s">
        <v>2794</v>
      </c>
      <c r="C101" s="149">
        <v>10000</v>
      </c>
    </row>
    <row r="102" spans="1:3" x14ac:dyDescent="0.25">
      <c r="A102" t="s">
        <v>3056</v>
      </c>
      <c r="B102" t="s">
        <v>2305</v>
      </c>
      <c r="C102" s="149">
        <v>17906.54</v>
      </c>
    </row>
    <row r="103" spans="1:3" x14ac:dyDescent="0.25">
      <c r="A103" t="s">
        <v>2515</v>
      </c>
      <c r="B103" t="s">
        <v>2514</v>
      </c>
      <c r="C103" s="149">
        <v>465656.97</v>
      </c>
    </row>
    <row r="104" spans="1:3" x14ac:dyDescent="0.25">
      <c r="A104" t="s">
        <v>2895</v>
      </c>
      <c r="B104" t="s">
        <v>2894</v>
      </c>
      <c r="C104" s="149">
        <v>145239.76</v>
      </c>
    </row>
    <row r="105" spans="1:3" x14ac:dyDescent="0.25">
      <c r="A105" t="s">
        <v>2954</v>
      </c>
      <c r="B105" t="s">
        <v>2953</v>
      </c>
      <c r="C105" s="149">
        <v>10000</v>
      </c>
    </row>
    <row r="106" spans="1:3" x14ac:dyDescent="0.25">
      <c r="A106" t="s">
        <v>3117</v>
      </c>
      <c r="B106" t="s">
        <v>3191</v>
      </c>
      <c r="C106" s="149">
        <v>10000</v>
      </c>
    </row>
    <row r="107" spans="1:3" x14ac:dyDescent="0.25">
      <c r="A107" t="s">
        <v>2979</v>
      </c>
      <c r="B107" t="s">
        <v>2978</v>
      </c>
      <c r="C107" s="149">
        <v>30511.08</v>
      </c>
    </row>
    <row r="108" spans="1:3" x14ac:dyDescent="0.25">
      <c r="A108" t="s">
        <v>2344</v>
      </c>
      <c r="B108" t="s">
        <v>2343</v>
      </c>
      <c r="C108" s="149">
        <v>73128.490000000005</v>
      </c>
    </row>
    <row r="109" spans="1:3" x14ac:dyDescent="0.25">
      <c r="A109" t="s">
        <v>2274</v>
      </c>
      <c r="B109" t="s">
        <v>2273</v>
      </c>
      <c r="C109" s="149">
        <v>149135.67000000001</v>
      </c>
    </row>
    <row r="110" spans="1:3" x14ac:dyDescent="0.25">
      <c r="A110" t="s">
        <v>3058</v>
      </c>
      <c r="B110" t="s">
        <v>2329</v>
      </c>
      <c r="C110" s="149">
        <v>20314.84</v>
      </c>
    </row>
    <row r="111" spans="1:3" x14ac:dyDescent="0.25">
      <c r="A111" t="s">
        <v>3101</v>
      </c>
      <c r="B111" t="s">
        <v>2675</v>
      </c>
      <c r="C111" s="149">
        <v>23508.67</v>
      </c>
    </row>
    <row r="112" spans="1:3" x14ac:dyDescent="0.25">
      <c r="A112" t="s">
        <v>2400</v>
      </c>
      <c r="B112" t="s">
        <v>2399</v>
      </c>
      <c r="C112" s="149">
        <v>26938.55</v>
      </c>
    </row>
    <row r="113" spans="1:3" x14ac:dyDescent="0.25">
      <c r="A113" t="s">
        <v>2302</v>
      </c>
      <c r="B113" t="s">
        <v>2301</v>
      </c>
      <c r="C113" s="149">
        <v>31844.93</v>
      </c>
    </row>
    <row r="114" spans="1:3" x14ac:dyDescent="0.25">
      <c r="A114" t="s">
        <v>2473</v>
      </c>
      <c r="B114" t="s">
        <v>2472</v>
      </c>
      <c r="C114" s="149">
        <v>32907.61</v>
      </c>
    </row>
    <row r="115" spans="1:3" x14ac:dyDescent="0.25">
      <c r="A115" t="s">
        <v>2517</v>
      </c>
      <c r="B115" t="s">
        <v>2516</v>
      </c>
      <c r="C115" s="149">
        <v>33063.81</v>
      </c>
    </row>
    <row r="116" spans="1:3" x14ac:dyDescent="0.25">
      <c r="A116" t="s">
        <v>2731</v>
      </c>
      <c r="B116" t="s">
        <v>2730</v>
      </c>
      <c r="C116" s="149">
        <v>10000</v>
      </c>
    </row>
    <row r="117" spans="1:3" x14ac:dyDescent="0.25">
      <c r="A117" t="s">
        <v>2388</v>
      </c>
      <c r="B117" t="s">
        <v>2387</v>
      </c>
      <c r="C117" s="149">
        <v>11753.15</v>
      </c>
    </row>
    <row r="118" spans="1:3" x14ac:dyDescent="0.25">
      <c r="A118" t="s">
        <v>2386</v>
      </c>
      <c r="B118" t="s">
        <v>2385</v>
      </c>
      <c r="C118" s="149">
        <v>29302.36</v>
      </c>
    </row>
    <row r="119" spans="1:3" x14ac:dyDescent="0.25">
      <c r="A119" t="s">
        <v>2921</v>
      </c>
      <c r="B119" t="s">
        <v>2920</v>
      </c>
      <c r="C119" s="149">
        <v>22371.57</v>
      </c>
    </row>
    <row r="120" spans="1:3" x14ac:dyDescent="0.25">
      <c r="A120" t="s">
        <v>2497</v>
      </c>
      <c r="B120" t="s">
        <v>2496</v>
      </c>
      <c r="C120" s="149">
        <v>10165.82</v>
      </c>
    </row>
    <row r="121" spans="1:3" x14ac:dyDescent="0.25">
      <c r="A121" t="s">
        <v>3045</v>
      </c>
      <c r="B121" s="250" t="s">
        <v>3135</v>
      </c>
      <c r="C121" s="149">
        <v>13238.59</v>
      </c>
    </row>
    <row r="122" spans="1:3" x14ac:dyDescent="0.25">
      <c r="A122" t="s">
        <v>2911</v>
      </c>
      <c r="B122" t="s">
        <v>2910</v>
      </c>
      <c r="C122" s="149">
        <v>18124.84</v>
      </c>
    </row>
    <row r="123" spans="1:3" x14ac:dyDescent="0.25">
      <c r="A123" t="s">
        <v>3211</v>
      </c>
      <c r="B123" t="s">
        <v>3210</v>
      </c>
      <c r="C123" s="149">
        <v>10000</v>
      </c>
    </row>
    <row r="124" spans="1:3" x14ac:dyDescent="0.25">
      <c r="A124" t="s">
        <v>3134</v>
      </c>
      <c r="B124" t="s">
        <v>2984</v>
      </c>
      <c r="C124" s="149">
        <v>10360.969999999999</v>
      </c>
    </row>
    <row r="125" spans="1:3" x14ac:dyDescent="0.25">
      <c r="A125" t="s">
        <v>3119</v>
      </c>
      <c r="B125" t="s">
        <v>3193</v>
      </c>
      <c r="C125" s="149">
        <v>10000</v>
      </c>
    </row>
    <row r="126" spans="1:3" x14ac:dyDescent="0.25">
      <c r="A126" t="s">
        <v>2444</v>
      </c>
      <c r="B126" t="s">
        <v>2443</v>
      </c>
      <c r="C126" s="149">
        <v>56250.71</v>
      </c>
    </row>
    <row r="127" spans="1:3" x14ac:dyDescent="0.25">
      <c r="A127" t="s">
        <v>2936</v>
      </c>
      <c r="B127" t="s">
        <v>2935</v>
      </c>
      <c r="C127" s="149">
        <v>33524.480000000003</v>
      </c>
    </row>
    <row r="128" spans="1:3" x14ac:dyDescent="0.25">
      <c r="A128" t="s">
        <v>2956</v>
      </c>
      <c r="B128" t="s">
        <v>2955</v>
      </c>
      <c r="C128" s="149">
        <v>37657.660000000003</v>
      </c>
    </row>
    <row r="129" spans="1:3" x14ac:dyDescent="0.25">
      <c r="A129" t="s">
        <v>2958</v>
      </c>
      <c r="B129" t="s">
        <v>2957</v>
      </c>
      <c r="C129" s="149">
        <v>58049.91</v>
      </c>
    </row>
    <row r="130" spans="1:3" x14ac:dyDescent="0.25">
      <c r="A130" t="s">
        <v>2824</v>
      </c>
      <c r="B130" t="s">
        <v>2823</v>
      </c>
      <c r="C130" s="149">
        <v>10000</v>
      </c>
    </row>
    <row r="131" spans="1:3" x14ac:dyDescent="0.25">
      <c r="A131" t="s">
        <v>2913</v>
      </c>
      <c r="B131" t="s">
        <v>2912</v>
      </c>
      <c r="C131" s="149">
        <v>15125.27</v>
      </c>
    </row>
    <row r="132" spans="1:3" x14ac:dyDescent="0.25">
      <c r="A132" t="s">
        <v>2573</v>
      </c>
      <c r="B132" t="s">
        <v>2572</v>
      </c>
      <c r="C132" s="149">
        <v>1233130.19</v>
      </c>
    </row>
    <row r="133" spans="1:3" x14ac:dyDescent="0.25">
      <c r="A133" t="s">
        <v>3207</v>
      </c>
      <c r="B133" t="s">
        <v>3206</v>
      </c>
      <c r="C133" s="149">
        <v>10000</v>
      </c>
    </row>
    <row r="134" spans="1:3" x14ac:dyDescent="0.25">
      <c r="A134" t="s">
        <v>2847</v>
      </c>
      <c r="B134" t="s">
        <v>2846</v>
      </c>
      <c r="C134" s="149">
        <v>10184.73</v>
      </c>
    </row>
    <row r="135" spans="1:3" x14ac:dyDescent="0.25">
      <c r="A135" t="s">
        <v>2927</v>
      </c>
      <c r="B135" t="s">
        <v>2926</v>
      </c>
      <c r="C135" s="149">
        <v>10002.450000000001</v>
      </c>
    </row>
    <row r="136" spans="1:3" x14ac:dyDescent="0.25">
      <c r="A136" t="s">
        <v>2806</v>
      </c>
      <c r="B136" t="s">
        <v>3185</v>
      </c>
      <c r="C136" s="149">
        <v>10442.379999999999</v>
      </c>
    </row>
    <row r="137" spans="1:3" x14ac:dyDescent="0.25">
      <c r="A137" t="s">
        <v>2863</v>
      </c>
      <c r="B137" t="s">
        <v>2862</v>
      </c>
      <c r="C137" s="149">
        <v>39061.06</v>
      </c>
    </row>
    <row r="138" spans="1:3" x14ac:dyDescent="0.25">
      <c r="A138" t="s">
        <v>2692</v>
      </c>
      <c r="B138" t="s">
        <v>2691</v>
      </c>
      <c r="C138" s="149">
        <v>14565.76</v>
      </c>
    </row>
    <row r="139" spans="1:3" x14ac:dyDescent="0.25">
      <c r="A139" t="s">
        <v>3120</v>
      </c>
      <c r="B139" t="s">
        <v>2827</v>
      </c>
      <c r="C139" s="149">
        <v>23909.18</v>
      </c>
    </row>
    <row r="140" spans="1:3" x14ac:dyDescent="0.25">
      <c r="A140" t="s">
        <v>3115</v>
      </c>
      <c r="B140" t="s">
        <v>3187</v>
      </c>
      <c r="C140" s="149">
        <v>18593.48</v>
      </c>
    </row>
    <row r="141" spans="1:3" x14ac:dyDescent="0.25">
      <c r="A141" t="s">
        <v>3075</v>
      </c>
      <c r="B141" t="s">
        <v>2456</v>
      </c>
      <c r="C141" s="149">
        <v>60083.94</v>
      </c>
    </row>
    <row r="142" spans="1:3" x14ac:dyDescent="0.25">
      <c r="A142" t="s">
        <v>2463</v>
      </c>
      <c r="B142" t="s">
        <v>2462</v>
      </c>
      <c r="C142" s="149">
        <v>72819.81</v>
      </c>
    </row>
    <row r="143" spans="1:3" x14ac:dyDescent="0.25">
      <c r="A143" t="s">
        <v>2697</v>
      </c>
      <c r="B143" t="s">
        <v>2696</v>
      </c>
      <c r="C143" s="149">
        <v>14135.79</v>
      </c>
    </row>
    <row r="144" spans="1:3" x14ac:dyDescent="0.25">
      <c r="A144" t="s">
        <v>2893</v>
      </c>
      <c r="B144" t="s">
        <v>2892</v>
      </c>
      <c r="C144" s="149">
        <v>10000</v>
      </c>
    </row>
    <row r="145" spans="1:3" x14ac:dyDescent="0.25">
      <c r="A145" t="s">
        <v>3074</v>
      </c>
      <c r="B145" t="s">
        <v>2453</v>
      </c>
      <c r="C145" s="149">
        <v>24294.23</v>
      </c>
    </row>
    <row r="146" spans="1:3" x14ac:dyDescent="0.25">
      <c r="A146" t="s">
        <v>2877</v>
      </c>
      <c r="B146" t="s">
        <v>2876</v>
      </c>
      <c r="C146" s="149">
        <v>27570.65</v>
      </c>
    </row>
    <row r="147" spans="1:3" x14ac:dyDescent="0.25">
      <c r="A147" t="s">
        <v>3123</v>
      </c>
      <c r="B147" t="s">
        <v>3197</v>
      </c>
      <c r="C147" s="149">
        <v>18957.91</v>
      </c>
    </row>
    <row r="148" spans="1:3" x14ac:dyDescent="0.25">
      <c r="A148" t="s">
        <v>2879</v>
      </c>
      <c r="B148" t="s">
        <v>2878</v>
      </c>
      <c r="C148" s="149">
        <v>40615.800000000003</v>
      </c>
    </row>
    <row r="149" spans="1:3" x14ac:dyDescent="0.25">
      <c r="A149" t="s">
        <v>2727</v>
      </c>
      <c r="B149" t="s">
        <v>2726</v>
      </c>
      <c r="C149" s="149">
        <v>33535.01</v>
      </c>
    </row>
    <row r="150" spans="1:3" x14ac:dyDescent="0.25">
      <c r="A150" t="s">
        <v>2442</v>
      </c>
      <c r="B150" t="s">
        <v>2441</v>
      </c>
      <c r="C150" s="149">
        <v>145911.03</v>
      </c>
    </row>
    <row r="151" spans="1:3" x14ac:dyDescent="0.25">
      <c r="A151" t="s">
        <v>2741</v>
      </c>
      <c r="B151" t="s">
        <v>2740</v>
      </c>
      <c r="C151" s="149">
        <v>172850.62</v>
      </c>
    </row>
    <row r="152" spans="1:3" x14ac:dyDescent="0.25">
      <c r="A152" t="s">
        <v>3082</v>
      </c>
      <c r="B152" t="s">
        <v>2502</v>
      </c>
      <c r="C152" s="149">
        <v>55597.83</v>
      </c>
    </row>
    <row r="153" spans="1:3" x14ac:dyDescent="0.25">
      <c r="A153" t="s">
        <v>2507</v>
      </c>
      <c r="B153" t="s">
        <v>2506</v>
      </c>
      <c r="C153" s="149">
        <v>88888.3</v>
      </c>
    </row>
    <row r="154" spans="1:3" x14ac:dyDescent="0.25">
      <c r="A154" t="s">
        <v>2513</v>
      </c>
      <c r="B154" t="s">
        <v>2512</v>
      </c>
      <c r="C154" s="149">
        <v>34217.760000000002</v>
      </c>
    </row>
    <row r="155" spans="1:3" x14ac:dyDescent="0.25">
      <c r="A155" t="s">
        <v>2495</v>
      </c>
      <c r="B155" t="s">
        <v>2494</v>
      </c>
      <c r="C155" s="149">
        <v>28686.61</v>
      </c>
    </row>
    <row r="156" spans="1:3" x14ac:dyDescent="0.25">
      <c r="A156" t="s">
        <v>2406</v>
      </c>
      <c r="B156" t="s">
        <v>2405</v>
      </c>
      <c r="C156" s="149">
        <v>10000</v>
      </c>
    </row>
    <row r="157" spans="1:3" x14ac:dyDescent="0.25">
      <c r="A157" t="s">
        <v>2539</v>
      </c>
      <c r="B157" t="s">
        <v>2538</v>
      </c>
      <c r="C157" s="149">
        <v>87320.38</v>
      </c>
    </row>
    <row r="158" spans="1:3" x14ac:dyDescent="0.25">
      <c r="A158" t="s">
        <v>3209</v>
      </c>
      <c r="B158" t="s">
        <v>3208</v>
      </c>
      <c r="C158" s="149">
        <v>10000</v>
      </c>
    </row>
    <row r="159" spans="1:3" x14ac:dyDescent="0.25">
      <c r="A159" t="s">
        <v>3054</v>
      </c>
      <c r="B159" t="s">
        <v>2297</v>
      </c>
      <c r="C159" s="149">
        <v>20828.87</v>
      </c>
    </row>
    <row r="160" spans="1:3" x14ac:dyDescent="0.25">
      <c r="A160" t="s">
        <v>2256</v>
      </c>
      <c r="B160" t="s">
        <v>2255</v>
      </c>
      <c r="C160" s="149">
        <v>26892.74</v>
      </c>
    </row>
    <row r="161" spans="1:3" x14ac:dyDescent="0.25">
      <c r="A161" t="s">
        <v>3044</v>
      </c>
      <c r="B161" t="s">
        <v>2265</v>
      </c>
      <c r="C161" s="149">
        <v>10676.98</v>
      </c>
    </row>
    <row r="162" spans="1:3" x14ac:dyDescent="0.25">
      <c r="A162" t="s">
        <v>3057</v>
      </c>
      <c r="B162" t="s">
        <v>2313</v>
      </c>
      <c r="C162" s="149">
        <v>10584.53</v>
      </c>
    </row>
    <row r="163" spans="1:3" x14ac:dyDescent="0.25">
      <c r="A163" t="s">
        <v>3066</v>
      </c>
      <c r="B163" t="s">
        <v>2379</v>
      </c>
      <c r="C163" s="149">
        <v>18656.61</v>
      </c>
    </row>
    <row r="164" spans="1:3" x14ac:dyDescent="0.25">
      <c r="A164" t="s">
        <v>2268</v>
      </c>
      <c r="B164" t="s">
        <v>2267</v>
      </c>
      <c r="C164" s="149">
        <v>55742.92</v>
      </c>
    </row>
    <row r="165" spans="1:3" x14ac:dyDescent="0.25">
      <c r="A165" t="s">
        <v>2589</v>
      </c>
      <c r="B165" t="s">
        <v>2588</v>
      </c>
      <c r="C165" s="149">
        <v>10160.24</v>
      </c>
    </row>
    <row r="166" spans="1:3" x14ac:dyDescent="0.25">
      <c r="A166" t="s">
        <v>2591</v>
      </c>
      <c r="B166" t="s">
        <v>2590</v>
      </c>
      <c r="C166" s="149">
        <v>31011.040000000001</v>
      </c>
    </row>
    <row r="167" spans="1:3" x14ac:dyDescent="0.25">
      <c r="A167" t="s">
        <v>2459</v>
      </c>
      <c r="B167" t="s">
        <v>2458</v>
      </c>
      <c r="C167" s="149">
        <v>52851.839999999997</v>
      </c>
    </row>
    <row r="168" spans="1:3" x14ac:dyDescent="0.25">
      <c r="A168" t="s">
        <v>3065</v>
      </c>
      <c r="B168" t="s">
        <v>2369</v>
      </c>
      <c r="C168" s="149">
        <v>17958.72</v>
      </c>
    </row>
    <row r="169" spans="1:3" x14ac:dyDescent="0.25">
      <c r="A169" t="s">
        <v>2761</v>
      </c>
      <c r="B169" t="s">
        <v>2760</v>
      </c>
      <c r="C169" s="149">
        <v>16482.900000000001</v>
      </c>
    </row>
    <row r="170" spans="1:3" x14ac:dyDescent="0.25">
      <c r="A170" t="s">
        <v>2374</v>
      </c>
      <c r="B170" t="s">
        <v>2373</v>
      </c>
      <c r="C170" s="149">
        <v>162416.49</v>
      </c>
    </row>
    <row r="171" spans="1:3" x14ac:dyDescent="0.25">
      <c r="A171" t="s">
        <v>2841</v>
      </c>
      <c r="B171" t="s">
        <v>2840</v>
      </c>
      <c r="C171" s="149">
        <v>41153.480000000003</v>
      </c>
    </row>
    <row r="172" spans="1:3" x14ac:dyDescent="0.25">
      <c r="A172" t="s">
        <v>3132</v>
      </c>
      <c r="B172" t="s">
        <v>2970</v>
      </c>
      <c r="C172" s="149">
        <v>10000</v>
      </c>
    </row>
    <row r="173" spans="1:3" x14ac:dyDescent="0.25">
      <c r="A173" t="s">
        <v>2446</v>
      </c>
      <c r="B173" t="s">
        <v>2445</v>
      </c>
      <c r="C173" s="149">
        <v>10000</v>
      </c>
    </row>
    <row r="174" spans="1:3" x14ac:dyDescent="0.25">
      <c r="A174" t="s">
        <v>3081</v>
      </c>
      <c r="B174" t="s">
        <v>2500</v>
      </c>
      <c r="C174" s="149">
        <v>129921.28</v>
      </c>
    </row>
    <row r="175" spans="1:3" x14ac:dyDescent="0.25">
      <c r="A175" t="s">
        <v>2535</v>
      </c>
      <c r="B175" t="s">
        <v>2534</v>
      </c>
      <c r="C175" s="149">
        <v>211183.38</v>
      </c>
    </row>
    <row r="176" spans="1:3" x14ac:dyDescent="0.25">
      <c r="A176" t="s">
        <v>2338</v>
      </c>
      <c r="B176" t="s">
        <v>2337</v>
      </c>
      <c r="C176" s="149">
        <v>27791.46</v>
      </c>
    </row>
    <row r="177" spans="1:3" x14ac:dyDescent="0.25">
      <c r="A177" t="s">
        <v>2694</v>
      </c>
      <c r="B177" t="s">
        <v>2693</v>
      </c>
      <c r="C177" s="149">
        <v>10000</v>
      </c>
    </row>
    <row r="178" spans="1:3" x14ac:dyDescent="0.25">
      <c r="A178" t="s">
        <v>2422</v>
      </c>
      <c r="B178" t="s">
        <v>2421</v>
      </c>
      <c r="C178" s="149">
        <v>14211.54</v>
      </c>
    </row>
    <row r="179" spans="1:3" x14ac:dyDescent="0.25">
      <c r="A179" t="s">
        <v>2372</v>
      </c>
      <c r="B179" t="s">
        <v>2371</v>
      </c>
      <c r="C179" s="149">
        <v>32686.41</v>
      </c>
    </row>
    <row r="180" spans="1:3" x14ac:dyDescent="0.25">
      <c r="A180" t="s">
        <v>2543</v>
      </c>
      <c r="B180" t="s">
        <v>2542</v>
      </c>
      <c r="C180" s="149">
        <v>21524.09</v>
      </c>
    </row>
    <row r="181" spans="1:3" x14ac:dyDescent="0.25">
      <c r="A181" t="s">
        <v>2682</v>
      </c>
      <c r="B181" t="s">
        <v>2681</v>
      </c>
      <c r="C181" s="149">
        <v>10814.39</v>
      </c>
    </row>
    <row r="182" spans="1:3" x14ac:dyDescent="0.25">
      <c r="A182" t="s">
        <v>3092</v>
      </c>
      <c r="B182" t="s">
        <v>2600</v>
      </c>
      <c r="C182" s="149">
        <v>160379.25</v>
      </c>
    </row>
    <row r="183" spans="1:3" x14ac:dyDescent="0.25">
      <c r="A183" t="s">
        <v>2609</v>
      </c>
      <c r="B183" t="s">
        <v>2608</v>
      </c>
      <c r="C183" s="149">
        <v>10000</v>
      </c>
    </row>
    <row r="184" spans="1:3" x14ac:dyDescent="0.25">
      <c r="A184" t="s">
        <v>2615</v>
      </c>
      <c r="B184" t="s">
        <v>2614</v>
      </c>
      <c r="C184" s="149">
        <v>39413.339999999997</v>
      </c>
    </row>
    <row r="185" spans="1:3" x14ac:dyDescent="0.25">
      <c r="A185" t="s">
        <v>3111</v>
      </c>
      <c r="B185" t="s">
        <v>2790</v>
      </c>
      <c r="C185" s="149">
        <v>17365.669999999998</v>
      </c>
    </row>
    <row r="186" spans="1:3" x14ac:dyDescent="0.25">
      <c r="A186" t="s">
        <v>3097</v>
      </c>
      <c r="B186" t="s">
        <v>2648</v>
      </c>
      <c r="C186" s="149">
        <v>10000</v>
      </c>
    </row>
    <row r="187" spans="1:3" x14ac:dyDescent="0.25">
      <c r="A187" t="s">
        <v>3086</v>
      </c>
      <c r="B187" t="s">
        <v>2554</v>
      </c>
      <c r="C187" s="149">
        <v>121674.07</v>
      </c>
    </row>
    <row r="188" spans="1:3" x14ac:dyDescent="0.25">
      <c r="A188" t="s">
        <v>3087</v>
      </c>
      <c r="B188" t="s">
        <v>2558</v>
      </c>
      <c r="C188" s="149">
        <v>260077.9</v>
      </c>
    </row>
    <row r="189" spans="1:3" x14ac:dyDescent="0.25">
      <c r="A189" t="s">
        <v>3094</v>
      </c>
      <c r="B189" t="s">
        <v>2612</v>
      </c>
      <c r="C189" s="149">
        <v>63486.79</v>
      </c>
    </row>
    <row r="190" spans="1:3" x14ac:dyDescent="0.25">
      <c r="A190" t="s">
        <v>3098</v>
      </c>
      <c r="B190" t="s">
        <v>2661</v>
      </c>
      <c r="C190" s="149">
        <v>23736.560000000001</v>
      </c>
    </row>
    <row r="191" spans="1:3" x14ac:dyDescent="0.25">
      <c r="A191" t="s">
        <v>3099</v>
      </c>
      <c r="B191" t="s">
        <v>2663</v>
      </c>
      <c r="C191" s="149">
        <v>10000</v>
      </c>
    </row>
    <row r="192" spans="1:3" x14ac:dyDescent="0.25">
      <c r="A192" t="s">
        <v>3084</v>
      </c>
      <c r="B192" t="s">
        <v>2530</v>
      </c>
      <c r="C192" s="149">
        <v>10000</v>
      </c>
    </row>
    <row r="193" spans="1:3" x14ac:dyDescent="0.25">
      <c r="A193" t="s">
        <v>3088</v>
      </c>
      <c r="B193" t="s">
        <v>2562</v>
      </c>
      <c r="C193" s="149">
        <v>214342.9</v>
      </c>
    </row>
    <row r="194" spans="1:3" x14ac:dyDescent="0.25">
      <c r="A194" t="s">
        <v>3067</v>
      </c>
      <c r="B194" t="s">
        <v>2381</v>
      </c>
      <c r="C194" s="149">
        <v>13687.36</v>
      </c>
    </row>
    <row r="195" spans="1:3" x14ac:dyDescent="0.25">
      <c r="A195" t="s">
        <v>3042</v>
      </c>
      <c r="B195" t="s">
        <v>2235</v>
      </c>
      <c r="C195" s="149">
        <v>17903</v>
      </c>
    </row>
    <row r="196" spans="1:3" x14ac:dyDescent="0.25">
      <c r="A196" t="s">
        <v>3104</v>
      </c>
      <c r="B196" t="s">
        <v>2732</v>
      </c>
      <c r="C196" s="149">
        <v>29945.69</v>
      </c>
    </row>
    <row r="197" spans="1:3" x14ac:dyDescent="0.25">
      <c r="A197" t="s">
        <v>3107</v>
      </c>
      <c r="B197" t="s">
        <v>2762</v>
      </c>
      <c r="C197" s="149">
        <v>15884.65</v>
      </c>
    </row>
    <row r="198" spans="1:3" x14ac:dyDescent="0.25">
      <c r="A198" t="s">
        <v>3108</v>
      </c>
      <c r="B198" t="s">
        <v>2766</v>
      </c>
      <c r="C198" s="149">
        <v>12887.61</v>
      </c>
    </row>
    <row r="199" spans="1:3" x14ac:dyDescent="0.25">
      <c r="A199" t="s">
        <v>3089</v>
      </c>
      <c r="B199" t="s">
        <v>2564</v>
      </c>
      <c r="C199" s="149">
        <v>264624.51</v>
      </c>
    </row>
    <row r="200" spans="1:3" x14ac:dyDescent="0.25">
      <c r="A200" t="s">
        <v>3090</v>
      </c>
      <c r="B200" t="s">
        <v>2566</v>
      </c>
      <c r="C200" s="149">
        <v>217902.91</v>
      </c>
    </row>
    <row r="201" spans="1:3" x14ac:dyDescent="0.25">
      <c r="A201" t="s">
        <v>3091</v>
      </c>
      <c r="B201" t="s">
        <v>2568</v>
      </c>
      <c r="C201" s="149">
        <v>334959.78000000003</v>
      </c>
    </row>
    <row r="202" spans="1:3" x14ac:dyDescent="0.25">
      <c r="A202" t="s">
        <v>3069</v>
      </c>
      <c r="B202" t="s">
        <v>2401</v>
      </c>
      <c r="C202" s="149">
        <v>10228.450000000001</v>
      </c>
    </row>
    <row r="203" spans="1:3" x14ac:dyDescent="0.25">
      <c r="A203" t="s">
        <v>2322</v>
      </c>
      <c r="B203" t="s">
        <v>2321</v>
      </c>
      <c r="C203" s="149">
        <v>242913.64</v>
      </c>
    </row>
    <row r="204" spans="1:3" x14ac:dyDescent="0.25">
      <c r="A204" t="s">
        <v>2925</v>
      </c>
      <c r="B204" t="s">
        <v>2924</v>
      </c>
      <c r="C204" s="149">
        <v>10000</v>
      </c>
    </row>
    <row r="205" spans="1:3" x14ac:dyDescent="0.25">
      <c r="A205" t="s">
        <v>3109</v>
      </c>
      <c r="B205" t="s">
        <v>2776</v>
      </c>
      <c r="C205" s="149">
        <v>15265.09</v>
      </c>
    </row>
    <row r="206" spans="1:3" x14ac:dyDescent="0.25">
      <c r="A206" t="s">
        <v>2348</v>
      </c>
      <c r="B206" t="s">
        <v>2347</v>
      </c>
      <c r="C206" s="149">
        <v>159550.47</v>
      </c>
    </row>
    <row r="207" spans="1:3" x14ac:dyDescent="0.25">
      <c r="A207" t="s">
        <v>3072</v>
      </c>
      <c r="B207" t="s">
        <v>2429</v>
      </c>
      <c r="C207" s="149">
        <v>55447.03</v>
      </c>
    </row>
    <row r="208" spans="1:3" x14ac:dyDescent="0.25">
      <c r="A208" t="s">
        <v>2529</v>
      </c>
      <c r="B208" t="s">
        <v>2528</v>
      </c>
      <c r="C208" s="149">
        <v>30250.84</v>
      </c>
    </row>
    <row r="209" spans="1:3" x14ac:dyDescent="0.25">
      <c r="A209" t="s">
        <v>2475</v>
      </c>
      <c r="B209" t="s">
        <v>2474</v>
      </c>
      <c r="C209" s="149">
        <v>13711.65</v>
      </c>
    </row>
    <row r="210" spans="1:3" x14ac:dyDescent="0.25">
      <c r="A210" t="s">
        <v>2396</v>
      </c>
      <c r="B210" t="s">
        <v>2395</v>
      </c>
      <c r="C210" s="149">
        <v>38870.76</v>
      </c>
    </row>
    <row r="211" spans="1:3" x14ac:dyDescent="0.25">
      <c r="A211" t="s">
        <v>2232</v>
      </c>
      <c r="B211" t="s">
        <v>2231</v>
      </c>
      <c r="C211" s="149">
        <v>23328.98</v>
      </c>
    </row>
    <row r="212" spans="1:3" x14ac:dyDescent="0.25">
      <c r="A212" t="s">
        <v>3096</v>
      </c>
      <c r="B212" t="s">
        <v>2644</v>
      </c>
      <c r="C212" s="149">
        <v>31064.14</v>
      </c>
    </row>
    <row r="213" spans="1:3" x14ac:dyDescent="0.25">
      <c r="A213" t="s">
        <v>2290</v>
      </c>
      <c r="B213" t="s">
        <v>2289</v>
      </c>
      <c r="C213" s="149">
        <v>21518.03</v>
      </c>
    </row>
    <row r="214" spans="1:3" x14ac:dyDescent="0.25">
      <c r="A214" t="s">
        <v>3063</v>
      </c>
      <c r="B214" t="s">
        <v>2363</v>
      </c>
      <c r="C214" s="149">
        <v>26597.42</v>
      </c>
    </row>
    <row r="215" spans="1:3" x14ac:dyDescent="0.25">
      <c r="A215" t="s">
        <v>2408</v>
      </c>
      <c r="B215" t="s">
        <v>2407</v>
      </c>
      <c r="C215" s="149">
        <v>19280.89</v>
      </c>
    </row>
    <row r="216" spans="1:3" x14ac:dyDescent="0.25">
      <c r="A216" t="s">
        <v>2725</v>
      </c>
      <c r="B216" t="s">
        <v>2724</v>
      </c>
      <c r="C216" s="149">
        <v>18420.66</v>
      </c>
    </row>
    <row r="217" spans="1:3" x14ac:dyDescent="0.25">
      <c r="A217" t="s">
        <v>2477</v>
      </c>
      <c r="B217" t="s">
        <v>2476</v>
      </c>
      <c r="C217" s="149">
        <v>21043.93</v>
      </c>
    </row>
    <row r="218" spans="1:3" x14ac:dyDescent="0.25">
      <c r="A218" t="s">
        <v>2541</v>
      </c>
      <c r="B218" t="s">
        <v>2540</v>
      </c>
      <c r="C218" s="149">
        <v>70828.55</v>
      </c>
    </row>
    <row r="219" spans="1:3" x14ac:dyDescent="0.25">
      <c r="A219" t="s">
        <v>2593</v>
      </c>
      <c r="B219" t="s">
        <v>2592</v>
      </c>
      <c r="C219" s="149">
        <v>10000</v>
      </c>
    </row>
    <row r="220" spans="1:3" x14ac:dyDescent="0.25">
      <c r="A220" t="s">
        <v>2603</v>
      </c>
      <c r="B220" t="s">
        <v>2602</v>
      </c>
      <c r="C220" s="149">
        <v>18218.990000000002</v>
      </c>
    </row>
    <row r="221" spans="1:3" x14ac:dyDescent="0.25">
      <c r="A221" t="s">
        <v>2617</v>
      </c>
      <c r="B221" t="s">
        <v>2616</v>
      </c>
      <c r="C221" s="149">
        <v>10849.13</v>
      </c>
    </row>
    <row r="222" spans="1:3" x14ac:dyDescent="0.25">
      <c r="A222" t="s">
        <v>2672</v>
      </c>
      <c r="B222" t="s">
        <v>2671</v>
      </c>
      <c r="C222" s="149">
        <v>16529.73</v>
      </c>
    </row>
    <row r="223" spans="1:3" x14ac:dyDescent="0.25">
      <c r="A223" t="s">
        <v>2719</v>
      </c>
      <c r="B223" t="s">
        <v>2718</v>
      </c>
      <c r="C223" s="149">
        <v>12541.07</v>
      </c>
    </row>
    <row r="224" spans="1:3" x14ac:dyDescent="0.25">
      <c r="A224" t="s">
        <v>2755</v>
      </c>
      <c r="B224" t="s">
        <v>2754</v>
      </c>
      <c r="C224" s="149">
        <v>12165.78</v>
      </c>
    </row>
    <row r="225" spans="1:3" x14ac:dyDescent="0.25">
      <c r="A225" t="s">
        <v>2412</v>
      </c>
      <c r="B225" t="s">
        <v>2411</v>
      </c>
      <c r="C225" s="149">
        <v>10000</v>
      </c>
    </row>
    <row r="226" spans="1:3" x14ac:dyDescent="0.25">
      <c r="A226" t="s">
        <v>2793</v>
      </c>
      <c r="B226" t="s">
        <v>2792</v>
      </c>
      <c r="C226" s="149">
        <v>18821.080000000002</v>
      </c>
    </row>
    <row r="227" spans="1:3" x14ac:dyDescent="0.25">
      <c r="A227" t="s">
        <v>2324</v>
      </c>
      <c r="B227" t="s">
        <v>2323</v>
      </c>
      <c r="C227" s="149">
        <v>10000</v>
      </c>
    </row>
    <row r="228" spans="1:3" x14ac:dyDescent="0.25">
      <c r="A228" t="s">
        <v>2735</v>
      </c>
      <c r="B228" t="s">
        <v>2734</v>
      </c>
      <c r="C228" s="149">
        <v>15899.35</v>
      </c>
    </row>
    <row r="229" spans="1:3" x14ac:dyDescent="0.25">
      <c r="A229" t="s">
        <v>2783</v>
      </c>
      <c r="B229" t="s">
        <v>2782</v>
      </c>
      <c r="C229" s="149">
        <v>19038.990000000002</v>
      </c>
    </row>
    <row r="230" spans="1:3" x14ac:dyDescent="0.25">
      <c r="A230" t="s">
        <v>3110</v>
      </c>
      <c r="B230" t="s">
        <v>2788</v>
      </c>
      <c r="C230" s="149">
        <v>20047.189999999999</v>
      </c>
    </row>
    <row r="231" spans="1:3" x14ac:dyDescent="0.25">
      <c r="A231" t="s">
        <v>2238</v>
      </c>
      <c r="B231" t="s">
        <v>2237</v>
      </c>
      <c r="C231" s="149">
        <v>15488.41</v>
      </c>
    </row>
    <row r="232" spans="1:3" x14ac:dyDescent="0.25">
      <c r="A232" t="s">
        <v>2713</v>
      </c>
      <c r="B232" t="s">
        <v>2712</v>
      </c>
      <c r="C232" s="149">
        <v>14064.88</v>
      </c>
    </row>
    <row r="233" spans="1:3" x14ac:dyDescent="0.25">
      <c r="A233" t="s">
        <v>2436</v>
      </c>
      <c r="B233" t="s">
        <v>2435</v>
      </c>
      <c r="C233" s="149">
        <v>12028.26</v>
      </c>
    </row>
    <row r="234" spans="1:3" x14ac:dyDescent="0.25">
      <c r="A234" t="s">
        <v>2595</v>
      </c>
      <c r="B234" t="s">
        <v>2594</v>
      </c>
      <c r="C234" s="149">
        <v>13079.55</v>
      </c>
    </row>
    <row r="235" spans="1:3" x14ac:dyDescent="0.25">
      <c r="A235" t="s">
        <v>3127</v>
      </c>
      <c r="B235" t="s">
        <v>3201</v>
      </c>
      <c r="C235" s="149">
        <v>10000</v>
      </c>
    </row>
    <row r="236" spans="1:3" x14ac:dyDescent="0.25">
      <c r="A236" t="s">
        <v>2723</v>
      </c>
      <c r="B236" t="s">
        <v>2722</v>
      </c>
      <c r="C236" s="149">
        <v>10163.23</v>
      </c>
    </row>
    <row r="237" spans="1:3" x14ac:dyDescent="0.25">
      <c r="A237" t="s">
        <v>2629</v>
      </c>
      <c r="B237" t="s">
        <v>2628</v>
      </c>
      <c r="C237" s="149">
        <v>15424.57</v>
      </c>
    </row>
    <row r="238" spans="1:3" x14ac:dyDescent="0.25">
      <c r="A238" t="s">
        <v>2822</v>
      </c>
      <c r="B238" t="s">
        <v>2821</v>
      </c>
      <c r="C238" s="149">
        <v>10000</v>
      </c>
    </row>
    <row r="239" spans="1:3" x14ac:dyDescent="0.25">
      <c r="A239" t="s">
        <v>2631</v>
      </c>
      <c r="B239" t="s">
        <v>2630</v>
      </c>
      <c r="C239" s="149">
        <v>34158.269999999997</v>
      </c>
    </row>
    <row r="240" spans="1:3" x14ac:dyDescent="0.25">
      <c r="A240" t="s">
        <v>3129</v>
      </c>
      <c r="B240" t="s">
        <v>2914</v>
      </c>
      <c r="C240" s="149">
        <v>45029.03</v>
      </c>
    </row>
    <row r="241" spans="1:3" x14ac:dyDescent="0.25">
      <c r="A241" t="s">
        <v>3121</v>
      </c>
      <c r="B241" t="s">
        <v>2830</v>
      </c>
      <c r="C241" s="149">
        <v>10875.53</v>
      </c>
    </row>
    <row r="242" spans="1:3" x14ac:dyDescent="0.25">
      <c r="A242" t="s">
        <v>3125</v>
      </c>
      <c r="B242" t="s">
        <v>3199</v>
      </c>
      <c r="C242" s="149">
        <v>10162.41</v>
      </c>
    </row>
    <row r="243" spans="1:3" x14ac:dyDescent="0.25">
      <c r="A243" t="s">
        <v>3203</v>
      </c>
      <c r="B243" t="s">
        <v>3202</v>
      </c>
      <c r="C243" s="149">
        <v>13978.48</v>
      </c>
    </row>
    <row r="244" spans="1:3" x14ac:dyDescent="0.25">
      <c r="A244" t="s">
        <v>3102</v>
      </c>
      <c r="B244" t="s">
        <v>2698</v>
      </c>
      <c r="C244" s="149">
        <v>60270.03</v>
      </c>
    </row>
    <row r="245" spans="1:3" x14ac:dyDescent="0.25">
      <c r="A245" t="s">
        <v>2639</v>
      </c>
      <c r="B245" t="s">
        <v>2638</v>
      </c>
      <c r="C245" s="149">
        <v>10000</v>
      </c>
    </row>
    <row r="246" spans="1:3" x14ac:dyDescent="0.25">
      <c r="A246" t="s">
        <v>2561</v>
      </c>
      <c r="B246" t="s">
        <v>2560</v>
      </c>
      <c r="C246" s="149">
        <v>227170.16</v>
      </c>
    </row>
    <row r="247" spans="1:3" x14ac:dyDescent="0.25">
      <c r="A247" t="s">
        <v>2597</v>
      </c>
      <c r="B247" t="s">
        <v>2596</v>
      </c>
      <c r="C247" s="149">
        <v>41319.29</v>
      </c>
    </row>
    <row r="248" spans="1:3" x14ac:dyDescent="0.25">
      <c r="A248" t="s">
        <v>2965</v>
      </c>
      <c r="B248" t="s">
        <v>2964</v>
      </c>
      <c r="C248" s="149">
        <v>21250.46</v>
      </c>
    </row>
    <row r="249" spans="1:3" x14ac:dyDescent="0.25">
      <c r="A249" t="s">
        <v>3116</v>
      </c>
      <c r="B249" t="s">
        <v>3188</v>
      </c>
      <c r="C249" s="149">
        <v>29570.799999999999</v>
      </c>
    </row>
    <row r="250" spans="1:3" x14ac:dyDescent="0.25">
      <c r="A250" t="s">
        <v>3131</v>
      </c>
      <c r="B250" t="s">
        <v>3212</v>
      </c>
      <c r="C250" s="149">
        <v>14655.7</v>
      </c>
    </row>
    <row r="251" spans="1:3" x14ac:dyDescent="0.25">
      <c r="A251" t="s">
        <v>3195</v>
      </c>
      <c r="B251" t="s">
        <v>3194</v>
      </c>
      <c r="C251" s="149">
        <v>25694.95</v>
      </c>
    </row>
    <row r="252" spans="1:3" x14ac:dyDescent="0.25">
      <c r="A252" t="s">
        <v>2647</v>
      </c>
      <c r="B252" t="s">
        <v>2646</v>
      </c>
      <c r="C252" s="149">
        <v>17503.09</v>
      </c>
    </row>
    <row r="253" spans="1:3" x14ac:dyDescent="0.25">
      <c r="A253" t="s">
        <v>2839</v>
      </c>
      <c r="B253" t="s">
        <v>2838</v>
      </c>
      <c r="C253" s="149">
        <v>10000</v>
      </c>
    </row>
    <row r="254" spans="1:3" x14ac:dyDescent="0.25">
      <c r="A254" t="s">
        <v>2264</v>
      </c>
      <c r="B254" t="s">
        <v>2263</v>
      </c>
      <c r="C254" s="149">
        <v>10000</v>
      </c>
    </row>
    <row r="255" spans="1:3" x14ac:dyDescent="0.25">
      <c r="A255" t="s">
        <v>3114</v>
      </c>
      <c r="B255" t="s">
        <v>3186</v>
      </c>
      <c r="C255" s="149">
        <v>26708.69</v>
      </c>
    </row>
    <row r="256" spans="1:3" x14ac:dyDescent="0.25">
      <c r="A256" t="s">
        <v>3071</v>
      </c>
      <c r="B256" t="s">
        <v>2419</v>
      </c>
      <c r="C256" s="149">
        <v>24759.66</v>
      </c>
    </row>
    <row r="257" spans="1:3" x14ac:dyDescent="0.25">
      <c r="A257" t="s">
        <v>2583</v>
      </c>
      <c r="B257" t="s">
        <v>2582</v>
      </c>
      <c r="C257" s="149">
        <v>41225.25</v>
      </c>
    </row>
    <row r="258" spans="1:3" x14ac:dyDescent="0.25">
      <c r="A258" t="s">
        <v>2658</v>
      </c>
      <c r="B258" t="s">
        <v>2657</v>
      </c>
      <c r="C258" s="149">
        <v>107184.8</v>
      </c>
    </row>
    <row r="259" spans="1:3" x14ac:dyDescent="0.25">
      <c r="A259" t="s">
        <v>2655</v>
      </c>
      <c r="B259" t="s">
        <v>2654</v>
      </c>
      <c r="C259" s="149">
        <v>10000</v>
      </c>
    </row>
    <row r="260" spans="1:3" x14ac:dyDescent="0.25">
      <c r="A260" t="s">
        <v>3080</v>
      </c>
      <c r="B260" t="s">
        <v>2490</v>
      </c>
      <c r="C260" s="149">
        <v>14015.32</v>
      </c>
    </row>
    <row r="261" spans="1:3" x14ac:dyDescent="0.25">
      <c r="A261" t="s">
        <v>3205</v>
      </c>
      <c r="B261" t="s">
        <v>3204</v>
      </c>
      <c r="C261" s="149">
        <v>10000</v>
      </c>
    </row>
    <row r="262" spans="1:3" x14ac:dyDescent="0.25">
      <c r="A262" t="s">
        <v>3113</v>
      </c>
      <c r="B262" t="s">
        <v>3184</v>
      </c>
      <c r="C262" s="149">
        <v>10000</v>
      </c>
    </row>
    <row r="263" spans="1:3" x14ac:dyDescent="0.25">
      <c r="A263" t="s">
        <v>2820</v>
      </c>
      <c r="B263" t="s">
        <v>2819</v>
      </c>
      <c r="C263" s="149">
        <v>20159.52</v>
      </c>
    </row>
    <row r="264" spans="1:3" x14ac:dyDescent="0.25">
      <c r="A264" t="s">
        <v>3190</v>
      </c>
      <c r="B264" t="s">
        <v>3189</v>
      </c>
      <c r="C264" s="149">
        <v>10000</v>
      </c>
    </row>
    <row r="265" spans="1:3" x14ac:dyDescent="0.25">
      <c r="A265" t="s">
        <v>2684</v>
      </c>
      <c r="B265" t="s">
        <v>2683</v>
      </c>
      <c r="C265" s="149">
        <v>27450.18</v>
      </c>
    </row>
    <row r="266" spans="1:3" x14ac:dyDescent="0.25">
      <c r="A266" t="s">
        <v>2686</v>
      </c>
      <c r="B266" t="s">
        <v>2685</v>
      </c>
      <c r="C266" s="149">
        <v>18477.78</v>
      </c>
    </row>
    <row r="267" spans="1:3" x14ac:dyDescent="0.25">
      <c r="A267" t="s">
        <v>2680</v>
      </c>
      <c r="B267" t="s">
        <v>2679</v>
      </c>
      <c r="C267" s="149">
        <v>10164.19</v>
      </c>
    </row>
    <row r="268" spans="1:3" x14ac:dyDescent="0.25">
      <c r="A268" t="s">
        <v>2919</v>
      </c>
      <c r="B268" t="s">
        <v>2918</v>
      </c>
      <c r="C268" s="149">
        <v>10000</v>
      </c>
    </row>
    <row r="269" spans="1:3" x14ac:dyDescent="0.25">
      <c r="A269" t="s">
        <v>2455</v>
      </c>
      <c r="B269" t="s">
        <v>2454</v>
      </c>
      <c r="C269" s="149">
        <v>16353.33</v>
      </c>
    </row>
    <row r="270" spans="1:3" x14ac:dyDescent="0.25">
      <c r="A270" t="s">
        <v>2599</v>
      </c>
      <c r="B270" t="s">
        <v>2598</v>
      </c>
      <c r="C270" s="149">
        <v>23309.32</v>
      </c>
    </row>
    <row r="271" spans="1:3" x14ac:dyDescent="0.25">
      <c r="A271" t="s">
        <v>2785</v>
      </c>
      <c r="B271" t="s">
        <v>2784</v>
      </c>
      <c r="C271" s="149">
        <v>124440.26</v>
      </c>
    </row>
    <row r="272" spans="1:3" x14ac:dyDescent="0.25">
      <c r="A272" t="s">
        <v>2627</v>
      </c>
      <c r="B272" t="s">
        <v>2626</v>
      </c>
      <c r="C272" s="149">
        <v>10000</v>
      </c>
    </row>
    <row r="273" spans="1:3" x14ac:dyDescent="0.25">
      <c r="A273" t="s">
        <v>2499</v>
      </c>
      <c r="B273" t="s">
        <v>2498</v>
      </c>
      <c r="C273" s="149">
        <v>45115.92</v>
      </c>
    </row>
    <row r="274" spans="1:3" x14ac:dyDescent="0.25">
      <c r="A274" t="s">
        <v>2850</v>
      </c>
      <c r="B274" t="s">
        <v>2849</v>
      </c>
      <c r="C274" s="149">
        <v>12957.05</v>
      </c>
    </row>
    <row r="275" spans="1:3" x14ac:dyDescent="0.25">
      <c r="A275" t="s">
        <v>3062</v>
      </c>
      <c r="B275" t="s">
        <v>2357</v>
      </c>
      <c r="C275" s="149">
        <v>30475.89</v>
      </c>
    </row>
    <row r="276" spans="1:3" x14ac:dyDescent="0.25">
      <c r="A276" t="s">
        <v>2950</v>
      </c>
      <c r="B276" t="s">
        <v>2949</v>
      </c>
      <c r="C276" s="149">
        <v>10000</v>
      </c>
    </row>
    <row r="277" spans="1:3" x14ac:dyDescent="0.25">
      <c r="A277" t="s">
        <v>3126</v>
      </c>
      <c r="B277" t="s">
        <v>3200</v>
      </c>
      <c r="C277" s="149">
        <v>10000</v>
      </c>
    </row>
    <row r="278" spans="1:3" x14ac:dyDescent="0.25">
      <c r="A278" t="s">
        <v>2284</v>
      </c>
      <c r="B278" t="s">
        <v>2283</v>
      </c>
      <c r="C278" s="149">
        <v>10000</v>
      </c>
    </row>
    <row r="279" spans="1:3" x14ac:dyDescent="0.25">
      <c r="A279" t="s">
        <v>2889</v>
      </c>
      <c r="B279" t="s">
        <v>2888</v>
      </c>
      <c r="C279" s="149">
        <v>10000</v>
      </c>
    </row>
    <row r="280" spans="1:3" x14ac:dyDescent="0.25">
      <c r="A280" t="s">
        <v>2695</v>
      </c>
      <c r="B280" t="s">
        <v>3137</v>
      </c>
      <c r="C280" s="149">
        <v>27729.16</v>
      </c>
    </row>
    <row r="281" spans="1:3" x14ac:dyDescent="0.25">
      <c r="A281" t="s">
        <v>2771</v>
      </c>
      <c r="B281" t="s">
        <v>2770</v>
      </c>
      <c r="C281" s="149">
        <v>31724.73</v>
      </c>
    </row>
    <row r="282" spans="1:3" x14ac:dyDescent="0.25">
      <c r="A282" t="s">
        <v>2511</v>
      </c>
      <c r="B282" t="s">
        <v>2510</v>
      </c>
      <c r="C282" s="149">
        <v>273841.96999999997</v>
      </c>
    </row>
    <row r="283" spans="1:3" x14ac:dyDescent="0.25">
      <c r="A283" t="s">
        <v>2519</v>
      </c>
      <c r="B283" t="s">
        <v>2518</v>
      </c>
      <c r="C283" s="149">
        <v>403744.69</v>
      </c>
    </row>
    <row r="284" spans="1:3" x14ac:dyDescent="0.25">
      <c r="A284" t="s">
        <v>2523</v>
      </c>
      <c r="B284" t="s">
        <v>2522</v>
      </c>
      <c r="C284" s="149">
        <v>51441.85</v>
      </c>
    </row>
    <row r="285" spans="1:3" x14ac:dyDescent="0.25">
      <c r="A285" t="s">
        <v>2701</v>
      </c>
      <c r="B285" t="s">
        <v>2700</v>
      </c>
      <c r="C285" s="149">
        <v>100070.03</v>
      </c>
    </row>
    <row r="286" spans="1:3" x14ac:dyDescent="0.25">
      <c r="A286" t="s">
        <v>2527</v>
      </c>
      <c r="B286" t="s">
        <v>2526</v>
      </c>
      <c r="C286" s="149">
        <v>15483.87</v>
      </c>
    </row>
    <row r="287" spans="1:3" x14ac:dyDescent="0.25">
      <c r="A287" t="s">
        <v>2521</v>
      </c>
      <c r="B287" t="s">
        <v>2520</v>
      </c>
      <c r="C287" s="149">
        <v>24597.21</v>
      </c>
    </row>
    <row r="288" spans="1:3" x14ac:dyDescent="0.25">
      <c r="A288" t="s">
        <v>2525</v>
      </c>
      <c r="B288" t="s">
        <v>2524</v>
      </c>
      <c r="C288" s="149">
        <v>16928.91</v>
      </c>
    </row>
    <row r="289" spans="1:3" x14ac:dyDescent="0.25">
      <c r="A289" t="s">
        <v>2575</v>
      </c>
      <c r="B289" t="s">
        <v>2574</v>
      </c>
      <c r="C289" s="149">
        <v>27240.86</v>
      </c>
    </row>
    <row r="290" spans="1:3" x14ac:dyDescent="0.25">
      <c r="A290" t="s">
        <v>2707</v>
      </c>
      <c r="B290" t="s">
        <v>2706</v>
      </c>
      <c r="C290" s="149">
        <v>31214.94</v>
      </c>
    </row>
    <row r="291" spans="1:3" x14ac:dyDescent="0.25">
      <c r="A291" t="s">
        <v>2709</v>
      </c>
      <c r="B291" t="s">
        <v>2708</v>
      </c>
      <c r="C291" s="149">
        <v>42697.8</v>
      </c>
    </row>
    <row r="292" spans="1:3" x14ac:dyDescent="0.25">
      <c r="A292" t="s">
        <v>2891</v>
      </c>
      <c r="B292" t="s">
        <v>2890</v>
      </c>
      <c r="C292" s="149">
        <v>39359</v>
      </c>
    </row>
    <row r="293" spans="1:3" x14ac:dyDescent="0.25">
      <c r="A293" t="s">
        <v>2983</v>
      </c>
      <c r="B293" t="s">
        <v>2982</v>
      </c>
      <c r="C293" s="149">
        <v>10000</v>
      </c>
    </row>
    <row r="294" spans="1:3" x14ac:dyDescent="0.25">
      <c r="A294" t="s">
        <v>2448</v>
      </c>
      <c r="B294" t="s">
        <v>2447</v>
      </c>
      <c r="C294" s="149">
        <v>53722.57</v>
      </c>
    </row>
    <row r="295" spans="1:3" x14ac:dyDescent="0.25">
      <c r="A295" t="s">
        <v>2711</v>
      </c>
      <c r="B295" t="s">
        <v>2710</v>
      </c>
      <c r="C295" s="149">
        <v>10000</v>
      </c>
    </row>
    <row r="296" spans="1:3" x14ac:dyDescent="0.25">
      <c r="A296" t="s">
        <v>2717</v>
      </c>
      <c r="B296" t="s">
        <v>2716</v>
      </c>
      <c r="C296" s="149">
        <v>47034.39</v>
      </c>
    </row>
    <row r="297" spans="1:3" x14ac:dyDescent="0.25">
      <c r="A297" t="s">
        <v>2428</v>
      </c>
      <c r="B297" t="s">
        <v>2427</v>
      </c>
      <c r="C297" s="149">
        <v>12650.39</v>
      </c>
    </row>
    <row r="298" spans="1:3" x14ac:dyDescent="0.25">
      <c r="A298" t="s">
        <v>2392</v>
      </c>
      <c r="B298" t="s">
        <v>2391</v>
      </c>
      <c r="C298" s="149">
        <v>10000</v>
      </c>
    </row>
    <row r="299" spans="1:3" x14ac:dyDescent="0.25">
      <c r="A299" t="s">
        <v>2587</v>
      </c>
      <c r="B299" t="s">
        <v>2586</v>
      </c>
      <c r="C299" s="149">
        <v>10000</v>
      </c>
    </row>
    <row r="300" spans="1:3" x14ac:dyDescent="0.25">
      <c r="A300" t="s">
        <v>3046</v>
      </c>
      <c r="B300" s="250" t="s">
        <v>3213</v>
      </c>
      <c r="C300" s="149">
        <v>17555.990000000002</v>
      </c>
    </row>
    <row r="301" spans="1:3" x14ac:dyDescent="0.25">
      <c r="A301" t="s">
        <v>2932</v>
      </c>
      <c r="B301" t="s">
        <v>2931</v>
      </c>
      <c r="C301" s="149">
        <v>10000</v>
      </c>
    </row>
    <row r="302" spans="1:3" x14ac:dyDescent="0.25">
      <c r="A302" t="s">
        <v>2801</v>
      </c>
      <c r="B302" t="s">
        <v>2800</v>
      </c>
      <c r="C302" s="149">
        <v>10000</v>
      </c>
    </row>
    <row r="303" spans="1:3" x14ac:dyDescent="0.25">
      <c r="A303" t="s">
        <v>2234</v>
      </c>
      <c r="B303" t="s">
        <v>2233</v>
      </c>
      <c r="C303" s="149">
        <v>76722.86</v>
      </c>
    </row>
    <row r="304" spans="1:3" x14ac:dyDescent="0.25">
      <c r="A304" t="s">
        <v>3103</v>
      </c>
      <c r="B304" t="s">
        <v>2702</v>
      </c>
      <c r="C304" s="149">
        <v>589338.23</v>
      </c>
    </row>
    <row r="305" spans="1:3" x14ac:dyDescent="0.25">
      <c r="A305" t="s">
        <v>2537</v>
      </c>
      <c r="B305" t="s">
        <v>2536</v>
      </c>
      <c r="C305" s="149">
        <v>10000</v>
      </c>
    </row>
    <row r="306" spans="1:3" x14ac:dyDescent="0.25">
      <c r="A306" t="s">
        <v>3053</v>
      </c>
      <c r="B306" t="s">
        <v>2295</v>
      </c>
      <c r="C306" s="149">
        <v>33315.629999999997</v>
      </c>
    </row>
    <row r="307" spans="1:3" x14ac:dyDescent="0.25">
      <c r="A307" t="s">
        <v>3064</v>
      </c>
      <c r="B307" t="s">
        <v>2365</v>
      </c>
      <c r="C307" s="149">
        <v>11651.44</v>
      </c>
    </row>
    <row r="308" spans="1:3" x14ac:dyDescent="0.25">
      <c r="A308" t="s">
        <v>2410</v>
      </c>
      <c r="B308" t="s">
        <v>2409</v>
      </c>
      <c r="C308" s="149">
        <v>33249.81</v>
      </c>
    </row>
    <row r="309" spans="1:3" x14ac:dyDescent="0.25">
      <c r="A309" t="s">
        <v>2426</v>
      </c>
      <c r="B309" t="s">
        <v>2425</v>
      </c>
      <c r="C309" s="149">
        <v>10000</v>
      </c>
    </row>
    <row r="310" spans="1:3" x14ac:dyDescent="0.25">
      <c r="A310" t="s">
        <v>2479</v>
      </c>
      <c r="B310" t="s">
        <v>2478</v>
      </c>
      <c r="C310" s="149">
        <v>10252.69</v>
      </c>
    </row>
    <row r="311" spans="1:3" x14ac:dyDescent="0.25">
      <c r="A311" t="s">
        <v>2547</v>
      </c>
      <c r="B311" t="s">
        <v>2546</v>
      </c>
      <c r="C311" s="149">
        <v>26329.69</v>
      </c>
    </row>
    <row r="312" spans="1:3" x14ac:dyDescent="0.25">
      <c r="A312" t="s">
        <v>2605</v>
      </c>
      <c r="B312" t="s">
        <v>2604</v>
      </c>
      <c r="C312" s="149">
        <v>18647.46</v>
      </c>
    </row>
    <row r="313" spans="1:3" x14ac:dyDescent="0.25">
      <c r="A313" t="s">
        <v>2619</v>
      </c>
      <c r="B313" t="s">
        <v>2618</v>
      </c>
      <c r="C313" s="149">
        <v>12638.2</v>
      </c>
    </row>
    <row r="314" spans="1:3" x14ac:dyDescent="0.25">
      <c r="A314" t="s">
        <v>2670</v>
      </c>
      <c r="B314" t="s">
        <v>2669</v>
      </c>
      <c r="C314" s="149">
        <v>11209.35</v>
      </c>
    </row>
    <row r="315" spans="1:3" x14ac:dyDescent="0.25">
      <c r="A315" t="s">
        <v>2688</v>
      </c>
      <c r="B315" t="s">
        <v>2687</v>
      </c>
      <c r="C315" s="149">
        <v>16755.240000000002</v>
      </c>
    </row>
    <row r="316" spans="1:3" x14ac:dyDescent="0.25">
      <c r="A316" t="s">
        <v>2721</v>
      </c>
      <c r="B316" t="s">
        <v>2720</v>
      </c>
      <c r="C316" s="149">
        <v>16701.650000000001</v>
      </c>
    </row>
    <row r="317" spans="1:3" x14ac:dyDescent="0.25">
      <c r="A317" t="s">
        <v>2757</v>
      </c>
      <c r="B317" t="s">
        <v>2756</v>
      </c>
      <c r="C317" s="149">
        <v>25554.86</v>
      </c>
    </row>
    <row r="318" spans="1:3" x14ac:dyDescent="0.25">
      <c r="A318" t="s">
        <v>2326</v>
      </c>
      <c r="B318" t="s">
        <v>2325</v>
      </c>
      <c r="C318" s="149">
        <v>10000</v>
      </c>
    </row>
    <row r="319" spans="1:3" x14ac:dyDescent="0.25">
      <c r="A319" t="s">
        <v>2354</v>
      </c>
      <c r="B319" t="s">
        <v>2353</v>
      </c>
      <c r="C319" s="149">
        <v>13478.75</v>
      </c>
    </row>
    <row r="320" spans="1:3" x14ac:dyDescent="0.25">
      <c r="A320" t="s">
        <v>2398</v>
      </c>
      <c r="B320" t="s">
        <v>2397</v>
      </c>
      <c r="C320" s="149">
        <v>10000</v>
      </c>
    </row>
    <row r="321" spans="1:3" x14ac:dyDescent="0.25">
      <c r="A321" t="s">
        <v>2787</v>
      </c>
      <c r="B321" t="s">
        <v>2786</v>
      </c>
      <c r="C321" s="149">
        <v>10000</v>
      </c>
    </row>
    <row r="322" spans="1:3" x14ac:dyDescent="0.25">
      <c r="A322" t="s">
        <v>2328</v>
      </c>
      <c r="B322" t="s">
        <v>2327</v>
      </c>
      <c r="C322" s="149">
        <v>12948.29</v>
      </c>
    </row>
    <row r="323" spans="1:3" x14ac:dyDescent="0.25">
      <c r="A323" t="s">
        <v>2637</v>
      </c>
      <c r="B323" t="s">
        <v>2636</v>
      </c>
      <c r="C323" s="149">
        <v>14505.68</v>
      </c>
    </row>
    <row r="324" spans="1:3" x14ac:dyDescent="0.25">
      <c r="A324" t="s">
        <v>3105</v>
      </c>
      <c r="B324" t="s">
        <v>2736</v>
      </c>
      <c r="C324" s="149">
        <v>19110.48</v>
      </c>
    </row>
    <row r="325" spans="1:3" x14ac:dyDescent="0.25">
      <c r="A325" t="s">
        <v>2715</v>
      </c>
      <c r="B325" t="s">
        <v>2714</v>
      </c>
      <c r="C325" s="149">
        <v>10000</v>
      </c>
    </row>
    <row r="326" spans="1:3" x14ac:dyDescent="0.25">
      <c r="A326" t="s">
        <v>2461</v>
      </c>
      <c r="B326" t="s">
        <v>2460</v>
      </c>
      <c r="C326" s="149">
        <v>22121.06</v>
      </c>
    </row>
    <row r="327" spans="1:3" x14ac:dyDescent="0.25">
      <c r="A327" t="s">
        <v>2635</v>
      </c>
      <c r="B327" t="s">
        <v>2634</v>
      </c>
      <c r="C327" s="149">
        <v>39024.26</v>
      </c>
    </row>
    <row r="328" spans="1:3" x14ac:dyDescent="0.25">
      <c r="A328" t="s">
        <v>2633</v>
      </c>
      <c r="B328" t="s">
        <v>2632</v>
      </c>
      <c r="C328" s="149">
        <v>15653.17</v>
      </c>
    </row>
    <row r="329" spans="1:3" x14ac:dyDescent="0.25">
      <c r="A329" t="s">
        <v>2981</v>
      </c>
      <c r="B329" t="s">
        <v>2980</v>
      </c>
      <c r="C329" s="149">
        <v>34010.15</v>
      </c>
    </row>
    <row r="330" spans="1:3" x14ac:dyDescent="0.25">
      <c r="A330" t="s">
        <v>2973</v>
      </c>
      <c r="B330" t="s">
        <v>2972</v>
      </c>
      <c r="C330" s="149">
        <v>22325.56</v>
      </c>
    </row>
    <row r="331" spans="1:3" x14ac:dyDescent="0.25">
      <c r="A331" t="s">
        <v>2294</v>
      </c>
      <c r="B331" t="s">
        <v>2293</v>
      </c>
      <c r="C331" s="149">
        <v>20945.560000000001</v>
      </c>
    </row>
    <row r="332" spans="1:3" x14ac:dyDescent="0.25">
      <c r="A332" t="s">
        <v>2739</v>
      </c>
      <c r="B332" t="s">
        <v>2738</v>
      </c>
      <c r="C332" s="149">
        <v>48048.22</v>
      </c>
    </row>
    <row r="333" spans="1:3" x14ac:dyDescent="0.25">
      <c r="A333" t="s">
        <v>2434</v>
      </c>
      <c r="B333" t="s">
        <v>2433</v>
      </c>
      <c r="C333" s="149">
        <v>18418.150000000001</v>
      </c>
    </row>
    <row r="334" spans="1:3" x14ac:dyDescent="0.25">
      <c r="A334" t="s">
        <v>2643</v>
      </c>
      <c r="B334" t="s">
        <v>2642</v>
      </c>
      <c r="C334" s="149">
        <v>20368.810000000001</v>
      </c>
    </row>
    <row r="335" spans="1:3" x14ac:dyDescent="0.25">
      <c r="A335" t="s">
        <v>2944</v>
      </c>
      <c r="B335" t="s">
        <v>2943</v>
      </c>
      <c r="C335" s="149">
        <v>10000</v>
      </c>
    </row>
    <row r="336" spans="1:3" x14ac:dyDescent="0.25">
      <c r="A336" t="s">
        <v>3118</v>
      </c>
      <c r="B336" t="s">
        <v>3192</v>
      </c>
      <c r="C336" s="149">
        <v>32035.03</v>
      </c>
    </row>
    <row r="337" spans="1:3" x14ac:dyDescent="0.25">
      <c r="A337" t="s">
        <v>2887</v>
      </c>
      <c r="B337" t="s">
        <v>2886</v>
      </c>
      <c r="C337" s="149">
        <v>116040.92</v>
      </c>
    </row>
    <row r="338" spans="1:3" x14ac:dyDescent="0.25">
      <c r="A338" t="s">
        <v>2867</v>
      </c>
      <c r="B338" t="s">
        <v>2866</v>
      </c>
      <c r="C338" s="149">
        <v>15721.34</v>
      </c>
    </row>
    <row r="339" spans="1:3" x14ac:dyDescent="0.25">
      <c r="A339" t="s">
        <v>2856</v>
      </c>
      <c r="B339" t="s">
        <v>2855</v>
      </c>
      <c r="C339" s="149">
        <v>10000</v>
      </c>
    </row>
    <row r="340" spans="1:3" x14ac:dyDescent="0.25">
      <c r="A340" t="s">
        <v>2881</v>
      </c>
      <c r="B340" t="s">
        <v>2880</v>
      </c>
      <c r="C340" s="149">
        <v>23721.25</v>
      </c>
    </row>
    <row r="341" spans="1:3" x14ac:dyDescent="0.25">
      <c r="A341" t="s">
        <v>2883</v>
      </c>
      <c r="B341" t="s">
        <v>2882</v>
      </c>
      <c r="C341" s="149">
        <v>16768.04</v>
      </c>
    </row>
    <row r="342" spans="1:3" x14ac:dyDescent="0.25">
      <c r="A342" t="s">
        <v>2743</v>
      </c>
      <c r="B342" t="s">
        <v>2742</v>
      </c>
      <c r="C342" s="149">
        <v>112170.4</v>
      </c>
    </row>
    <row r="343" spans="1:3" x14ac:dyDescent="0.25">
      <c r="A343" t="s">
        <v>2487</v>
      </c>
      <c r="B343" t="s">
        <v>2486</v>
      </c>
      <c r="C343" s="149">
        <v>22854.03</v>
      </c>
    </row>
    <row r="344" spans="1:3" x14ac:dyDescent="0.25">
      <c r="A344" t="s">
        <v>2749</v>
      </c>
      <c r="B344" t="s">
        <v>2748</v>
      </c>
      <c r="C344" s="149">
        <v>11638.4</v>
      </c>
    </row>
    <row r="345" spans="1:3" x14ac:dyDescent="0.25">
      <c r="A345" t="s">
        <v>2747</v>
      </c>
      <c r="B345" t="s">
        <v>2746</v>
      </c>
      <c r="C345" s="149">
        <v>10000</v>
      </c>
    </row>
    <row r="346" spans="1:3" x14ac:dyDescent="0.25">
      <c r="A346" t="s">
        <v>2797</v>
      </c>
      <c r="B346" t="s">
        <v>2796</v>
      </c>
      <c r="C346" s="149">
        <v>10000</v>
      </c>
    </row>
    <row r="347" spans="1:3" x14ac:dyDescent="0.25">
      <c r="A347" t="s">
        <v>2505</v>
      </c>
      <c r="B347" t="s">
        <v>2504</v>
      </c>
      <c r="C347" s="149">
        <v>22299.51</v>
      </c>
    </row>
    <row r="348" spans="1:3" x14ac:dyDescent="0.25">
      <c r="A348" t="s">
        <v>2585</v>
      </c>
      <c r="B348" t="s">
        <v>2584</v>
      </c>
      <c r="C348" s="149">
        <v>10000</v>
      </c>
    </row>
    <row r="349" spans="1:3" x14ac:dyDescent="0.25">
      <c r="A349" t="s">
        <v>2533</v>
      </c>
      <c r="B349" t="s">
        <v>2532</v>
      </c>
      <c r="C349" s="149">
        <v>10000</v>
      </c>
    </row>
    <row r="350" spans="1:3" x14ac:dyDescent="0.25">
      <c r="A350" t="s">
        <v>2799</v>
      </c>
      <c r="B350" t="s">
        <v>2798</v>
      </c>
      <c r="C350" s="149">
        <v>22670.1</v>
      </c>
    </row>
    <row r="351" spans="1:3" x14ac:dyDescent="0.25">
      <c r="A351" t="s">
        <v>2751</v>
      </c>
      <c r="B351" t="s">
        <v>2750</v>
      </c>
      <c r="C351" s="149">
        <v>12679.99</v>
      </c>
    </row>
    <row r="352" spans="1:3" x14ac:dyDescent="0.25">
      <c r="A352" t="s">
        <v>2678</v>
      </c>
      <c r="B352" t="s">
        <v>2677</v>
      </c>
      <c r="C352" s="149">
        <v>10000</v>
      </c>
    </row>
    <row r="353" spans="1:3" x14ac:dyDescent="0.25">
      <c r="A353" t="s">
        <v>2656</v>
      </c>
      <c r="B353" t="s">
        <v>3136</v>
      </c>
      <c r="C353" s="149">
        <v>10000</v>
      </c>
    </row>
    <row r="354" spans="1:3" x14ac:dyDescent="0.25">
      <c r="A354" t="s">
        <v>2705</v>
      </c>
      <c r="B354" t="s">
        <v>2704</v>
      </c>
      <c r="C354" s="149">
        <v>14932.11</v>
      </c>
    </row>
    <row r="355" spans="1:3" x14ac:dyDescent="0.25">
      <c r="A355" t="s">
        <v>2843</v>
      </c>
      <c r="B355" t="s">
        <v>2842</v>
      </c>
      <c r="C355" s="149">
        <v>20176.57</v>
      </c>
    </row>
    <row r="356" spans="1:3" x14ac:dyDescent="0.25">
      <c r="A356" t="s">
        <v>2660</v>
      </c>
      <c r="B356" t="s">
        <v>2659</v>
      </c>
      <c r="C356" s="149">
        <v>38105.9</v>
      </c>
    </row>
    <row r="357" spans="1:3" x14ac:dyDescent="0.25">
      <c r="A357" t="s">
        <v>2837</v>
      </c>
      <c r="B357" t="s">
        <v>2836</v>
      </c>
      <c r="C357" s="149">
        <v>10000</v>
      </c>
    </row>
    <row r="358" spans="1:3" x14ac:dyDescent="0.25">
      <c r="A358" t="s">
        <v>3128</v>
      </c>
      <c r="B358" t="s">
        <v>2900</v>
      </c>
      <c r="C358" s="149">
        <v>67681.95</v>
      </c>
    </row>
    <row r="359" spans="1:3" x14ac:dyDescent="0.25">
      <c r="A359" t="s">
        <v>2759</v>
      </c>
      <c r="B359" t="s">
        <v>2758</v>
      </c>
      <c r="C359" s="149">
        <v>302877.81</v>
      </c>
    </row>
    <row r="360" spans="1:3" x14ac:dyDescent="0.25">
      <c r="A360" t="s">
        <v>3079</v>
      </c>
      <c r="B360" t="s">
        <v>2480</v>
      </c>
      <c r="C360" s="149">
        <v>62171.54</v>
      </c>
    </row>
    <row r="361" spans="1:3" x14ac:dyDescent="0.25">
      <c r="A361" t="s">
        <v>2967</v>
      </c>
      <c r="B361" t="s">
        <v>2966</v>
      </c>
      <c r="C361" s="149">
        <v>28600.55</v>
      </c>
    </row>
    <row r="362" spans="1:3" x14ac:dyDescent="0.25">
      <c r="A362" t="s">
        <v>2765</v>
      </c>
      <c r="B362" t="s">
        <v>2764</v>
      </c>
      <c r="C362" s="149">
        <v>23371.59</v>
      </c>
    </row>
    <row r="363" spans="1:3" x14ac:dyDescent="0.25">
      <c r="A363" t="s">
        <v>2340</v>
      </c>
      <c r="B363" t="s">
        <v>2339</v>
      </c>
      <c r="C363" s="149">
        <v>29817.46</v>
      </c>
    </row>
    <row r="364" spans="1:3" x14ac:dyDescent="0.25">
      <c r="A364" t="s">
        <v>2769</v>
      </c>
      <c r="B364" t="s">
        <v>2768</v>
      </c>
      <c r="C364" s="149">
        <v>63292.27</v>
      </c>
    </row>
    <row r="365" spans="1:3" x14ac:dyDescent="0.25">
      <c r="A365" t="s">
        <v>2485</v>
      </c>
      <c r="B365" t="s">
        <v>2484</v>
      </c>
      <c r="C365" s="149">
        <v>61154.66</v>
      </c>
    </row>
    <row r="366" spans="1:3" x14ac:dyDescent="0.25">
      <c r="A366" t="s">
        <v>3052</v>
      </c>
      <c r="B366" t="s">
        <v>2291</v>
      </c>
      <c r="C366" s="149">
        <v>47143.17</v>
      </c>
    </row>
    <row r="367" spans="1:3" x14ac:dyDescent="0.25">
      <c r="A367" t="s">
        <v>2483</v>
      </c>
      <c r="B367" t="s">
        <v>2482</v>
      </c>
      <c r="C367" s="149">
        <v>26352.49</v>
      </c>
    </row>
    <row r="368" spans="1:3" x14ac:dyDescent="0.25">
      <c r="A368" t="s">
        <v>2312</v>
      </c>
      <c r="B368" t="s">
        <v>2311</v>
      </c>
      <c r="C368" s="149">
        <v>10957.93</v>
      </c>
    </row>
    <row r="369" spans="1:3" x14ac:dyDescent="0.25">
      <c r="A369" t="s">
        <v>2668</v>
      </c>
      <c r="B369" t="s">
        <v>2667</v>
      </c>
      <c r="C369" s="149">
        <v>10000</v>
      </c>
    </row>
    <row r="370" spans="1:3" x14ac:dyDescent="0.25">
      <c r="A370" t="s">
        <v>2745</v>
      </c>
      <c r="B370" t="s">
        <v>2744</v>
      </c>
      <c r="C370" s="149">
        <v>14248.24</v>
      </c>
    </row>
    <row r="371" spans="1:3" x14ac:dyDescent="0.25">
      <c r="A371" t="s">
        <v>2625</v>
      </c>
      <c r="B371" t="s">
        <v>2624</v>
      </c>
      <c r="C371" s="149">
        <v>23499.09</v>
      </c>
    </row>
    <row r="372" spans="1:3" x14ac:dyDescent="0.25">
      <c r="A372" t="s">
        <v>2775</v>
      </c>
      <c r="B372" t="s">
        <v>2774</v>
      </c>
      <c r="C372" s="149">
        <v>12227.01</v>
      </c>
    </row>
    <row r="373" spans="1:3" x14ac:dyDescent="0.25">
      <c r="A373" t="s">
        <v>2252</v>
      </c>
      <c r="B373" t="s">
        <v>2251</v>
      </c>
      <c r="C373" s="149">
        <v>11848.47</v>
      </c>
    </row>
    <row r="374" spans="1:3" x14ac:dyDescent="0.25">
      <c r="A374" t="s">
        <v>3073</v>
      </c>
      <c r="B374" t="s">
        <v>2439</v>
      </c>
      <c r="C374" s="149">
        <v>17171.84</v>
      </c>
    </row>
    <row r="375" spans="1:3" x14ac:dyDescent="0.25">
      <c r="A375" t="s">
        <v>2779</v>
      </c>
      <c r="B375" t="s">
        <v>2778</v>
      </c>
      <c r="C375" s="149">
        <v>11012.39</v>
      </c>
    </row>
    <row r="376" spans="1:3" x14ac:dyDescent="0.25">
      <c r="A376" t="s">
        <v>2390</v>
      </c>
      <c r="B376" t="s">
        <v>2389</v>
      </c>
      <c r="C376" s="149">
        <v>14073.85</v>
      </c>
    </row>
    <row r="377" spans="1:3" x14ac:dyDescent="0.25">
      <c r="A377" t="s">
        <v>2493</v>
      </c>
      <c r="B377" t="s">
        <v>2492</v>
      </c>
      <c r="C377" s="149">
        <v>43054.79</v>
      </c>
    </row>
    <row r="378" spans="1:3" x14ac:dyDescent="0.25">
      <c r="A378" t="s">
        <v>3068</v>
      </c>
      <c r="B378" t="s">
        <v>2383</v>
      </c>
      <c r="C378" s="149">
        <v>13414.32</v>
      </c>
    </row>
    <row r="379" spans="1:3" x14ac:dyDescent="0.25">
      <c r="A379" t="s">
        <v>2489</v>
      </c>
      <c r="B379" t="s">
        <v>2488</v>
      </c>
      <c r="C379" s="149">
        <v>21614.880000000001</v>
      </c>
    </row>
    <row r="380" spans="1:3" x14ac:dyDescent="0.25">
      <c r="A380" t="s">
        <v>3112</v>
      </c>
      <c r="B380" t="s">
        <v>2804</v>
      </c>
      <c r="C380" s="149">
        <v>22077.9</v>
      </c>
    </row>
    <row r="381" spans="1:3" x14ac:dyDescent="0.25">
      <c r="A381" t="s">
        <v>2318</v>
      </c>
      <c r="B381" t="s">
        <v>2317</v>
      </c>
      <c r="C381" s="149">
        <v>19107.080000000002</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A1B9-4B5B-4499-9AA3-8020E74F70B3}">
  <dimension ref="A1:C393"/>
  <sheetViews>
    <sheetView workbookViewId="0">
      <selection activeCell="B2" sqref="B2"/>
    </sheetView>
  </sheetViews>
  <sheetFormatPr defaultRowHeight="15" x14ac:dyDescent="0.25"/>
  <cols>
    <col min="1" max="1" width="10.42578125" customWidth="1"/>
    <col min="2" max="2" width="38.140625" customWidth="1"/>
    <col min="3" max="3" width="18.140625" customWidth="1"/>
  </cols>
  <sheetData>
    <row r="1" spans="1:3" x14ac:dyDescent="0.25">
      <c r="A1" t="s">
        <v>2228</v>
      </c>
    </row>
    <row r="2" spans="1:3" x14ac:dyDescent="0.25">
      <c r="A2" t="s">
        <v>2227</v>
      </c>
      <c r="B2" t="s">
        <v>2133</v>
      </c>
      <c r="C2" t="s">
        <v>2134</v>
      </c>
    </row>
    <row r="3" spans="1:3" x14ac:dyDescent="0.25">
      <c r="A3" t="s">
        <v>2896</v>
      </c>
      <c r="B3" t="s">
        <v>2897</v>
      </c>
      <c r="C3" s="149">
        <v>85759.91</v>
      </c>
    </row>
    <row r="4" spans="1:3" x14ac:dyDescent="0.25">
      <c r="A4" t="s">
        <v>2976</v>
      </c>
      <c r="B4" t="s">
        <v>2977</v>
      </c>
      <c r="C4" s="149">
        <v>10000</v>
      </c>
    </row>
    <row r="5" spans="1:3" x14ac:dyDescent="0.25">
      <c r="A5" t="s">
        <v>2229</v>
      </c>
      <c r="B5" t="s">
        <v>2230</v>
      </c>
      <c r="C5" s="149">
        <v>54873.523270965801</v>
      </c>
    </row>
    <row r="6" spans="1:3" x14ac:dyDescent="0.25">
      <c r="A6" t="s">
        <v>2815</v>
      </c>
      <c r="B6" t="s">
        <v>2816</v>
      </c>
      <c r="C6" s="149">
        <v>43235.15</v>
      </c>
    </row>
    <row r="7" spans="1:3" x14ac:dyDescent="0.25">
      <c r="A7" t="s">
        <v>2548</v>
      </c>
      <c r="B7" t="s">
        <v>2549</v>
      </c>
      <c r="C7" s="149">
        <v>34529.442578077374</v>
      </c>
    </row>
    <row r="8" spans="1:3" x14ac:dyDescent="0.25">
      <c r="A8" t="s">
        <v>2832</v>
      </c>
      <c r="B8" t="s">
        <v>2833</v>
      </c>
      <c r="C8" s="149">
        <v>10000</v>
      </c>
    </row>
    <row r="9" spans="1:3" x14ac:dyDescent="0.25">
      <c r="A9" t="s">
        <v>2550</v>
      </c>
      <c r="B9" t="s">
        <v>2551</v>
      </c>
      <c r="C9" s="149">
        <v>285461.13856884709</v>
      </c>
    </row>
    <row r="10" spans="1:3" x14ac:dyDescent="0.25">
      <c r="A10" t="s">
        <v>2937</v>
      </c>
      <c r="B10" t="s">
        <v>2938</v>
      </c>
      <c r="C10" s="149">
        <v>17896.22</v>
      </c>
    </row>
    <row r="11" spans="1:3" x14ac:dyDescent="0.25">
      <c r="A11" t="s">
        <v>2904</v>
      </c>
      <c r="B11" t="s">
        <v>2905</v>
      </c>
      <c r="C11" s="149">
        <v>46493.61</v>
      </c>
    </row>
    <row r="12" spans="1:3" x14ac:dyDescent="0.25">
      <c r="A12" t="s">
        <v>2578</v>
      </c>
      <c r="B12" t="s">
        <v>2579</v>
      </c>
      <c r="C12" s="149">
        <v>10052.682185736392</v>
      </c>
    </row>
    <row r="13" spans="1:3" x14ac:dyDescent="0.25">
      <c r="A13" t="s">
        <v>2916</v>
      </c>
      <c r="B13" t="s">
        <v>2917</v>
      </c>
      <c r="C13" s="149">
        <v>90740.4</v>
      </c>
    </row>
    <row r="14" spans="1:3" x14ac:dyDescent="0.25">
      <c r="A14" t="s">
        <v>2349</v>
      </c>
      <c r="B14" t="s">
        <v>2350</v>
      </c>
      <c r="C14" s="149">
        <v>10174.060801261843</v>
      </c>
    </row>
    <row r="15" spans="1:3" x14ac:dyDescent="0.25">
      <c r="A15" t="s">
        <v>2415</v>
      </c>
      <c r="B15" t="s">
        <v>2416</v>
      </c>
      <c r="C15" s="149">
        <v>31668.682217023004</v>
      </c>
    </row>
    <row r="16" spans="1:3" x14ac:dyDescent="0.25">
      <c r="A16" t="s">
        <v>2908</v>
      </c>
      <c r="B16" t="s">
        <v>2909</v>
      </c>
      <c r="C16" s="149">
        <v>26656.080000000002</v>
      </c>
    </row>
    <row r="17" spans="1:3" x14ac:dyDescent="0.25">
      <c r="A17" t="s">
        <v>2825</v>
      </c>
      <c r="B17" t="s">
        <v>2826</v>
      </c>
      <c r="C17" s="149">
        <v>10000</v>
      </c>
    </row>
    <row r="18" spans="1:3" x14ac:dyDescent="0.25">
      <c r="A18" t="s">
        <v>2287</v>
      </c>
      <c r="B18" t="s">
        <v>2288</v>
      </c>
      <c r="C18" s="149">
        <v>18800.543553574535</v>
      </c>
    </row>
    <row r="19" spans="1:3" x14ac:dyDescent="0.25">
      <c r="A19" t="s">
        <v>2243</v>
      </c>
      <c r="B19" t="s">
        <v>2244</v>
      </c>
      <c r="C19" s="149">
        <v>135164.84157890506</v>
      </c>
    </row>
    <row r="20" spans="1:3" x14ac:dyDescent="0.25">
      <c r="A20" t="s">
        <v>2689</v>
      </c>
      <c r="B20" t="s">
        <v>2690</v>
      </c>
      <c r="C20" s="149">
        <v>15199.201689276006</v>
      </c>
    </row>
    <row r="21" spans="1:3" x14ac:dyDescent="0.25">
      <c r="A21" t="s">
        <v>2333</v>
      </c>
      <c r="B21" t="s">
        <v>2334</v>
      </c>
      <c r="C21" s="149">
        <v>10000</v>
      </c>
    </row>
    <row r="22" spans="1:3" x14ac:dyDescent="0.25">
      <c r="A22" t="s">
        <v>2570</v>
      </c>
      <c r="B22" t="s">
        <v>2571</v>
      </c>
      <c r="C22" s="149">
        <v>57286.29091489828</v>
      </c>
    </row>
    <row r="23" spans="1:3" x14ac:dyDescent="0.25">
      <c r="A23" t="s">
        <v>2247</v>
      </c>
      <c r="B23" t="s">
        <v>2248</v>
      </c>
      <c r="C23" s="149">
        <v>17538.758743812854</v>
      </c>
    </row>
    <row r="24" spans="1:3" x14ac:dyDescent="0.25">
      <c r="A24" t="s">
        <v>2249</v>
      </c>
      <c r="B24" t="s">
        <v>2250</v>
      </c>
      <c r="C24" s="149">
        <v>30893.948870050888</v>
      </c>
    </row>
    <row r="25" spans="1:3" x14ac:dyDescent="0.25">
      <c r="A25" t="s">
        <v>2375</v>
      </c>
      <c r="B25" t="s">
        <v>2376</v>
      </c>
      <c r="C25" s="149">
        <v>19739.478239482898</v>
      </c>
    </row>
    <row r="26" spans="1:3" x14ac:dyDescent="0.25">
      <c r="A26" t="s">
        <v>2423</v>
      </c>
      <c r="B26" t="s">
        <v>2424</v>
      </c>
      <c r="C26" s="149">
        <v>10000</v>
      </c>
    </row>
    <row r="27" spans="1:3" x14ac:dyDescent="0.25">
      <c r="A27">
        <v>935</v>
      </c>
      <c r="B27" t="s">
        <v>2269</v>
      </c>
      <c r="C27" s="149">
        <v>12450.78</v>
      </c>
    </row>
    <row r="28" spans="1:3" x14ac:dyDescent="0.25">
      <c r="A28" t="s">
        <v>2580</v>
      </c>
      <c r="B28" t="s">
        <v>2581</v>
      </c>
      <c r="C28" s="149">
        <v>10000</v>
      </c>
    </row>
    <row r="29" spans="1:3" x14ac:dyDescent="0.25">
      <c r="A29" t="s">
        <v>2257</v>
      </c>
      <c r="B29" t="s">
        <v>2258</v>
      </c>
      <c r="C29" s="149">
        <v>24838.376229484071</v>
      </c>
    </row>
    <row r="30" spans="1:3" x14ac:dyDescent="0.25">
      <c r="A30" t="s">
        <v>2413</v>
      </c>
      <c r="B30" t="s">
        <v>2414</v>
      </c>
      <c r="C30" s="149">
        <v>15635.525502990295</v>
      </c>
    </row>
    <row r="31" spans="1:3" x14ac:dyDescent="0.25">
      <c r="A31" t="s">
        <v>2449</v>
      </c>
      <c r="B31" t="s">
        <v>2450</v>
      </c>
      <c r="C31" s="149">
        <v>17127.561088903523</v>
      </c>
    </row>
    <row r="32" spans="1:3" x14ac:dyDescent="0.25">
      <c r="A32" t="s">
        <v>2906</v>
      </c>
      <c r="B32" t="s">
        <v>2907</v>
      </c>
      <c r="C32" s="149">
        <v>10000</v>
      </c>
    </row>
    <row r="33" spans="1:3" x14ac:dyDescent="0.25">
      <c r="A33" t="s">
        <v>2431</v>
      </c>
      <c r="B33" t="s">
        <v>2432</v>
      </c>
      <c r="C33" s="149">
        <v>14886.689660416438</v>
      </c>
    </row>
    <row r="34" spans="1:3" x14ac:dyDescent="0.25">
      <c r="A34" t="s">
        <v>2922</v>
      </c>
      <c r="B34" t="s">
        <v>2923</v>
      </c>
      <c r="C34" s="149">
        <v>10000</v>
      </c>
    </row>
    <row r="35" spans="1:3" x14ac:dyDescent="0.25">
      <c r="A35" t="s">
        <v>2640</v>
      </c>
      <c r="B35" t="s">
        <v>2641</v>
      </c>
      <c r="C35" s="149">
        <v>10000</v>
      </c>
    </row>
    <row r="36" spans="1:3" x14ac:dyDescent="0.25">
      <c r="A36" t="s">
        <v>2951</v>
      </c>
      <c r="B36" t="s">
        <v>2952</v>
      </c>
      <c r="C36" s="149">
        <v>10000</v>
      </c>
    </row>
    <row r="37" spans="1:3" x14ac:dyDescent="0.25">
      <c r="A37" t="s">
        <v>2974</v>
      </c>
      <c r="B37" t="s">
        <v>2975</v>
      </c>
      <c r="C37" s="149">
        <v>10827.97</v>
      </c>
    </row>
    <row r="38" spans="1:3" x14ac:dyDescent="0.25">
      <c r="A38" t="s">
        <v>2393</v>
      </c>
      <c r="B38" t="s">
        <v>2394</v>
      </c>
      <c r="C38" s="149">
        <v>16310.468076440342</v>
      </c>
    </row>
    <row r="39" spans="1:3" x14ac:dyDescent="0.25">
      <c r="A39" t="s">
        <v>2259</v>
      </c>
      <c r="B39" t="s">
        <v>2260</v>
      </c>
      <c r="C39" s="149">
        <v>10000</v>
      </c>
    </row>
    <row r="40" spans="1:3" x14ac:dyDescent="0.25">
      <c r="A40" t="s">
        <v>2359</v>
      </c>
      <c r="B40" t="s">
        <v>2360</v>
      </c>
      <c r="C40" s="149">
        <v>10000</v>
      </c>
    </row>
    <row r="41" spans="1:3" x14ac:dyDescent="0.25">
      <c r="A41" t="s">
        <v>2466</v>
      </c>
      <c r="B41" t="s">
        <v>2467</v>
      </c>
      <c r="C41" s="149">
        <v>16345.606136805603</v>
      </c>
    </row>
    <row r="42" spans="1:3" x14ac:dyDescent="0.25">
      <c r="A42" t="s">
        <v>2780</v>
      </c>
      <c r="B42" t="s">
        <v>2781</v>
      </c>
      <c r="C42" s="149">
        <v>21665.297258038965</v>
      </c>
    </row>
    <row r="43" spans="1:3" x14ac:dyDescent="0.25">
      <c r="A43" t="s">
        <v>2620</v>
      </c>
      <c r="B43" t="s">
        <v>2621</v>
      </c>
      <c r="C43" s="149">
        <v>15831.201166576291</v>
      </c>
    </row>
    <row r="44" spans="1:3" x14ac:dyDescent="0.25">
      <c r="A44" t="s">
        <v>2884</v>
      </c>
      <c r="B44" t="s">
        <v>2885</v>
      </c>
      <c r="C44" s="149">
        <v>27105.46</v>
      </c>
    </row>
    <row r="45" spans="1:3" x14ac:dyDescent="0.25">
      <c r="A45" t="s">
        <v>2858</v>
      </c>
      <c r="B45" t="s">
        <v>2859</v>
      </c>
      <c r="C45" s="149">
        <v>59240.41</v>
      </c>
    </row>
    <row r="46" spans="1:3" x14ac:dyDescent="0.25">
      <c r="A46" t="s">
        <v>2871</v>
      </c>
      <c r="B46" t="s">
        <v>2872</v>
      </c>
      <c r="C46" s="149">
        <v>69713.009999999995</v>
      </c>
    </row>
    <row r="47" spans="1:3" x14ac:dyDescent="0.25">
      <c r="A47" t="s">
        <v>2874</v>
      </c>
      <c r="B47" t="s">
        <v>2875</v>
      </c>
      <c r="C47" s="149"/>
    </row>
    <row r="48" spans="1:3" x14ac:dyDescent="0.25">
      <c r="A48">
        <v>9385</v>
      </c>
      <c r="B48" t="s">
        <v>2873</v>
      </c>
      <c r="C48" s="149"/>
    </row>
    <row r="49" spans="1:3" x14ac:dyDescent="0.25">
      <c r="A49" t="s">
        <v>2851</v>
      </c>
      <c r="B49" t="s">
        <v>2852</v>
      </c>
      <c r="C49" s="149">
        <v>10000</v>
      </c>
    </row>
    <row r="50" spans="1:3" x14ac:dyDescent="0.25">
      <c r="A50" t="s">
        <v>2464</v>
      </c>
      <c r="B50" t="s">
        <v>2465</v>
      </c>
      <c r="C50" s="149">
        <v>36792.721547324807</v>
      </c>
    </row>
    <row r="51" spans="1:3" x14ac:dyDescent="0.25">
      <c r="A51" t="s">
        <v>2271</v>
      </c>
      <c r="B51" t="s">
        <v>2272</v>
      </c>
      <c r="C51" s="149">
        <v>19566.253973129915</v>
      </c>
    </row>
    <row r="52" spans="1:3" x14ac:dyDescent="0.25">
      <c r="A52" t="s">
        <v>2275</v>
      </c>
      <c r="B52" t="s">
        <v>2276</v>
      </c>
      <c r="C52" s="149">
        <v>61575.252328587892</v>
      </c>
    </row>
    <row r="53" spans="1:3" x14ac:dyDescent="0.25">
      <c r="A53" t="s">
        <v>2277</v>
      </c>
      <c r="B53" t="s">
        <v>2278</v>
      </c>
      <c r="C53" s="149">
        <v>10000</v>
      </c>
    </row>
    <row r="54" spans="1:3" x14ac:dyDescent="0.25">
      <c r="A54" t="s">
        <v>2279</v>
      </c>
      <c r="B54" t="s">
        <v>2280</v>
      </c>
      <c r="C54" s="149">
        <v>10000</v>
      </c>
    </row>
    <row r="55" spans="1:3" x14ac:dyDescent="0.25">
      <c r="A55" t="s">
        <v>2673</v>
      </c>
      <c r="B55" t="s">
        <v>2674</v>
      </c>
      <c r="C55" s="149">
        <v>17953.470733396989</v>
      </c>
    </row>
    <row r="56" spans="1:3" x14ac:dyDescent="0.25">
      <c r="A56" t="s">
        <v>2281</v>
      </c>
      <c r="B56" t="s">
        <v>2282</v>
      </c>
      <c r="C56" s="149">
        <v>54510.923243321682</v>
      </c>
    </row>
    <row r="57" spans="1:3" x14ac:dyDescent="0.25">
      <c r="A57" t="s">
        <v>2335</v>
      </c>
      <c r="B57" t="s">
        <v>2336</v>
      </c>
      <c r="C57" s="149">
        <v>50429.133771206791</v>
      </c>
    </row>
    <row r="58" spans="1:3" x14ac:dyDescent="0.25">
      <c r="A58" t="s">
        <v>2351</v>
      </c>
      <c r="B58" t="s">
        <v>2352</v>
      </c>
      <c r="C58" s="149">
        <v>10000</v>
      </c>
    </row>
    <row r="59" spans="1:3" x14ac:dyDescent="0.25">
      <c r="A59" t="s">
        <v>2315</v>
      </c>
      <c r="B59" t="s">
        <v>2316</v>
      </c>
      <c r="C59" s="149">
        <v>10000</v>
      </c>
    </row>
    <row r="60" spans="1:3" x14ac:dyDescent="0.25">
      <c r="A60" t="s">
        <v>2285</v>
      </c>
      <c r="B60" t="s">
        <v>2286</v>
      </c>
      <c r="C60" s="149">
        <v>37284.371293243137</v>
      </c>
    </row>
    <row r="61" spans="1:3" x14ac:dyDescent="0.25">
      <c r="A61" t="s">
        <v>2606</v>
      </c>
      <c r="B61" t="s">
        <v>2607</v>
      </c>
      <c r="C61" s="149">
        <v>38209.762695875928</v>
      </c>
    </row>
    <row r="62" spans="1:3" x14ac:dyDescent="0.25">
      <c r="A62" t="s">
        <v>2451</v>
      </c>
      <c r="B62" t="s">
        <v>2452</v>
      </c>
      <c r="C62" s="149">
        <v>10000</v>
      </c>
    </row>
    <row r="63" spans="1:3" x14ac:dyDescent="0.25">
      <c r="A63" t="s">
        <v>2453</v>
      </c>
      <c r="B63" t="s">
        <v>2452</v>
      </c>
      <c r="C63" s="149">
        <v>22760.139143842585</v>
      </c>
    </row>
    <row r="64" spans="1:3" x14ac:dyDescent="0.25">
      <c r="A64" t="s">
        <v>2508</v>
      </c>
      <c r="B64" t="s">
        <v>2509</v>
      </c>
      <c r="C64" s="149">
        <v>32337.219986160369</v>
      </c>
    </row>
    <row r="65" spans="1:3" x14ac:dyDescent="0.25">
      <c r="A65" t="s">
        <v>2809</v>
      </c>
      <c r="B65" t="s">
        <v>2810</v>
      </c>
      <c r="C65" s="149"/>
    </row>
    <row r="66" spans="1:3" x14ac:dyDescent="0.25">
      <c r="A66" t="s">
        <v>2811</v>
      </c>
      <c r="B66" t="s">
        <v>2812</v>
      </c>
      <c r="C66" s="149"/>
    </row>
    <row r="67" spans="1:3" x14ac:dyDescent="0.25">
      <c r="A67" t="s">
        <v>2576</v>
      </c>
      <c r="B67" t="s">
        <v>2577</v>
      </c>
      <c r="C67" s="149">
        <v>12683.820133402898</v>
      </c>
    </row>
    <row r="68" spans="1:3" x14ac:dyDescent="0.25">
      <c r="A68" t="s">
        <v>2319</v>
      </c>
      <c r="B68" t="s">
        <v>2320</v>
      </c>
      <c r="C68" s="149">
        <v>10000</v>
      </c>
    </row>
    <row r="69" spans="1:3" x14ac:dyDescent="0.25">
      <c r="A69" t="s">
        <v>2962</v>
      </c>
      <c r="B69" t="s">
        <v>2963</v>
      </c>
      <c r="C69" s="149">
        <v>10000</v>
      </c>
    </row>
    <row r="70" spans="1:3" x14ac:dyDescent="0.25">
      <c r="A70" t="s">
        <v>2417</v>
      </c>
      <c r="B70" t="s">
        <v>2418</v>
      </c>
      <c r="C70" s="149">
        <v>10000</v>
      </c>
    </row>
    <row r="71" spans="1:3" x14ac:dyDescent="0.25">
      <c r="A71" t="s">
        <v>2299</v>
      </c>
      <c r="B71" t="s">
        <v>2300</v>
      </c>
      <c r="C71" s="149">
        <v>19749.906566997426</v>
      </c>
    </row>
    <row r="72" spans="1:3" x14ac:dyDescent="0.25">
      <c r="A72" t="s">
        <v>2307</v>
      </c>
      <c r="B72" t="s">
        <v>2308</v>
      </c>
      <c r="C72" s="149">
        <v>31397.131935196467</v>
      </c>
    </row>
    <row r="73" spans="1:3" x14ac:dyDescent="0.25">
      <c r="A73" t="s">
        <v>2303</v>
      </c>
      <c r="B73" t="s">
        <v>2304</v>
      </c>
      <c r="C73" s="149">
        <v>11097.321904298002</v>
      </c>
    </row>
    <row r="74" spans="1:3" x14ac:dyDescent="0.25">
      <c r="A74" t="s">
        <v>2309</v>
      </c>
      <c r="B74" t="s">
        <v>2310</v>
      </c>
      <c r="C74" s="149">
        <v>29611.341042497283</v>
      </c>
    </row>
    <row r="75" spans="1:3" x14ac:dyDescent="0.25">
      <c r="A75" t="s">
        <v>2261</v>
      </c>
      <c r="B75" t="s">
        <v>2262</v>
      </c>
      <c r="C75" s="149">
        <v>14413.664285024235</v>
      </c>
    </row>
    <row r="76" spans="1:3" x14ac:dyDescent="0.25">
      <c r="A76" t="s">
        <v>2947</v>
      </c>
      <c r="B76" t="s">
        <v>2948</v>
      </c>
      <c r="C76" s="149">
        <v>10000</v>
      </c>
    </row>
    <row r="77" spans="1:3" x14ac:dyDescent="0.25">
      <c r="A77" t="s">
        <v>2939</v>
      </c>
      <c r="B77" t="s">
        <v>2940</v>
      </c>
      <c r="C77" s="149"/>
    </row>
    <row r="78" spans="1:3" x14ac:dyDescent="0.25">
      <c r="A78" t="s">
        <v>2968</v>
      </c>
      <c r="B78" t="s">
        <v>2969</v>
      </c>
      <c r="C78" s="149">
        <v>10000</v>
      </c>
    </row>
    <row r="79" spans="1:3" x14ac:dyDescent="0.25">
      <c r="A79" t="s">
        <v>2650</v>
      </c>
      <c r="B79" t="s">
        <v>2651</v>
      </c>
      <c r="C79" s="149">
        <v>32298.890931168829</v>
      </c>
    </row>
    <row r="80" spans="1:3" x14ac:dyDescent="0.25">
      <c r="A80">
        <v>8690</v>
      </c>
      <c r="B80" t="s">
        <v>2808</v>
      </c>
      <c r="C80" s="149"/>
    </row>
    <row r="81" spans="1:3" x14ac:dyDescent="0.25">
      <c r="A81" t="s">
        <v>2241</v>
      </c>
      <c r="B81" t="s">
        <v>2242</v>
      </c>
      <c r="C81" s="149">
        <v>201794.47313329187</v>
      </c>
    </row>
    <row r="82" spans="1:3" x14ac:dyDescent="0.25">
      <c r="A82" t="s">
        <v>2902</v>
      </c>
      <c r="B82" t="s">
        <v>2903</v>
      </c>
      <c r="C82" s="149">
        <v>30439.599999999999</v>
      </c>
    </row>
    <row r="83" spans="1:3" x14ac:dyDescent="0.25">
      <c r="A83" t="s">
        <v>2898</v>
      </c>
      <c r="B83" t="s">
        <v>2899</v>
      </c>
      <c r="C83" s="149">
        <v>21313.62</v>
      </c>
    </row>
    <row r="84" spans="1:3" x14ac:dyDescent="0.25">
      <c r="A84" t="s">
        <v>2361</v>
      </c>
      <c r="B84" t="s">
        <v>2362</v>
      </c>
      <c r="C84" s="149">
        <v>10072.788112004202</v>
      </c>
    </row>
    <row r="85" spans="1:3" x14ac:dyDescent="0.25">
      <c r="A85" t="s">
        <v>2622</v>
      </c>
      <c r="B85" t="s">
        <v>2623</v>
      </c>
      <c r="C85" s="149">
        <v>38392.109398139277</v>
      </c>
    </row>
    <row r="86" spans="1:3" x14ac:dyDescent="0.25">
      <c r="A86" t="s">
        <v>2652</v>
      </c>
      <c r="B86" t="s">
        <v>2653</v>
      </c>
      <c r="C86" s="149">
        <v>12480.965816348555</v>
      </c>
    </row>
    <row r="87" spans="1:3" x14ac:dyDescent="0.25">
      <c r="A87" t="s">
        <v>2772</v>
      </c>
      <c r="B87" t="s">
        <v>2773</v>
      </c>
      <c r="C87" s="149">
        <v>24926.449579287106</v>
      </c>
    </row>
    <row r="88" spans="1:3" x14ac:dyDescent="0.25">
      <c r="A88" t="s">
        <v>2367</v>
      </c>
      <c r="B88" t="s">
        <v>2368</v>
      </c>
      <c r="C88" s="149">
        <v>12645.560274970925</v>
      </c>
    </row>
    <row r="89" spans="1:3" x14ac:dyDescent="0.25">
      <c r="A89" t="s">
        <v>2377</v>
      </c>
      <c r="B89" t="s">
        <v>2378</v>
      </c>
      <c r="C89" s="149">
        <v>17092.059487166203</v>
      </c>
    </row>
    <row r="90" spans="1:3" x14ac:dyDescent="0.25">
      <c r="A90" t="s">
        <v>2403</v>
      </c>
      <c r="B90" t="s">
        <v>2404</v>
      </c>
      <c r="C90" s="149">
        <v>10000</v>
      </c>
    </row>
    <row r="91" spans="1:3" x14ac:dyDescent="0.25">
      <c r="A91" t="s">
        <v>2437</v>
      </c>
      <c r="B91" t="s">
        <v>2438</v>
      </c>
      <c r="C91" s="149">
        <v>10000</v>
      </c>
    </row>
    <row r="92" spans="1:3" x14ac:dyDescent="0.25">
      <c r="A92" t="s">
        <v>2665</v>
      </c>
      <c r="B92" t="s">
        <v>2666</v>
      </c>
      <c r="C92" s="149">
        <v>16302.077762971208</v>
      </c>
    </row>
    <row r="93" spans="1:3" x14ac:dyDescent="0.25">
      <c r="A93" t="s">
        <v>2468</v>
      </c>
      <c r="B93" t="s">
        <v>2469</v>
      </c>
      <c r="C93" s="149">
        <v>18014.037460105475</v>
      </c>
    </row>
    <row r="94" spans="1:3" x14ac:dyDescent="0.25">
      <c r="A94" t="s">
        <v>2813</v>
      </c>
      <c r="B94" t="s">
        <v>2814</v>
      </c>
      <c r="C94" s="149"/>
    </row>
    <row r="95" spans="1:3" x14ac:dyDescent="0.25">
      <c r="A95" t="s">
        <v>2341</v>
      </c>
      <c r="B95" t="s">
        <v>2342</v>
      </c>
      <c r="C95" s="149">
        <v>256219.22596386381</v>
      </c>
    </row>
    <row r="96" spans="1:3" x14ac:dyDescent="0.25">
      <c r="A96" t="s">
        <v>2552</v>
      </c>
      <c r="B96" t="s">
        <v>2553</v>
      </c>
      <c r="C96" s="149">
        <v>37748.123232862585</v>
      </c>
    </row>
    <row r="97" spans="1:3" x14ac:dyDescent="0.25">
      <c r="A97" t="s">
        <v>2610</v>
      </c>
      <c r="B97" t="s">
        <v>2611</v>
      </c>
      <c r="C97" s="149">
        <v>10000</v>
      </c>
    </row>
    <row r="98" spans="1:3" x14ac:dyDescent="0.25">
      <c r="A98" t="s">
        <v>2869</v>
      </c>
      <c r="B98" t="s">
        <v>2870</v>
      </c>
      <c r="C98" s="149">
        <v>33873.269999999997</v>
      </c>
    </row>
    <row r="99" spans="1:3" x14ac:dyDescent="0.25">
      <c r="A99" t="s">
        <v>2752</v>
      </c>
      <c r="B99" t="s">
        <v>2753</v>
      </c>
      <c r="C99" s="149">
        <v>548722.00557681662</v>
      </c>
    </row>
    <row r="100" spans="1:3" x14ac:dyDescent="0.25">
      <c r="A100">
        <v>9750</v>
      </c>
      <c r="B100" t="s">
        <v>2930</v>
      </c>
      <c r="C100" s="149"/>
    </row>
    <row r="101" spans="1:3" x14ac:dyDescent="0.25">
      <c r="A101">
        <v>8655</v>
      </c>
      <c r="B101" t="s">
        <v>2803</v>
      </c>
      <c r="C101" s="149">
        <v>0</v>
      </c>
    </row>
    <row r="102" spans="1:3" x14ac:dyDescent="0.25">
      <c r="A102">
        <v>9050</v>
      </c>
      <c r="B102" t="s">
        <v>2829</v>
      </c>
      <c r="C102" s="149"/>
    </row>
    <row r="103" spans="1:3" x14ac:dyDescent="0.25">
      <c r="A103">
        <v>9910</v>
      </c>
      <c r="B103" t="s">
        <v>2959</v>
      </c>
      <c r="C103" s="149"/>
    </row>
    <row r="104" spans="1:3" x14ac:dyDescent="0.25">
      <c r="A104">
        <v>9355</v>
      </c>
      <c r="B104" t="s">
        <v>2868</v>
      </c>
      <c r="C104" s="149"/>
    </row>
    <row r="105" spans="1:3" x14ac:dyDescent="0.25">
      <c r="A105">
        <v>9345</v>
      </c>
      <c r="B105" t="s">
        <v>2865</v>
      </c>
      <c r="C105" s="149"/>
    </row>
    <row r="106" spans="1:3" x14ac:dyDescent="0.25">
      <c r="A106">
        <v>9335</v>
      </c>
      <c r="B106" t="s">
        <v>2864</v>
      </c>
      <c r="C106" s="149"/>
    </row>
    <row r="107" spans="1:3" x14ac:dyDescent="0.25">
      <c r="A107">
        <v>9160</v>
      </c>
      <c r="B107" t="s">
        <v>2853</v>
      </c>
      <c r="C107" s="149"/>
    </row>
    <row r="108" spans="1:3" x14ac:dyDescent="0.25">
      <c r="A108">
        <v>9855</v>
      </c>
      <c r="B108" t="s">
        <v>2946</v>
      </c>
      <c r="C108" s="149"/>
    </row>
    <row r="109" spans="1:3" x14ac:dyDescent="0.25">
      <c r="A109">
        <v>9305</v>
      </c>
      <c r="B109" t="s">
        <v>2857</v>
      </c>
      <c r="C109" s="149"/>
    </row>
    <row r="110" spans="1:3" x14ac:dyDescent="0.25">
      <c r="A110">
        <v>9995</v>
      </c>
      <c r="B110" t="s">
        <v>2986</v>
      </c>
      <c r="C110" s="149"/>
    </row>
    <row r="111" spans="1:3" x14ac:dyDescent="0.25">
      <c r="A111">
        <v>9840</v>
      </c>
      <c r="B111" t="s">
        <v>2945</v>
      </c>
      <c r="C111" s="149"/>
    </row>
    <row r="112" spans="1:3" x14ac:dyDescent="0.25">
      <c r="A112" t="s">
        <v>2331</v>
      </c>
      <c r="B112" t="s">
        <v>2332</v>
      </c>
      <c r="C112" s="149">
        <v>10970.55779384274</v>
      </c>
    </row>
    <row r="113" spans="1:3" x14ac:dyDescent="0.25">
      <c r="A113" t="s">
        <v>2345</v>
      </c>
      <c r="B113" t="s">
        <v>2346</v>
      </c>
      <c r="C113" s="149">
        <v>53574.952685287084</v>
      </c>
    </row>
    <row r="114" spans="1:3" x14ac:dyDescent="0.25">
      <c r="A114" t="s">
        <v>2245</v>
      </c>
      <c r="B114" t="s">
        <v>2246</v>
      </c>
      <c r="C114" s="149">
        <v>10000</v>
      </c>
    </row>
    <row r="115" spans="1:3" x14ac:dyDescent="0.25">
      <c r="A115" t="s">
        <v>2239</v>
      </c>
      <c r="B115" t="s">
        <v>2240</v>
      </c>
      <c r="C115" s="149">
        <v>916851.09926865471</v>
      </c>
    </row>
    <row r="116" spans="1:3" x14ac:dyDescent="0.25">
      <c r="A116" t="s">
        <v>2470</v>
      </c>
      <c r="B116" t="s">
        <v>2471</v>
      </c>
      <c r="C116" s="149">
        <v>37300.765112872126</v>
      </c>
    </row>
    <row r="117" spans="1:3" x14ac:dyDescent="0.25">
      <c r="A117" t="s">
        <v>2355</v>
      </c>
      <c r="B117" t="s">
        <v>2356</v>
      </c>
      <c r="C117" s="149">
        <v>25149.09026146106</v>
      </c>
    </row>
    <row r="118" spans="1:3" x14ac:dyDescent="0.25">
      <c r="A118" t="s">
        <v>2556</v>
      </c>
      <c r="B118" t="s">
        <v>2557</v>
      </c>
      <c r="C118" s="149">
        <v>78062.593945469736</v>
      </c>
    </row>
    <row r="119" spans="1:3" x14ac:dyDescent="0.25">
      <c r="A119" t="s">
        <v>2544</v>
      </c>
      <c r="B119" t="s">
        <v>2545</v>
      </c>
      <c r="C119" s="149">
        <v>21179.648746680399</v>
      </c>
    </row>
    <row r="120" spans="1:3" x14ac:dyDescent="0.25">
      <c r="A120" t="s">
        <v>2728</v>
      </c>
      <c r="B120" t="s">
        <v>2729</v>
      </c>
      <c r="C120" s="149">
        <v>10000</v>
      </c>
    </row>
    <row r="121" spans="1:3" x14ac:dyDescent="0.25">
      <c r="A121" t="s">
        <v>2794</v>
      </c>
      <c r="B121" t="s">
        <v>2795</v>
      </c>
      <c r="C121" s="149">
        <v>10000</v>
      </c>
    </row>
    <row r="122" spans="1:3" x14ac:dyDescent="0.25">
      <c r="A122" t="s">
        <v>2305</v>
      </c>
      <c r="B122" t="s">
        <v>2306</v>
      </c>
      <c r="C122" s="149">
        <v>16440.796843919001</v>
      </c>
    </row>
    <row r="123" spans="1:3" x14ac:dyDescent="0.25">
      <c r="A123" t="s">
        <v>2514</v>
      </c>
      <c r="B123" t="s">
        <v>2515</v>
      </c>
      <c r="C123" s="149">
        <v>570726.03628603823</v>
      </c>
    </row>
    <row r="124" spans="1:3" x14ac:dyDescent="0.25">
      <c r="A124" t="s">
        <v>2894</v>
      </c>
      <c r="B124" t="s">
        <v>2895</v>
      </c>
      <c r="C124" s="149">
        <v>152167.72</v>
      </c>
    </row>
    <row r="125" spans="1:3" x14ac:dyDescent="0.25">
      <c r="A125" t="s">
        <v>2953</v>
      </c>
      <c r="B125" t="s">
        <v>2954</v>
      </c>
      <c r="C125" s="149">
        <v>10000</v>
      </c>
    </row>
    <row r="126" spans="1:3" x14ac:dyDescent="0.25">
      <c r="A126" t="s">
        <v>2834</v>
      </c>
      <c r="B126" t="s">
        <v>2835</v>
      </c>
      <c r="C126" s="149">
        <v>10000</v>
      </c>
    </row>
    <row r="127" spans="1:3" x14ac:dyDescent="0.25">
      <c r="A127" t="s">
        <v>2978</v>
      </c>
      <c r="B127" t="s">
        <v>2979</v>
      </c>
      <c r="C127" s="149">
        <v>31077.19</v>
      </c>
    </row>
    <row r="128" spans="1:3" x14ac:dyDescent="0.25">
      <c r="A128" t="s">
        <v>2343</v>
      </c>
      <c r="B128" t="s">
        <v>2344</v>
      </c>
      <c r="C128" s="149">
        <v>71646.767240069952</v>
      </c>
    </row>
    <row r="129" spans="1:3" x14ac:dyDescent="0.25">
      <c r="A129" t="s">
        <v>2273</v>
      </c>
      <c r="B129" t="s">
        <v>2274</v>
      </c>
      <c r="C129" s="149">
        <v>148743.57435064283</v>
      </c>
    </row>
    <row r="130" spans="1:3" x14ac:dyDescent="0.25">
      <c r="A130" t="s">
        <v>2329</v>
      </c>
      <c r="B130" t="s">
        <v>2330</v>
      </c>
      <c r="C130" s="149">
        <v>14163.903899388371</v>
      </c>
    </row>
    <row r="131" spans="1:3" x14ac:dyDescent="0.25">
      <c r="A131" t="s">
        <v>2675</v>
      </c>
      <c r="B131" t="s">
        <v>2676</v>
      </c>
      <c r="C131" s="149">
        <v>20201.70400168129</v>
      </c>
    </row>
    <row r="132" spans="1:3" x14ac:dyDescent="0.25">
      <c r="A132" t="s">
        <v>2399</v>
      </c>
      <c r="B132" t="s">
        <v>2400</v>
      </c>
      <c r="C132" s="149">
        <v>28025.317110840169</v>
      </c>
    </row>
    <row r="133" spans="1:3" x14ac:dyDescent="0.25">
      <c r="A133" t="s">
        <v>2301</v>
      </c>
      <c r="B133" t="s">
        <v>2302</v>
      </c>
      <c r="C133" s="149">
        <v>33395.769890993652</v>
      </c>
    </row>
    <row r="134" spans="1:3" x14ac:dyDescent="0.25">
      <c r="A134" t="s">
        <v>2472</v>
      </c>
      <c r="B134" t="s">
        <v>2473</v>
      </c>
      <c r="C134" s="149">
        <v>33943.407401010263</v>
      </c>
    </row>
    <row r="135" spans="1:3" x14ac:dyDescent="0.25">
      <c r="A135" t="s">
        <v>2516</v>
      </c>
      <c r="B135" t="s">
        <v>2517</v>
      </c>
      <c r="C135" s="149">
        <v>30406.860486154972</v>
      </c>
    </row>
    <row r="136" spans="1:3" x14ac:dyDescent="0.25">
      <c r="A136" t="s">
        <v>2730</v>
      </c>
      <c r="B136" t="s">
        <v>2731</v>
      </c>
      <c r="C136" s="149">
        <v>10000</v>
      </c>
    </row>
    <row r="137" spans="1:3" x14ac:dyDescent="0.25">
      <c r="A137" t="s">
        <v>2387</v>
      </c>
      <c r="B137" t="s">
        <v>2388</v>
      </c>
      <c r="C137" s="149">
        <v>11408.790237367923</v>
      </c>
    </row>
    <row r="138" spans="1:3" x14ac:dyDescent="0.25">
      <c r="A138" t="s">
        <v>2385</v>
      </c>
      <c r="B138" t="s">
        <v>2386</v>
      </c>
      <c r="C138" s="149">
        <v>27025.90803467657</v>
      </c>
    </row>
    <row r="139" spans="1:3" x14ac:dyDescent="0.25">
      <c r="A139" t="s">
        <v>2920</v>
      </c>
      <c r="B139" t="s">
        <v>2921</v>
      </c>
      <c r="C139" s="149">
        <v>15028.12</v>
      </c>
    </row>
    <row r="140" spans="1:3" x14ac:dyDescent="0.25">
      <c r="A140" t="s">
        <v>2496</v>
      </c>
      <c r="B140" t="s">
        <v>2497</v>
      </c>
      <c r="C140" s="149">
        <v>10000</v>
      </c>
    </row>
    <row r="141" spans="1:3" x14ac:dyDescent="0.25">
      <c r="A141" t="s">
        <v>2984</v>
      </c>
      <c r="B141" t="s">
        <v>2985</v>
      </c>
      <c r="C141" s="149">
        <v>10132.48</v>
      </c>
    </row>
    <row r="142" spans="1:3" x14ac:dyDescent="0.25">
      <c r="A142" t="s">
        <v>2910</v>
      </c>
      <c r="B142" t="s">
        <v>2911</v>
      </c>
      <c r="C142" s="149">
        <v>14060.14</v>
      </c>
    </row>
    <row r="143" spans="1:3" x14ac:dyDescent="0.25">
      <c r="A143" t="s">
        <v>2941</v>
      </c>
      <c r="B143" t="s">
        <v>2942</v>
      </c>
      <c r="C143" s="149">
        <v>10000</v>
      </c>
    </row>
    <row r="144" spans="1:3" x14ac:dyDescent="0.25">
      <c r="A144" t="s">
        <v>2443</v>
      </c>
      <c r="B144" t="s">
        <v>2444</v>
      </c>
      <c r="C144" s="149">
        <v>56351.352022674662</v>
      </c>
    </row>
    <row r="145" spans="1:3" x14ac:dyDescent="0.25">
      <c r="A145" t="s">
        <v>2817</v>
      </c>
      <c r="B145" t="s">
        <v>2818</v>
      </c>
      <c r="C145" s="149">
        <v>33709.68</v>
      </c>
    </row>
    <row r="146" spans="1:3" x14ac:dyDescent="0.25">
      <c r="A146" t="s">
        <v>2935</v>
      </c>
      <c r="B146" t="s">
        <v>2936</v>
      </c>
      <c r="C146" s="149">
        <v>37971.54</v>
      </c>
    </row>
    <row r="147" spans="1:3" x14ac:dyDescent="0.25">
      <c r="A147" t="s">
        <v>2955</v>
      </c>
      <c r="B147" t="s">
        <v>2956</v>
      </c>
      <c r="C147" s="149">
        <v>34634.57</v>
      </c>
    </row>
    <row r="148" spans="1:3" x14ac:dyDescent="0.25">
      <c r="A148" t="s">
        <v>2957</v>
      </c>
      <c r="B148" t="s">
        <v>2958</v>
      </c>
      <c r="C148" s="149">
        <v>63083.18</v>
      </c>
    </row>
    <row r="149" spans="1:3" x14ac:dyDescent="0.25">
      <c r="A149" t="s">
        <v>2823</v>
      </c>
      <c r="B149" t="s">
        <v>2824</v>
      </c>
      <c r="C149" s="149">
        <v>10000</v>
      </c>
    </row>
    <row r="150" spans="1:3" x14ac:dyDescent="0.25">
      <c r="A150" t="s">
        <v>2933</v>
      </c>
      <c r="B150" t="s">
        <v>2934</v>
      </c>
      <c r="C150" s="149"/>
    </row>
    <row r="151" spans="1:3" x14ac:dyDescent="0.25">
      <c r="A151" t="s">
        <v>2912</v>
      </c>
      <c r="B151" t="s">
        <v>2913</v>
      </c>
      <c r="C151" s="149">
        <v>18877.8</v>
      </c>
    </row>
    <row r="152" spans="1:3" x14ac:dyDescent="0.25">
      <c r="A152" t="s">
        <v>2572</v>
      </c>
      <c r="B152" t="s">
        <v>2573</v>
      </c>
      <c r="C152" s="149">
        <v>1750726.0680872449</v>
      </c>
    </row>
    <row r="153" spans="1:3" x14ac:dyDescent="0.25">
      <c r="A153" t="s">
        <v>2846</v>
      </c>
      <c r="B153" t="s">
        <v>2847</v>
      </c>
      <c r="C153" s="149">
        <v>13743.87</v>
      </c>
    </row>
    <row r="154" spans="1:3" x14ac:dyDescent="0.25">
      <c r="A154" t="s">
        <v>2926</v>
      </c>
      <c r="B154" t="s">
        <v>2927</v>
      </c>
      <c r="C154" s="149">
        <v>10000</v>
      </c>
    </row>
    <row r="155" spans="1:3" x14ac:dyDescent="0.25">
      <c r="A155">
        <v>8675</v>
      </c>
      <c r="B155" t="s">
        <v>2806</v>
      </c>
      <c r="C155" s="149">
        <v>10000</v>
      </c>
    </row>
    <row r="156" spans="1:3" x14ac:dyDescent="0.25">
      <c r="A156" t="s">
        <v>2862</v>
      </c>
      <c r="B156" t="s">
        <v>2863</v>
      </c>
      <c r="C156" s="149">
        <v>38651.06</v>
      </c>
    </row>
    <row r="157" spans="1:3" x14ac:dyDescent="0.25">
      <c r="A157" t="s">
        <v>2827</v>
      </c>
      <c r="B157" t="s">
        <v>2828</v>
      </c>
      <c r="C157" s="149">
        <v>23653.56</v>
      </c>
    </row>
    <row r="158" spans="1:3" x14ac:dyDescent="0.25">
      <c r="A158">
        <v>8685</v>
      </c>
      <c r="B158" t="s">
        <v>2807</v>
      </c>
      <c r="C158" s="149">
        <v>29246.891996232833</v>
      </c>
    </row>
    <row r="159" spans="1:3" x14ac:dyDescent="0.25">
      <c r="A159" t="s">
        <v>2691</v>
      </c>
      <c r="B159" t="s">
        <v>2692</v>
      </c>
      <c r="C159" s="149">
        <v>20023.37643355169</v>
      </c>
    </row>
    <row r="160" spans="1:3" x14ac:dyDescent="0.25">
      <c r="A160" t="s">
        <v>2456</v>
      </c>
      <c r="B160" t="s">
        <v>2457</v>
      </c>
      <c r="C160" s="149">
        <v>64197.108138925498</v>
      </c>
    </row>
    <row r="161" spans="1:3" x14ac:dyDescent="0.25">
      <c r="A161" t="s">
        <v>2462</v>
      </c>
      <c r="B161" t="s">
        <v>2463</v>
      </c>
      <c r="C161" s="149">
        <v>66638.099496578929</v>
      </c>
    </row>
    <row r="162" spans="1:3" x14ac:dyDescent="0.25">
      <c r="A162" t="s">
        <v>2696</v>
      </c>
      <c r="B162" t="s">
        <v>2697</v>
      </c>
      <c r="C162" s="149">
        <v>12872.075870927307</v>
      </c>
    </row>
    <row r="163" spans="1:3" x14ac:dyDescent="0.25">
      <c r="A163" t="s">
        <v>2892</v>
      </c>
      <c r="B163" t="s">
        <v>2893</v>
      </c>
      <c r="C163" s="149">
        <v>10000</v>
      </c>
    </row>
    <row r="164" spans="1:3" x14ac:dyDescent="0.25">
      <c r="A164" t="s">
        <v>2844</v>
      </c>
      <c r="B164" t="s">
        <v>2845</v>
      </c>
      <c r="C164" s="149">
        <v>23230.37</v>
      </c>
    </row>
    <row r="165" spans="1:3" x14ac:dyDescent="0.25">
      <c r="A165" t="s">
        <v>2876</v>
      </c>
      <c r="B165" t="s">
        <v>2877</v>
      </c>
      <c r="C165" s="149"/>
    </row>
    <row r="166" spans="1:3" x14ac:dyDescent="0.25">
      <c r="A166">
        <v>9135</v>
      </c>
      <c r="B166" t="s">
        <v>2848</v>
      </c>
      <c r="C166" s="149"/>
    </row>
    <row r="167" spans="1:3" x14ac:dyDescent="0.25">
      <c r="A167" t="s">
        <v>2878</v>
      </c>
      <c r="B167" t="s">
        <v>2879</v>
      </c>
      <c r="C167" s="149">
        <v>74592.87</v>
      </c>
    </row>
    <row r="168" spans="1:3" x14ac:dyDescent="0.25">
      <c r="A168" t="s">
        <v>2726</v>
      </c>
      <c r="B168" t="s">
        <v>2727</v>
      </c>
      <c r="C168" s="149">
        <v>32875.181001109675</v>
      </c>
    </row>
    <row r="169" spans="1:3" x14ac:dyDescent="0.25">
      <c r="A169" t="s">
        <v>2441</v>
      </c>
      <c r="B169" t="s">
        <v>2442</v>
      </c>
      <c r="C169" s="149">
        <v>145464.74587279788</v>
      </c>
    </row>
    <row r="170" spans="1:3" x14ac:dyDescent="0.25">
      <c r="A170" t="s">
        <v>2740</v>
      </c>
      <c r="B170" t="s">
        <v>2741</v>
      </c>
      <c r="C170" s="149">
        <v>160967.10953483236</v>
      </c>
    </row>
    <row r="171" spans="1:3" x14ac:dyDescent="0.25">
      <c r="A171" t="s">
        <v>2502</v>
      </c>
      <c r="B171" t="s">
        <v>2503</v>
      </c>
      <c r="C171" s="149">
        <v>52162.040883831236</v>
      </c>
    </row>
    <row r="172" spans="1:3" x14ac:dyDescent="0.25">
      <c r="A172" t="s">
        <v>2506</v>
      </c>
      <c r="B172" t="s">
        <v>2507</v>
      </c>
      <c r="C172" s="149">
        <v>85002.731622502615</v>
      </c>
    </row>
    <row r="173" spans="1:3" x14ac:dyDescent="0.25">
      <c r="A173" t="s">
        <v>2512</v>
      </c>
      <c r="B173" t="s">
        <v>2513</v>
      </c>
      <c r="C173" s="149">
        <v>27199.631362535962</v>
      </c>
    </row>
    <row r="174" spans="1:3" x14ac:dyDescent="0.25">
      <c r="A174" t="s">
        <v>2494</v>
      </c>
      <c r="B174" t="s">
        <v>2495</v>
      </c>
      <c r="C174" s="149">
        <v>27869.885422605366</v>
      </c>
    </row>
    <row r="175" spans="1:3" x14ac:dyDescent="0.25">
      <c r="A175" t="s">
        <v>2405</v>
      </c>
      <c r="B175" t="s">
        <v>2406</v>
      </c>
      <c r="C175" s="149">
        <v>10000</v>
      </c>
    </row>
    <row r="176" spans="1:3" x14ac:dyDescent="0.25">
      <c r="A176" t="s">
        <v>2538</v>
      </c>
      <c r="B176" t="s">
        <v>2539</v>
      </c>
      <c r="C176" s="149">
        <v>79387.645854248098</v>
      </c>
    </row>
    <row r="177" spans="1:3" x14ac:dyDescent="0.25">
      <c r="A177" t="s">
        <v>2297</v>
      </c>
      <c r="B177" t="s">
        <v>2298</v>
      </c>
      <c r="C177" s="149">
        <v>18372.246283062916</v>
      </c>
    </row>
    <row r="178" spans="1:3" x14ac:dyDescent="0.25">
      <c r="A178" t="s">
        <v>2255</v>
      </c>
      <c r="B178" t="s">
        <v>2256</v>
      </c>
      <c r="C178" s="149">
        <v>31936.179596265913</v>
      </c>
    </row>
    <row r="179" spans="1:3" x14ac:dyDescent="0.25">
      <c r="A179" t="s">
        <v>2265</v>
      </c>
      <c r="B179" t="s">
        <v>2266</v>
      </c>
      <c r="C179" s="149">
        <v>10000</v>
      </c>
    </row>
    <row r="180" spans="1:3" x14ac:dyDescent="0.25">
      <c r="A180" t="s">
        <v>2313</v>
      </c>
      <c r="B180" t="s">
        <v>2314</v>
      </c>
      <c r="C180" s="149">
        <v>10000</v>
      </c>
    </row>
    <row r="181" spans="1:3" x14ac:dyDescent="0.25">
      <c r="A181" t="s">
        <v>2379</v>
      </c>
      <c r="B181" t="s">
        <v>2380</v>
      </c>
      <c r="C181" s="149">
        <v>16178.171240682193</v>
      </c>
    </row>
    <row r="182" spans="1:3" x14ac:dyDescent="0.25">
      <c r="A182" t="s">
        <v>2267</v>
      </c>
      <c r="B182" t="s">
        <v>2268</v>
      </c>
      <c r="C182" s="149">
        <v>54707.068672798567</v>
      </c>
    </row>
    <row r="183" spans="1:3" x14ac:dyDescent="0.25">
      <c r="A183" t="s">
        <v>2588</v>
      </c>
      <c r="B183" t="s">
        <v>2589</v>
      </c>
      <c r="C183" s="149">
        <v>10000</v>
      </c>
    </row>
    <row r="184" spans="1:3" x14ac:dyDescent="0.25">
      <c r="A184" t="s">
        <v>2790</v>
      </c>
      <c r="B184" t="s">
        <v>2791</v>
      </c>
      <c r="C184" s="149">
        <v>18463.536859686275</v>
      </c>
    </row>
    <row r="185" spans="1:3" x14ac:dyDescent="0.25">
      <c r="A185" t="s">
        <v>2648</v>
      </c>
      <c r="B185" t="s">
        <v>2649</v>
      </c>
      <c r="C185" s="149">
        <v>10000</v>
      </c>
    </row>
    <row r="186" spans="1:3" x14ac:dyDescent="0.25">
      <c r="A186" t="s">
        <v>2554</v>
      </c>
      <c r="B186" t="s">
        <v>2555</v>
      </c>
      <c r="C186" s="149">
        <v>120562.96877478663</v>
      </c>
    </row>
    <row r="187" spans="1:3" x14ac:dyDescent="0.25">
      <c r="A187" t="s">
        <v>2558</v>
      </c>
      <c r="B187" t="s">
        <v>2559</v>
      </c>
      <c r="C187" s="149">
        <v>277086.21252462774</v>
      </c>
    </row>
    <row r="188" spans="1:3" x14ac:dyDescent="0.25">
      <c r="A188" t="s">
        <v>2612</v>
      </c>
      <c r="B188" t="s">
        <v>2613</v>
      </c>
      <c r="C188" s="149">
        <v>51360.573792936215</v>
      </c>
    </row>
    <row r="189" spans="1:3" x14ac:dyDescent="0.25">
      <c r="A189" t="s">
        <v>2661</v>
      </c>
      <c r="B189" t="s">
        <v>2662</v>
      </c>
      <c r="C189" s="149">
        <v>24976.372048173074</v>
      </c>
    </row>
    <row r="190" spans="1:3" x14ac:dyDescent="0.25">
      <c r="A190" t="s">
        <v>2663</v>
      </c>
      <c r="B190" t="s">
        <v>2664</v>
      </c>
      <c r="C190" s="149">
        <v>10000</v>
      </c>
    </row>
    <row r="191" spans="1:3" x14ac:dyDescent="0.25">
      <c r="A191" t="s">
        <v>2530</v>
      </c>
      <c r="B191" t="s">
        <v>2531</v>
      </c>
      <c r="C191" s="149">
        <v>10000</v>
      </c>
    </row>
    <row r="192" spans="1:3" x14ac:dyDescent="0.25">
      <c r="A192" t="s">
        <v>2562</v>
      </c>
      <c r="B192" t="s">
        <v>2563</v>
      </c>
      <c r="C192" s="149">
        <v>233649.9918311768</v>
      </c>
    </row>
    <row r="193" spans="1:3" x14ac:dyDescent="0.25">
      <c r="A193" t="s">
        <v>2381</v>
      </c>
      <c r="B193" t="s">
        <v>2382</v>
      </c>
      <c r="C193" s="149">
        <v>13553.037781782836</v>
      </c>
    </row>
    <row r="194" spans="1:3" x14ac:dyDescent="0.25">
      <c r="A194" t="s">
        <v>2235</v>
      </c>
      <c r="B194" t="s">
        <v>2236</v>
      </c>
      <c r="C194" s="149">
        <v>33514.761589203095</v>
      </c>
    </row>
    <row r="195" spans="1:3" x14ac:dyDescent="0.25">
      <c r="A195" t="s">
        <v>2732</v>
      </c>
      <c r="B195" t="s">
        <v>2733</v>
      </c>
      <c r="C195" s="149">
        <v>29752.063479582714</v>
      </c>
    </row>
    <row r="196" spans="1:3" x14ac:dyDescent="0.25">
      <c r="A196" t="s">
        <v>2762</v>
      </c>
      <c r="B196" t="s">
        <v>2763</v>
      </c>
      <c r="C196" s="149">
        <v>15098.374585354404</v>
      </c>
    </row>
    <row r="197" spans="1:3" x14ac:dyDescent="0.25">
      <c r="A197" t="s">
        <v>2766</v>
      </c>
      <c r="B197" t="s">
        <v>2767</v>
      </c>
      <c r="C197" s="149">
        <v>10000</v>
      </c>
    </row>
    <row r="198" spans="1:3" x14ac:dyDescent="0.25">
      <c r="A198" t="s">
        <v>2564</v>
      </c>
      <c r="B198" t="s">
        <v>2565</v>
      </c>
      <c r="C198" s="149">
        <v>290721.39409991441</v>
      </c>
    </row>
    <row r="199" spans="1:3" x14ac:dyDescent="0.25">
      <c r="A199" t="s">
        <v>2566</v>
      </c>
      <c r="B199" t="s">
        <v>2567</v>
      </c>
      <c r="C199" s="149">
        <v>205682.60849687766</v>
      </c>
    </row>
    <row r="200" spans="1:3" x14ac:dyDescent="0.25">
      <c r="A200" t="s">
        <v>2568</v>
      </c>
      <c r="B200" t="s">
        <v>2569</v>
      </c>
      <c r="C200" s="149">
        <v>377777.66301686148</v>
      </c>
    </row>
    <row r="201" spans="1:3" x14ac:dyDescent="0.25">
      <c r="A201" t="s">
        <v>2590</v>
      </c>
      <c r="B201" t="s">
        <v>2591</v>
      </c>
      <c r="C201" s="149">
        <v>36902.951463368387</v>
      </c>
    </row>
    <row r="202" spans="1:3" x14ac:dyDescent="0.25">
      <c r="A202" t="s">
        <v>2458</v>
      </c>
      <c r="B202" t="s">
        <v>2459</v>
      </c>
      <c r="C202" s="149">
        <v>52289.823034390633</v>
      </c>
    </row>
    <row r="203" spans="1:3" x14ac:dyDescent="0.25">
      <c r="A203" t="s">
        <v>2369</v>
      </c>
      <c r="B203" t="s">
        <v>2370</v>
      </c>
      <c r="C203" s="149">
        <v>20180.467016067891</v>
      </c>
    </row>
    <row r="204" spans="1:3" x14ac:dyDescent="0.25">
      <c r="A204" t="s">
        <v>2760</v>
      </c>
      <c r="B204" t="s">
        <v>2761</v>
      </c>
      <c r="C204" s="149">
        <v>16270.740341838549</v>
      </c>
    </row>
    <row r="205" spans="1:3" x14ac:dyDescent="0.25">
      <c r="A205" t="s">
        <v>2960</v>
      </c>
      <c r="B205" t="s">
        <v>2961</v>
      </c>
      <c r="C205" s="149"/>
    </row>
    <row r="206" spans="1:3" x14ac:dyDescent="0.25">
      <c r="A206" t="s">
        <v>2373</v>
      </c>
      <c r="B206" t="s">
        <v>2374</v>
      </c>
      <c r="C206" s="149">
        <v>147475.69130215253</v>
      </c>
    </row>
    <row r="207" spans="1:3" x14ac:dyDescent="0.25">
      <c r="A207" t="s">
        <v>2840</v>
      </c>
      <c r="B207" t="s">
        <v>2841</v>
      </c>
      <c r="C207" s="149">
        <v>40458.949999999997</v>
      </c>
    </row>
    <row r="208" spans="1:3" x14ac:dyDescent="0.25">
      <c r="A208" t="s">
        <v>2970</v>
      </c>
      <c r="B208" t="s">
        <v>2971</v>
      </c>
      <c r="C208" s="149">
        <v>10000</v>
      </c>
    </row>
    <row r="209" spans="1:3" x14ac:dyDescent="0.25">
      <c r="A209" t="s">
        <v>2445</v>
      </c>
      <c r="B209" t="s">
        <v>2446</v>
      </c>
      <c r="C209" s="149">
        <v>10000</v>
      </c>
    </row>
    <row r="210" spans="1:3" x14ac:dyDescent="0.25">
      <c r="A210" t="s">
        <v>2500</v>
      </c>
      <c r="B210" t="s">
        <v>2501</v>
      </c>
      <c r="C210" s="149">
        <v>113420.50620253565</v>
      </c>
    </row>
    <row r="211" spans="1:3" x14ac:dyDescent="0.25">
      <c r="A211" t="s">
        <v>2534</v>
      </c>
      <c r="B211" t="s">
        <v>2535</v>
      </c>
      <c r="C211" s="149">
        <v>177411.13064424801</v>
      </c>
    </row>
    <row r="212" spans="1:3" x14ac:dyDescent="0.25">
      <c r="A212" t="s">
        <v>2337</v>
      </c>
      <c r="B212" t="s">
        <v>2338</v>
      </c>
      <c r="C212" s="149">
        <v>19355.021143008031</v>
      </c>
    </row>
    <row r="213" spans="1:3" x14ac:dyDescent="0.25">
      <c r="A213" t="s">
        <v>2693</v>
      </c>
      <c r="B213" t="s">
        <v>2694</v>
      </c>
      <c r="C213" s="149">
        <v>10000</v>
      </c>
    </row>
    <row r="214" spans="1:3" x14ac:dyDescent="0.25">
      <c r="A214" t="s">
        <v>2421</v>
      </c>
      <c r="B214" t="s">
        <v>2422</v>
      </c>
      <c r="C214" s="149">
        <v>11819.908577729435</v>
      </c>
    </row>
    <row r="215" spans="1:3" x14ac:dyDescent="0.25">
      <c r="A215" t="s">
        <v>2371</v>
      </c>
      <c r="B215" t="s">
        <v>2372</v>
      </c>
      <c r="C215" s="149">
        <v>32993.832281632938</v>
      </c>
    </row>
    <row r="216" spans="1:3" x14ac:dyDescent="0.25">
      <c r="A216" t="s">
        <v>2542</v>
      </c>
      <c r="B216" t="s">
        <v>2543</v>
      </c>
      <c r="C216" s="149">
        <v>26109.498919866088</v>
      </c>
    </row>
    <row r="217" spans="1:3" x14ac:dyDescent="0.25">
      <c r="A217" t="s">
        <v>2681</v>
      </c>
      <c r="B217" t="s">
        <v>2682</v>
      </c>
      <c r="C217" s="149">
        <v>12726.55205706493</v>
      </c>
    </row>
    <row r="218" spans="1:3" x14ac:dyDescent="0.25">
      <c r="A218" t="s">
        <v>2600</v>
      </c>
      <c r="B218" t="s">
        <v>2601</v>
      </c>
      <c r="C218" s="149">
        <v>176702.05862507518</v>
      </c>
    </row>
    <row r="219" spans="1:3" x14ac:dyDescent="0.25">
      <c r="A219" t="s">
        <v>2608</v>
      </c>
      <c r="B219" t="s">
        <v>2609</v>
      </c>
      <c r="C219" s="149">
        <v>10000</v>
      </c>
    </row>
    <row r="220" spans="1:3" x14ac:dyDescent="0.25">
      <c r="A220" t="s">
        <v>2614</v>
      </c>
      <c r="B220" t="s">
        <v>2615</v>
      </c>
      <c r="C220" s="149">
        <v>35350.177115039107</v>
      </c>
    </row>
    <row r="221" spans="1:3" x14ac:dyDescent="0.25">
      <c r="A221" t="s">
        <v>2401</v>
      </c>
      <c r="B221" t="s">
        <v>2402</v>
      </c>
      <c r="C221" s="149">
        <v>14397.115311168811</v>
      </c>
    </row>
    <row r="222" spans="1:3" x14ac:dyDescent="0.25">
      <c r="A222" t="s">
        <v>2321</v>
      </c>
      <c r="B222" t="s">
        <v>2322</v>
      </c>
      <c r="C222" s="149">
        <v>228669.49890070324</v>
      </c>
    </row>
    <row r="223" spans="1:3" x14ac:dyDescent="0.25">
      <c r="A223" t="s">
        <v>2924</v>
      </c>
      <c r="B223" t="s">
        <v>2925</v>
      </c>
      <c r="C223" s="149">
        <v>10000</v>
      </c>
    </row>
    <row r="224" spans="1:3" x14ac:dyDescent="0.25">
      <c r="A224" t="s">
        <v>2776</v>
      </c>
      <c r="B224" t="s">
        <v>2777</v>
      </c>
      <c r="C224" s="149">
        <v>19440.205904453218</v>
      </c>
    </row>
    <row r="225" spans="1:3" x14ac:dyDescent="0.25">
      <c r="A225" t="s">
        <v>2347</v>
      </c>
      <c r="B225" t="s">
        <v>2348</v>
      </c>
      <c r="C225" s="149">
        <v>139951.07421231188</v>
      </c>
    </row>
    <row r="226" spans="1:3" x14ac:dyDescent="0.25">
      <c r="A226" t="s">
        <v>2429</v>
      </c>
      <c r="B226" t="s">
        <v>2430</v>
      </c>
      <c r="C226" s="149">
        <v>74133.250732569591</v>
      </c>
    </row>
    <row r="227" spans="1:3" x14ac:dyDescent="0.25">
      <c r="A227" t="s">
        <v>2528</v>
      </c>
      <c r="B227" t="s">
        <v>2529</v>
      </c>
      <c r="C227" s="149">
        <v>23340.291309085314</v>
      </c>
    </row>
    <row r="228" spans="1:3" x14ac:dyDescent="0.25">
      <c r="A228" t="s">
        <v>2474</v>
      </c>
      <c r="B228" t="s">
        <v>2475</v>
      </c>
      <c r="C228" s="149">
        <v>10307.703265838049</v>
      </c>
    </row>
    <row r="229" spans="1:3" x14ac:dyDescent="0.25">
      <c r="A229" t="s">
        <v>2395</v>
      </c>
      <c r="B229" t="s">
        <v>2396</v>
      </c>
      <c r="C229" s="149">
        <v>34085.304605388832</v>
      </c>
    </row>
    <row r="230" spans="1:3" x14ac:dyDescent="0.25">
      <c r="A230" t="s">
        <v>2231</v>
      </c>
      <c r="B230" t="s">
        <v>2232</v>
      </c>
      <c r="C230" s="149">
        <v>25947.456502623754</v>
      </c>
    </row>
    <row r="231" spans="1:3" x14ac:dyDescent="0.25">
      <c r="A231" t="s">
        <v>2644</v>
      </c>
      <c r="B231" t="s">
        <v>2645</v>
      </c>
      <c r="C231" s="149">
        <v>29969.078164178889</v>
      </c>
    </row>
    <row r="232" spans="1:3" x14ac:dyDescent="0.25">
      <c r="A232" t="s">
        <v>2289</v>
      </c>
      <c r="B232" t="s">
        <v>2290</v>
      </c>
      <c r="C232" s="149">
        <v>24773.554941532875</v>
      </c>
    </row>
    <row r="233" spans="1:3" x14ac:dyDescent="0.25">
      <c r="A233" t="s">
        <v>2363</v>
      </c>
      <c r="B233" t="s">
        <v>2364</v>
      </c>
      <c r="C233" s="149">
        <v>27421.394766854901</v>
      </c>
    </row>
    <row r="234" spans="1:3" x14ac:dyDescent="0.25">
      <c r="A234" t="s">
        <v>2407</v>
      </c>
      <c r="B234" t="s">
        <v>2408</v>
      </c>
      <c r="C234" s="149">
        <v>19050.144546295211</v>
      </c>
    </row>
    <row r="235" spans="1:3" x14ac:dyDescent="0.25">
      <c r="A235" t="s">
        <v>2724</v>
      </c>
      <c r="B235" t="s">
        <v>2725</v>
      </c>
      <c r="C235" s="149">
        <v>19101.039526344251</v>
      </c>
    </row>
    <row r="236" spans="1:3" x14ac:dyDescent="0.25">
      <c r="A236" t="s">
        <v>2476</v>
      </c>
      <c r="B236" t="s">
        <v>2477</v>
      </c>
      <c r="C236" s="149">
        <v>23815.929859558826</v>
      </c>
    </row>
    <row r="237" spans="1:3" x14ac:dyDescent="0.25">
      <c r="A237" t="s">
        <v>2540</v>
      </c>
      <c r="B237" t="s">
        <v>2541</v>
      </c>
      <c r="C237" s="149">
        <v>79974.809621010048</v>
      </c>
    </row>
    <row r="238" spans="1:3" x14ac:dyDescent="0.25">
      <c r="A238" t="s">
        <v>2592</v>
      </c>
      <c r="B238" t="s">
        <v>2593</v>
      </c>
      <c r="C238" s="149">
        <v>10119.299651156853</v>
      </c>
    </row>
    <row r="239" spans="1:3" x14ac:dyDescent="0.25">
      <c r="A239" t="s">
        <v>2602</v>
      </c>
      <c r="B239" t="s">
        <v>2603</v>
      </c>
      <c r="C239" s="149">
        <v>12900.954898183692</v>
      </c>
    </row>
    <row r="240" spans="1:3" x14ac:dyDescent="0.25">
      <c r="A240" t="s">
        <v>2616</v>
      </c>
      <c r="B240" t="s">
        <v>2617</v>
      </c>
      <c r="C240" s="149">
        <v>11173.379774265461</v>
      </c>
    </row>
    <row r="241" spans="1:3" x14ac:dyDescent="0.25">
      <c r="A241" t="s">
        <v>2671</v>
      </c>
      <c r="B241" t="s">
        <v>2672</v>
      </c>
      <c r="C241" s="149">
        <v>15711.995099267422</v>
      </c>
    </row>
    <row r="242" spans="1:3" x14ac:dyDescent="0.25">
      <c r="A242" t="s">
        <v>2718</v>
      </c>
      <c r="B242" t="s">
        <v>2719</v>
      </c>
      <c r="C242" s="149">
        <v>11305.695352091663</v>
      </c>
    </row>
    <row r="243" spans="1:3" x14ac:dyDescent="0.25">
      <c r="A243" t="s">
        <v>2754</v>
      </c>
      <c r="B243" t="s">
        <v>2755</v>
      </c>
      <c r="C243" s="149">
        <v>10000</v>
      </c>
    </row>
    <row r="244" spans="1:3" x14ac:dyDescent="0.25">
      <c r="A244" t="s">
        <v>2411</v>
      </c>
      <c r="B244" t="s">
        <v>2412</v>
      </c>
      <c r="C244" s="149">
        <v>10000</v>
      </c>
    </row>
    <row r="245" spans="1:3" x14ac:dyDescent="0.25">
      <c r="A245" t="s">
        <v>2792</v>
      </c>
      <c r="B245" t="s">
        <v>2793</v>
      </c>
      <c r="C245" s="149">
        <v>21668.588926505181</v>
      </c>
    </row>
    <row r="246" spans="1:3" x14ac:dyDescent="0.25">
      <c r="A246" t="s">
        <v>2323</v>
      </c>
      <c r="B246" t="s">
        <v>2324</v>
      </c>
      <c r="C246" s="149">
        <v>10000</v>
      </c>
    </row>
    <row r="247" spans="1:3" x14ac:dyDescent="0.25">
      <c r="A247" t="s">
        <v>2734</v>
      </c>
      <c r="B247" t="s">
        <v>2735</v>
      </c>
      <c r="C247" s="149">
        <v>18061.35006391316</v>
      </c>
    </row>
    <row r="248" spans="1:3" x14ac:dyDescent="0.25">
      <c r="A248" t="s">
        <v>2782</v>
      </c>
      <c r="B248" t="s">
        <v>2783</v>
      </c>
      <c r="C248" s="149">
        <v>18062.532797929005</v>
      </c>
    </row>
    <row r="249" spans="1:3" x14ac:dyDescent="0.25">
      <c r="A249" t="s">
        <v>2788</v>
      </c>
      <c r="B249" t="s">
        <v>2789</v>
      </c>
      <c r="C249" s="149">
        <v>18635.320946585281</v>
      </c>
    </row>
    <row r="250" spans="1:3" x14ac:dyDescent="0.25">
      <c r="A250" t="s">
        <v>2237</v>
      </c>
      <c r="B250" t="s">
        <v>2238</v>
      </c>
      <c r="C250" s="149">
        <v>32327.453401516315</v>
      </c>
    </row>
    <row r="251" spans="1:3" x14ac:dyDescent="0.25">
      <c r="A251" t="s">
        <v>2712</v>
      </c>
      <c r="B251" t="s">
        <v>2713</v>
      </c>
      <c r="C251" s="149">
        <v>19461.866470720812</v>
      </c>
    </row>
    <row r="252" spans="1:3" x14ac:dyDescent="0.25">
      <c r="A252" t="s">
        <v>2435</v>
      </c>
      <c r="B252" t="s">
        <v>2436</v>
      </c>
      <c r="C252" s="149">
        <v>13501.605823870828</v>
      </c>
    </row>
    <row r="253" spans="1:3" x14ac:dyDescent="0.25">
      <c r="A253" t="s">
        <v>2594</v>
      </c>
      <c r="B253" t="s">
        <v>2595</v>
      </c>
      <c r="C253" s="149">
        <v>15772.581447435337</v>
      </c>
    </row>
    <row r="254" spans="1:3" x14ac:dyDescent="0.25">
      <c r="A254" t="s">
        <v>2722</v>
      </c>
      <c r="B254" t="s">
        <v>2723</v>
      </c>
      <c r="C254" s="149">
        <v>10362.241966220447</v>
      </c>
    </row>
    <row r="255" spans="1:3" x14ac:dyDescent="0.25">
      <c r="A255" t="s">
        <v>2628</v>
      </c>
      <c r="B255" t="s">
        <v>2629</v>
      </c>
      <c r="C255" s="149">
        <v>15112.905859092331</v>
      </c>
    </row>
    <row r="256" spans="1:3" x14ac:dyDescent="0.25">
      <c r="A256" t="s">
        <v>2821</v>
      </c>
      <c r="B256" t="s">
        <v>2822</v>
      </c>
      <c r="C256" s="149">
        <v>10000</v>
      </c>
    </row>
    <row r="257" spans="1:3" x14ac:dyDescent="0.25">
      <c r="A257" t="s">
        <v>2630</v>
      </c>
      <c r="B257" t="s">
        <v>2631</v>
      </c>
      <c r="C257" s="149">
        <v>30606.111419082114</v>
      </c>
    </row>
    <row r="258" spans="1:3" x14ac:dyDescent="0.25">
      <c r="A258" t="s">
        <v>2830</v>
      </c>
      <c r="B258" t="s">
        <v>2831</v>
      </c>
      <c r="C258" s="149">
        <v>10000</v>
      </c>
    </row>
    <row r="259" spans="1:3" x14ac:dyDescent="0.25">
      <c r="A259">
        <v>9165</v>
      </c>
      <c r="B259" t="s">
        <v>2854</v>
      </c>
      <c r="C259" s="149">
        <v>10000</v>
      </c>
    </row>
    <row r="260" spans="1:3" x14ac:dyDescent="0.25">
      <c r="A260" t="s">
        <v>2914</v>
      </c>
      <c r="B260" t="s">
        <v>2915</v>
      </c>
      <c r="C260" s="149">
        <v>44748.72</v>
      </c>
    </row>
    <row r="261" spans="1:3" x14ac:dyDescent="0.25">
      <c r="A261" t="s">
        <v>2698</v>
      </c>
      <c r="B261" t="s">
        <v>2699</v>
      </c>
      <c r="C261" s="149">
        <v>64382.906575334906</v>
      </c>
    </row>
    <row r="262" spans="1:3" x14ac:dyDescent="0.25">
      <c r="A262" t="s">
        <v>2638</v>
      </c>
      <c r="B262" t="s">
        <v>2639</v>
      </c>
      <c r="C262" s="149">
        <v>10000</v>
      </c>
    </row>
    <row r="263" spans="1:3" x14ac:dyDescent="0.25">
      <c r="A263" t="s">
        <v>2560</v>
      </c>
      <c r="B263" t="s">
        <v>2561</v>
      </c>
      <c r="C263" s="149">
        <v>270217.8517602738</v>
      </c>
    </row>
    <row r="264" spans="1:3" x14ac:dyDescent="0.25">
      <c r="A264" t="s">
        <v>2596</v>
      </c>
      <c r="B264" t="s">
        <v>2597</v>
      </c>
      <c r="C264" s="149">
        <v>57178.027562067211</v>
      </c>
    </row>
    <row r="265" spans="1:3" x14ac:dyDescent="0.25">
      <c r="A265" t="s">
        <v>2964</v>
      </c>
      <c r="B265" t="s">
        <v>2965</v>
      </c>
      <c r="C265" s="149">
        <v>25760.53</v>
      </c>
    </row>
    <row r="266" spans="1:3" x14ac:dyDescent="0.25">
      <c r="A266" t="s">
        <v>2646</v>
      </c>
      <c r="B266" t="s">
        <v>2647</v>
      </c>
      <c r="C266" s="149">
        <v>18742.070451789743</v>
      </c>
    </row>
    <row r="267" spans="1:3" x14ac:dyDescent="0.25">
      <c r="A267" t="s">
        <v>2838</v>
      </c>
      <c r="B267" t="s">
        <v>2839</v>
      </c>
      <c r="C267" s="149">
        <v>10000</v>
      </c>
    </row>
    <row r="268" spans="1:3" x14ac:dyDescent="0.25">
      <c r="A268" t="s">
        <v>2263</v>
      </c>
      <c r="B268" t="s">
        <v>2264</v>
      </c>
      <c r="C268" s="149">
        <v>10000</v>
      </c>
    </row>
    <row r="269" spans="1:3" x14ac:dyDescent="0.25">
      <c r="A269" t="s">
        <v>2419</v>
      </c>
      <c r="B269" t="s">
        <v>2420</v>
      </c>
      <c r="C269" s="149">
        <v>21418.280090346219</v>
      </c>
    </row>
    <row r="270" spans="1:3" x14ac:dyDescent="0.25">
      <c r="A270" t="s">
        <v>2582</v>
      </c>
      <c r="B270" t="s">
        <v>2583</v>
      </c>
      <c r="C270" s="149">
        <v>45197.800379159999</v>
      </c>
    </row>
    <row r="271" spans="1:3" x14ac:dyDescent="0.25">
      <c r="A271" t="s">
        <v>2657</v>
      </c>
      <c r="B271" t="s">
        <v>2658</v>
      </c>
      <c r="C271" s="149">
        <v>87627.945530375</v>
      </c>
    </row>
    <row r="272" spans="1:3" x14ac:dyDescent="0.25">
      <c r="A272" t="s">
        <v>2654</v>
      </c>
      <c r="B272" t="s">
        <v>2655</v>
      </c>
      <c r="C272" s="149">
        <v>10000</v>
      </c>
    </row>
    <row r="273" spans="1:3" x14ac:dyDescent="0.25">
      <c r="A273" t="s">
        <v>2490</v>
      </c>
      <c r="B273" t="s">
        <v>2491</v>
      </c>
      <c r="C273" s="149">
        <v>14426.112095601467</v>
      </c>
    </row>
    <row r="274" spans="1:3" x14ac:dyDescent="0.25">
      <c r="A274" t="s">
        <v>2819</v>
      </c>
      <c r="B274" t="s">
        <v>2820</v>
      </c>
      <c r="C274" s="149">
        <v>11152.61</v>
      </c>
    </row>
    <row r="275" spans="1:3" x14ac:dyDescent="0.25">
      <c r="A275">
        <v>8635</v>
      </c>
      <c r="B275" t="s">
        <v>2802</v>
      </c>
      <c r="C275" s="149">
        <v>10000</v>
      </c>
    </row>
    <row r="276" spans="1:3" x14ac:dyDescent="0.25">
      <c r="A276" t="s">
        <v>2683</v>
      </c>
      <c r="B276" t="s">
        <v>2684</v>
      </c>
      <c r="C276" s="149">
        <v>34265.716173499713</v>
      </c>
    </row>
    <row r="277" spans="1:3" x14ac:dyDescent="0.25">
      <c r="A277" t="s">
        <v>2685</v>
      </c>
      <c r="B277" t="s">
        <v>2686</v>
      </c>
      <c r="C277" s="149">
        <v>18114.573955647535</v>
      </c>
    </row>
    <row r="278" spans="1:3" x14ac:dyDescent="0.25">
      <c r="A278" t="s">
        <v>2679</v>
      </c>
      <c r="B278" t="s">
        <v>2680</v>
      </c>
      <c r="C278" s="149">
        <v>11516.272156434403</v>
      </c>
    </row>
    <row r="279" spans="1:3" x14ac:dyDescent="0.25">
      <c r="A279" t="s">
        <v>2918</v>
      </c>
      <c r="B279" t="s">
        <v>2919</v>
      </c>
      <c r="C279" s="149">
        <v>10000</v>
      </c>
    </row>
    <row r="280" spans="1:3" x14ac:dyDescent="0.25">
      <c r="A280" t="s">
        <v>2454</v>
      </c>
      <c r="B280" t="s">
        <v>2455</v>
      </c>
      <c r="C280" s="149">
        <v>16728.198411640937</v>
      </c>
    </row>
    <row r="281" spans="1:3" x14ac:dyDescent="0.25">
      <c r="A281" t="s">
        <v>2598</v>
      </c>
      <c r="B281" t="s">
        <v>2599</v>
      </c>
      <c r="C281" s="149">
        <v>21558.871558682109</v>
      </c>
    </row>
    <row r="282" spans="1:3" x14ac:dyDescent="0.25">
      <c r="A282" t="s">
        <v>2784</v>
      </c>
      <c r="B282" t="s">
        <v>2785</v>
      </c>
      <c r="C282" s="149">
        <v>139474.68932276848</v>
      </c>
    </row>
    <row r="283" spans="1:3" x14ac:dyDescent="0.25">
      <c r="A283" t="s">
        <v>2626</v>
      </c>
      <c r="B283" t="s">
        <v>2627</v>
      </c>
      <c r="C283" s="149">
        <v>10000</v>
      </c>
    </row>
    <row r="284" spans="1:3" x14ac:dyDescent="0.25">
      <c r="A284" t="s">
        <v>2498</v>
      </c>
      <c r="B284" t="s">
        <v>2499</v>
      </c>
      <c r="C284" s="149">
        <v>44061.259880706602</v>
      </c>
    </row>
    <row r="285" spans="1:3" x14ac:dyDescent="0.25">
      <c r="A285" t="s">
        <v>2849</v>
      </c>
      <c r="B285" t="s">
        <v>2850</v>
      </c>
      <c r="C285" s="149">
        <v>10294.48</v>
      </c>
    </row>
    <row r="286" spans="1:3" x14ac:dyDescent="0.25">
      <c r="A286" t="s">
        <v>2357</v>
      </c>
      <c r="B286" t="s">
        <v>2358</v>
      </c>
      <c r="C286" s="149">
        <v>23402.417582065955</v>
      </c>
    </row>
    <row r="287" spans="1:3" x14ac:dyDescent="0.25">
      <c r="A287" t="s">
        <v>2949</v>
      </c>
      <c r="B287" t="s">
        <v>2950</v>
      </c>
      <c r="C287" s="149">
        <v>10000</v>
      </c>
    </row>
    <row r="288" spans="1:3" x14ac:dyDescent="0.25">
      <c r="A288" t="s">
        <v>2283</v>
      </c>
      <c r="B288" t="s">
        <v>2284</v>
      </c>
      <c r="C288" s="149">
        <v>10000</v>
      </c>
    </row>
    <row r="289" spans="1:3" x14ac:dyDescent="0.25">
      <c r="A289" t="s">
        <v>2888</v>
      </c>
      <c r="B289" t="s">
        <v>2889</v>
      </c>
      <c r="C289" s="149">
        <v>10000</v>
      </c>
    </row>
    <row r="290" spans="1:3" x14ac:dyDescent="0.25">
      <c r="A290">
        <v>6995</v>
      </c>
      <c r="B290" t="s">
        <v>2695</v>
      </c>
      <c r="C290" s="149">
        <v>29239.393612855401</v>
      </c>
    </row>
    <row r="291" spans="1:3" x14ac:dyDescent="0.25">
      <c r="A291" t="s">
        <v>2770</v>
      </c>
      <c r="B291" t="s">
        <v>2771</v>
      </c>
      <c r="C291" s="149">
        <v>26988.018128078274</v>
      </c>
    </row>
    <row r="292" spans="1:3" x14ac:dyDescent="0.25">
      <c r="A292" t="s">
        <v>2510</v>
      </c>
      <c r="B292" t="s">
        <v>2511</v>
      </c>
      <c r="C292" s="149">
        <v>258987.75672692584</v>
      </c>
    </row>
    <row r="293" spans="1:3" x14ac:dyDescent="0.25">
      <c r="A293" t="s">
        <v>2518</v>
      </c>
      <c r="B293" t="s">
        <v>2519</v>
      </c>
      <c r="C293" s="149">
        <v>355240.09861128387</v>
      </c>
    </row>
    <row r="294" spans="1:3" x14ac:dyDescent="0.25">
      <c r="A294" t="s">
        <v>2522</v>
      </c>
      <c r="B294" t="s">
        <v>2523</v>
      </c>
      <c r="C294" s="149">
        <v>35736.963133214558</v>
      </c>
    </row>
    <row r="295" spans="1:3" x14ac:dyDescent="0.25">
      <c r="A295" t="s">
        <v>2700</v>
      </c>
      <c r="B295" t="s">
        <v>2701</v>
      </c>
      <c r="C295" s="149">
        <v>94137.548106966977</v>
      </c>
    </row>
    <row r="296" spans="1:3" x14ac:dyDescent="0.25">
      <c r="A296" t="s">
        <v>2526</v>
      </c>
      <c r="B296" t="s">
        <v>2527</v>
      </c>
      <c r="C296" s="149">
        <v>13778.546385680042</v>
      </c>
    </row>
    <row r="297" spans="1:3" x14ac:dyDescent="0.25">
      <c r="A297" t="s">
        <v>2520</v>
      </c>
      <c r="B297" t="s">
        <v>2521</v>
      </c>
      <c r="C297" s="149">
        <v>22778.992064824568</v>
      </c>
    </row>
    <row r="298" spans="1:3" x14ac:dyDescent="0.25">
      <c r="A298" t="s">
        <v>2524</v>
      </c>
      <c r="B298" t="s">
        <v>2525</v>
      </c>
      <c r="C298" s="149">
        <v>19638.892064595177</v>
      </c>
    </row>
    <row r="299" spans="1:3" x14ac:dyDescent="0.25">
      <c r="A299" t="s">
        <v>2574</v>
      </c>
      <c r="B299" t="s">
        <v>2575</v>
      </c>
      <c r="C299" s="149">
        <v>31217.655492270827</v>
      </c>
    </row>
    <row r="300" spans="1:3" x14ac:dyDescent="0.25">
      <c r="A300" t="s">
        <v>2706</v>
      </c>
      <c r="B300" t="s">
        <v>2707</v>
      </c>
      <c r="C300" s="149">
        <v>39840.551729331441</v>
      </c>
    </row>
    <row r="301" spans="1:3" x14ac:dyDescent="0.25">
      <c r="A301" t="s">
        <v>2708</v>
      </c>
      <c r="B301" t="s">
        <v>2709</v>
      </c>
      <c r="C301" s="149">
        <v>42691.79333577244</v>
      </c>
    </row>
    <row r="302" spans="1:3" x14ac:dyDescent="0.25">
      <c r="A302" t="s">
        <v>2890</v>
      </c>
      <c r="B302" t="s">
        <v>2891</v>
      </c>
      <c r="C302" s="149">
        <v>35193.03</v>
      </c>
    </row>
    <row r="303" spans="1:3" x14ac:dyDescent="0.25">
      <c r="A303" t="s">
        <v>2982</v>
      </c>
      <c r="B303" t="s">
        <v>2983</v>
      </c>
      <c r="C303" s="149">
        <v>10000</v>
      </c>
    </row>
    <row r="304" spans="1:3" x14ac:dyDescent="0.25">
      <c r="A304" t="s">
        <v>2447</v>
      </c>
      <c r="B304" t="s">
        <v>2448</v>
      </c>
      <c r="C304" s="149">
        <v>45234.089681071593</v>
      </c>
    </row>
    <row r="305" spans="1:3" x14ac:dyDescent="0.25">
      <c r="A305" t="s">
        <v>2710</v>
      </c>
      <c r="B305" t="s">
        <v>2711</v>
      </c>
      <c r="C305" s="149">
        <v>10000</v>
      </c>
    </row>
    <row r="306" spans="1:3" x14ac:dyDescent="0.25">
      <c r="A306" t="s">
        <v>2716</v>
      </c>
      <c r="B306" t="s">
        <v>2717</v>
      </c>
      <c r="C306" s="149">
        <v>36090.341294400285</v>
      </c>
    </row>
    <row r="307" spans="1:3" x14ac:dyDescent="0.25">
      <c r="A307" t="s">
        <v>2427</v>
      </c>
      <c r="B307" t="s">
        <v>2428</v>
      </c>
      <c r="C307" s="149">
        <v>13092.264039557922</v>
      </c>
    </row>
    <row r="308" spans="1:3" x14ac:dyDescent="0.25">
      <c r="A308" t="s">
        <v>2391</v>
      </c>
      <c r="B308" t="s">
        <v>2392</v>
      </c>
      <c r="C308" s="149">
        <v>10000</v>
      </c>
    </row>
    <row r="309" spans="1:3" x14ac:dyDescent="0.25">
      <c r="A309" t="s">
        <v>2586</v>
      </c>
      <c r="B309" t="s">
        <v>2587</v>
      </c>
      <c r="C309" s="149">
        <v>10450.414741450359</v>
      </c>
    </row>
    <row r="310" spans="1:3" x14ac:dyDescent="0.25">
      <c r="A310" t="s">
        <v>2860</v>
      </c>
      <c r="B310" t="s">
        <v>2861</v>
      </c>
      <c r="C310" s="149"/>
    </row>
    <row r="311" spans="1:3" x14ac:dyDescent="0.25">
      <c r="A311">
        <v>945</v>
      </c>
      <c r="B311" t="s">
        <v>2270</v>
      </c>
      <c r="C311" s="149">
        <v>16510.82</v>
      </c>
    </row>
    <row r="312" spans="1:3" x14ac:dyDescent="0.25">
      <c r="A312" t="s">
        <v>2931</v>
      </c>
      <c r="B312" t="s">
        <v>2932</v>
      </c>
      <c r="C312" s="149">
        <v>10000</v>
      </c>
    </row>
    <row r="313" spans="1:3" x14ac:dyDescent="0.25">
      <c r="A313" t="s">
        <v>2800</v>
      </c>
      <c r="B313" t="s">
        <v>2801</v>
      </c>
      <c r="C313" s="149">
        <v>10000</v>
      </c>
    </row>
    <row r="314" spans="1:3" x14ac:dyDescent="0.25">
      <c r="A314" t="s">
        <v>2233</v>
      </c>
      <c r="B314" t="s">
        <v>2234</v>
      </c>
      <c r="C314" s="149">
        <v>77331.610017455896</v>
      </c>
    </row>
    <row r="315" spans="1:3" x14ac:dyDescent="0.25">
      <c r="A315" t="s">
        <v>2702</v>
      </c>
      <c r="B315" t="s">
        <v>2703</v>
      </c>
      <c r="C315" s="149">
        <v>608581.45574049186</v>
      </c>
    </row>
    <row r="316" spans="1:3" x14ac:dyDescent="0.25">
      <c r="A316" t="s">
        <v>2536</v>
      </c>
      <c r="B316" t="s">
        <v>2537</v>
      </c>
      <c r="C316" s="149">
        <v>10000</v>
      </c>
    </row>
    <row r="317" spans="1:3" x14ac:dyDescent="0.25">
      <c r="A317" t="s">
        <v>2295</v>
      </c>
      <c r="B317" t="s">
        <v>2296</v>
      </c>
      <c r="C317" s="149">
        <v>32164.723752204471</v>
      </c>
    </row>
    <row r="318" spans="1:3" x14ac:dyDescent="0.25">
      <c r="A318" t="s">
        <v>2365</v>
      </c>
      <c r="B318" t="s">
        <v>2366</v>
      </c>
      <c r="C318" s="149">
        <v>11248.161469963241</v>
      </c>
    </row>
    <row r="319" spans="1:3" x14ac:dyDescent="0.25">
      <c r="A319" t="s">
        <v>2409</v>
      </c>
      <c r="B319" t="s">
        <v>2410</v>
      </c>
      <c r="C319" s="149">
        <v>31616.956966160094</v>
      </c>
    </row>
    <row r="320" spans="1:3" x14ac:dyDescent="0.25">
      <c r="A320" t="s">
        <v>2425</v>
      </c>
      <c r="B320" t="s">
        <v>2426</v>
      </c>
      <c r="C320" s="149">
        <v>10000</v>
      </c>
    </row>
    <row r="321" spans="1:3" x14ac:dyDescent="0.25">
      <c r="A321" t="s">
        <v>2478</v>
      </c>
      <c r="B321" t="s">
        <v>2479</v>
      </c>
      <c r="C321" s="149">
        <v>10000</v>
      </c>
    </row>
    <row r="322" spans="1:3" x14ac:dyDescent="0.25">
      <c r="A322" t="s">
        <v>2546</v>
      </c>
      <c r="B322" t="s">
        <v>2547</v>
      </c>
      <c r="C322" s="149">
        <v>27489.887759848745</v>
      </c>
    </row>
    <row r="323" spans="1:3" x14ac:dyDescent="0.25">
      <c r="A323" t="s">
        <v>2604</v>
      </c>
      <c r="B323" t="s">
        <v>2605</v>
      </c>
      <c r="C323" s="149">
        <v>14048.085890258526</v>
      </c>
    </row>
    <row r="324" spans="1:3" x14ac:dyDescent="0.25">
      <c r="A324" t="s">
        <v>2618</v>
      </c>
      <c r="B324" t="s">
        <v>2619</v>
      </c>
      <c r="C324" s="149">
        <v>16969.640774830932</v>
      </c>
    </row>
    <row r="325" spans="1:3" x14ac:dyDescent="0.25">
      <c r="A325" t="s">
        <v>2669</v>
      </c>
      <c r="B325" t="s">
        <v>2670</v>
      </c>
      <c r="C325" s="149">
        <v>10608.800507952346</v>
      </c>
    </row>
    <row r="326" spans="1:3" x14ac:dyDescent="0.25">
      <c r="A326" t="s">
        <v>2687</v>
      </c>
      <c r="B326" t="s">
        <v>2688</v>
      </c>
      <c r="C326" s="149">
        <v>20235.548117587976</v>
      </c>
    </row>
    <row r="327" spans="1:3" x14ac:dyDescent="0.25">
      <c r="A327" t="s">
        <v>2720</v>
      </c>
      <c r="B327" t="s">
        <v>2721</v>
      </c>
      <c r="C327" s="149">
        <v>15467.391629847307</v>
      </c>
    </row>
    <row r="328" spans="1:3" x14ac:dyDescent="0.25">
      <c r="A328" t="s">
        <v>2756</v>
      </c>
      <c r="B328" t="s">
        <v>2757</v>
      </c>
      <c r="C328" s="149">
        <v>19649.21406341315</v>
      </c>
    </row>
    <row r="329" spans="1:3" x14ac:dyDescent="0.25">
      <c r="A329" t="s">
        <v>2325</v>
      </c>
      <c r="B329" t="s">
        <v>2326</v>
      </c>
      <c r="C329" s="149">
        <v>10000</v>
      </c>
    </row>
    <row r="330" spans="1:3" x14ac:dyDescent="0.25">
      <c r="A330" t="s">
        <v>2353</v>
      </c>
      <c r="B330" t="s">
        <v>2354</v>
      </c>
      <c r="C330" s="149">
        <v>15126.470541931953</v>
      </c>
    </row>
    <row r="331" spans="1:3" x14ac:dyDescent="0.25">
      <c r="A331" t="s">
        <v>2397</v>
      </c>
      <c r="B331" t="s">
        <v>2398</v>
      </c>
      <c r="C331" s="149">
        <v>10000</v>
      </c>
    </row>
    <row r="332" spans="1:3" x14ac:dyDescent="0.25">
      <c r="A332" t="s">
        <v>2786</v>
      </c>
      <c r="B332" t="s">
        <v>2787</v>
      </c>
      <c r="C332" s="149">
        <v>10000</v>
      </c>
    </row>
    <row r="333" spans="1:3" x14ac:dyDescent="0.25">
      <c r="A333" t="s">
        <v>2327</v>
      </c>
      <c r="B333" t="s">
        <v>2328</v>
      </c>
      <c r="C333" s="149">
        <v>10000</v>
      </c>
    </row>
    <row r="334" spans="1:3" x14ac:dyDescent="0.25">
      <c r="A334" t="s">
        <v>2636</v>
      </c>
      <c r="B334" t="s">
        <v>2637</v>
      </c>
      <c r="C334" s="149">
        <v>14097.007308201069</v>
      </c>
    </row>
    <row r="335" spans="1:3" x14ac:dyDescent="0.25">
      <c r="A335" t="s">
        <v>2736</v>
      </c>
      <c r="B335" t="s">
        <v>2737</v>
      </c>
      <c r="C335" s="149">
        <v>19466.018240568079</v>
      </c>
    </row>
    <row r="336" spans="1:3" x14ac:dyDescent="0.25">
      <c r="A336" t="s">
        <v>2714</v>
      </c>
      <c r="B336" t="s">
        <v>2715</v>
      </c>
      <c r="C336" s="149">
        <v>10000</v>
      </c>
    </row>
    <row r="337" spans="1:3" x14ac:dyDescent="0.25">
      <c r="A337" t="s">
        <v>2460</v>
      </c>
      <c r="B337" t="s">
        <v>2461</v>
      </c>
      <c r="C337" s="149">
        <v>18968.875200274728</v>
      </c>
    </row>
    <row r="338" spans="1:3" x14ac:dyDescent="0.25">
      <c r="A338" t="s">
        <v>2634</v>
      </c>
      <c r="B338" t="s">
        <v>2635</v>
      </c>
      <c r="C338" s="149">
        <v>43979.263714614564</v>
      </c>
    </row>
    <row r="339" spans="1:3" x14ac:dyDescent="0.25">
      <c r="A339" t="s">
        <v>2632</v>
      </c>
      <c r="B339" t="s">
        <v>2633</v>
      </c>
      <c r="C339" s="149">
        <v>21091.851907028853</v>
      </c>
    </row>
    <row r="340" spans="1:3" x14ac:dyDescent="0.25">
      <c r="A340" t="s">
        <v>2980</v>
      </c>
      <c r="B340" t="s">
        <v>2981</v>
      </c>
      <c r="C340" s="149">
        <v>37226.82</v>
      </c>
    </row>
    <row r="341" spans="1:3" x14ac:dyDescent="0.25">
      <c r="A341" t="s">
        <v>2972</v>
      </c>
      <c r="B341" t="s">
        <v>2973</v>
      </c>
      <c r="C341" s="149">
        <v>22533.34</v>
      </c>
    </row>
    <row r="342" spans="1:3" x14ac:dyDescent="0.25">
      <c r="A342" t="s">
        <v>2293</v>
      </c>
      <c r="B342" t="s">
        <v>2294</v>
      </c>
      <c r="C342" s="149">
        <v>19205.77052290376</v>
      </c>
    </row>
    <row r="343" spans="1:3" x14ac:dyDescent="0.25">
      <c r="A343" t="s">
        <v>2738</v>
      </c>
      <c r="B343" t="s">
        <v>2739</v>
      </c>
      <c r="C343" s="149">
        <v>39368.652639737513</v>
      </c>
    </row>
    <row r="344" spans="1:3" x14ac:dyDescent="0.25">
      <c r="A344" t="s">
        <v>2433</v>
      </c>
      <c r="B344" t="s">
        <v>2434</v>
      </c>
      <c r="C344" s="149">
        <v>17827.750913586231</v>
      </c>
    </row>
    <row r="345" spans="1:3" x14ac:dyDescent="0.25">
      <c r="A345" t="s">
        <v>2642</v>
      </c>
      <c r="B345" t="s">
        <v>2643</v>
      </c>
      <c r="C345" s="149">
        <v>19501.110300889904</v>
      </c>
    </row>
    <row r="346" spans="1:3" x14ac:dyDescent="0.25">
      <c r="A346" t="s">
        <v>2943</v>
      </c>
      <c r="B346" t="s">
        <v>2944</v>
      </c>
      <c r="C346" s="149">
        <v>10000</v>
      </c>
    </row>
    <row r="347" spans="1:3" x14ac:dyDescent="0.25">
      <c r="A347" t="s">
        <v>2886</v>
      </c>
      <c r="B347" t="s">
        <v>2887</v>
      </c>
      <c r="C347" s="149">
        <v>114797.35</v>
      </c>
    </row>
    <row r="348" spans="1:3" x14ac:dyDescent="0.25">
      <c r="A348" t="s">
        <v>2928</v>
      </c>
      <c r="B348" t="s">
        <v>2929</v>
      </c>
      <c r="C348" s="149"/>
    </row>
    <row r="349" spans="1:3" x14ac:dyDescent="0.25">
      <c r="A349" t="s">
        <v>2866</v>
      </c>
      <c r="B349" t="s">
        <v>2867</v>
      </c>
      <c r="C349" s="149">
        <v>13629.56</v>
      </c>
    </row>
    <row r="350" spans="1:3" x14ac:dyDescent="0.25">
      <c r="A350" t="s">
        <v>2855</v>
      </c>
      <c r="B350" t="s">
        <v>2856</v>
      </c>
      <c r="C350" s="149">
        <v>10000</v>
      </c>
    </row>
    <row r="351" spans="1:3" x14ac:dyDescent="0.25">
      <c r="A351" t="s">
        <v>2880</v>
      </c>
      <c r="B351" t="s">
        <v>2881</v>
      </c>
      <c r="C351" s="149">
        <v>36040.57</v>
      </c>
    </row>
    <row r="352" spans="1:3" x14ac:dyDescent="0.25">
      <c r="A352" t="s">
        <v>2882</v>
      </c>
      <c r="B352" t="s">
        <v>2883</v>
      </c>
      <c r="C352" s="149">
        <v>22108.13</v>
      </c>
    </row>
    <row r="353" spans="1:3" x14ac:dyDescent="0.25">
      <c r="A353" t="s">
        <v>2742</v>
      </c>
      <c r="B353" t="s">
        <v>2743</v>
      </c>
      <c r="C353" s="149">
        <v>110558.18685303269</v>
      </c>
    </row>
    <row r="354" spans="1:3" x14ac:dyDescent="0.25">
      <c r="A354" t="s">
        <v>2486</v>
      </c>
      <c r="B354" t="s">
        <v>2487</v>
      </c>
      <c r="C354" s="149">
        <v>19322.600102638415</v>
      </c>
    </row>
    <row r="355" spans="1:3" x14ac:dyDescent="0.25">
      <c r="A355" t="s">
        <v>2748</v>
      </c>
      <c r="B355" t="s">
        <v>2749</v>
      </c>
      <c r="C355" s="149">
        <v>12978.944250752304</v>
      </c>
    </row>
    <row r="356" spans="1:3" x14ac:dyDescent="0.25">
      <c r="A356" t="s">
        <v>2746</v>
      </c>
      <c r="B356" t="s">
        <v>2747</v>
      </c>
      <c r="C356" s="149">
        <v>10000</v>
      </c>
    </row>
    <row r="357" spans="1:3" x14ac:dyDescent="0.25">
      <c r="A357" t="s">
        <v>2796</v>
      </c>
      <c r="B357" t="s">
        <v>2797</v>
      </c>
      <c r="C357" s="149">
        <v>10000</v>
      </c>
    </row>
    <row r="358" spans="1:3" x14ac:dyDescent="0.25">
      <c r="A358" t="s">
        <v>2504</v>
      </c>
      <c r="B358" t="s">
        <v>2505</v>
      </c>
      <c r="C358" s="149">
        <v>19510.78004826598</v>
      </c>
    </row>
    <row r="359" spans="1:3" x14ac:dyDescent="0.25">
      <c r="A359" t="s">
        <v>2584</v>
      </c>
      <c r="B359" t="s">
        <v>2585</v>
      </c>
      <c r="C359" s="149">
        <v>10000</v>
      </c>
    </row>
    <row r="360" spans="1:3" x14ac:dyDescent="0.25">
      <c r="A360" t="s">
        <v>2532</v>
      </c>
      <c r="B360" t="s">
        <v>2533</v>
      </c>
      <c r="C360" s="149">
        <v>10000</v>
      </c>
    </row>
    <row r="361" spans="1:3" x14ac:dyDescent="0.25">
      <c r="A361" t="s">
        <v>2798</v>
      </c>
      <c r="B361" t="s">
        <v>2799</v>
      </c>
      <c r="C361" s="149">
        <v>21978.359856215324</v>
      </c>
    </row>
    <row r="362" spans="1:3" x14ac:dyDescent="0.25">
      <c r="A362" t="s">
        <v>2750</v>
      </c>
      <c r="B362" t="s">
        <v>2751</v>
      </c>
      <c r="C362" s="149">
        <v>15269.157836604849</v>
      </c>
    </row>
    <row r="363" spans="1:3" x14ac:dyDescent="0.25">
      <c r="A363" t="s">
        <v>2677</v>
      </c>
      <c r="B363" t="s">
        <v>2678</v>
      </c>
      <c r="C363" s="149">
        <v>10000</v>
      </c>
    </row>
    <row r="364" spans="1:3" x14ac:dyDescent="0.25">
      <c r="A364">
        <v>6530</v>
      </c>
      <c r="B364" t="s">
        <v>2656</v>
      </c>
      <c r="C364" s="149">
        <v>10000</v>
      </c>
    </row>
    <row r="365" spans="1:3" x14ac:dyDescent="0.25">
      <c r="A365" t="s">
        <v>2704</v>
      </c>
      <c r="B365" t="s">
        <v>2705</v>
      </c>
      <c r="C365" s="149">
        <v>12412.572310278887</v>
      </c>
    </row>
    <row r="366" spans="1:3" x14ac:dyDescent="0.25">
      <c r="A366" t="s">
        <v>2842</v>
      </c>
      <c r="B366" t="s">
        <v>2843</v>
      </c>
      <c r="C366" s="149">
        <v>21610.47</v>
      </c>
    </row>
    <row r="367" spans="1:3" x14ac:dyDescent="0.25">
      <c r="A367" t="s">
        <v>2659</v>
      </c>
      <c r="B367" t="s">
        <v>2660</v>
      </c>
      <c r="C367" s="149">
        <v>39341.986900505253</v>
      </c>
    </row>
    <row r="368" spans="1:3" x14ac:dyDescent="0.25">
      <c r="A368" t="s">
        <v>2836</v>
      </c>
      <c r="B368" t="s">
        <v>2837</v>
      </c>
      <c r="C368" s="149"/>
    </row>
    <row r="369" spans="1:3" x14ac:dyDescent="0.25">
      <c r="A369" t="s">
        <v>2900</v>
      </c>
      <c r="B369" t="s">
        <v>2901</v>
      </c>
      <c r="C369" s="149">
        <v>75203.360000000001</v>
      </c>
    </row>
    <row r="370" spans="1:3" x14ac:dyDescent="0.25">
      <c r="A370" t="s">
        <v>2758</v>
      </c>
      <c r="B370" t="s">
        <v>2759</v>
      </c>
      <c r="C370" s="149">
        <v>305290.11444430274</v>
      </c>
    </row>
    <row r="371" spans="1:3" x14ac:dyDescent="0.25">
      <c r="A371" t="s">
        <v>2480</v>
      </c>
      <c r="B371" t="s">
        <v>2481</v>
      </c>
      <c r="C371" s="149">
        <v>65940.757681430085</v>
      </c>
    </row>
    <row r="372" spans="1:3" x14ac:dyDescent="0.25">
      <c r="A372" t="s">
        <v>2966</v>
      </c>
      <c r="B372" t="s">
        <v>2967</v>
      </c>
      <c r="C372" s="149">
        <v>29554.29</v>
      </c>
    </row>
    <row r="373" spans="1:3" x14ac:dyDescent="0.25">
      <c r="A373" t="s">
        <v>2764</v>
      </c>
      <c r="B373" t="s">
        <v>2765</v>
      </c>
      <c r="C373" s="149">
        <v>21322.46539710274</v>
      </c>
    </row>
    <row r="374" spans="1:3" x14ac:dyDescent="0.25">
      <c r="A374" t="s">
        <v>2339</v>
      </c>
      <c r="B374" t="s">
        <v>2340</v>
      </c>
      <c r="C374" s="149">
        <v>26913.763821407767</v>
      </c>
    </row>
    <row r="375" spans="1:3" x14ac:dyDescent="0.25">
      <c r="A375" t="s">
        <v>2768</v>
      </c>
      <c r="B375" t="s">
        <v>2769</v>
      </c>
      <c r="C375" s="149">
        <v>61935.649537827223</v>
      </c>
    </row>
    <row r="376" spans="1:3" x14ac:dyDescent="0.25">
      <c r="A376" t="s">
        <v>2484</v>
      </c>
      <c r="B376" t="s">
        <v>2485</v>
      </c>
      <c r="C376" s="149">
        <v>59339.286179503782</v>
      </c>
    </row>
    <row r="377" spans="1:3" x14ac:dyDescent="0.25">
      <c r="A377" t="s">
        <v>2291</v>
      </c>
      <c r="B377" t="s">
        <v>2292</v>
      </c>
      <c r="C377" s="149">
        <v>47397.698827118365</v>
      </c>
    </row>
    <row r="378" spans="1:3" x14ac:dyDescent="0.25">
      <c r="A378" t="s">
        <v>2482</v>
      </c>
      <c r="B378" t="s">
        <v>2483</v>
      </c>
      <c r="C378" s="149">
        <v>38536.078313940947</v>
      </c>
    </row>
    <row r="379" spans="1:3" x14ac:dyDescent="0.25">
      <c r="A379" t="s">
        <v>2311</v>
      </c>
      <c r="B379" t="s">
        <v>2312</v>
      </c>
      <c r="C379" s="149">
        <v>10957.996759113677</v>
      </c>
    </row>
    <row r="380" spans="1:3" x14ac:dyDescent="0.25">
      <c r="A380" t="s">
        <v>2667</v>
      </c>
      <c r="B380" t="s">
        <v>2668</v>
      </c>
      <c r="C380" s="149">
        <v>10000</v>
      </c>
    </row>
    <row r="381" spans="1:3" x14ac:dyDescent="0.25">
      <c r="A381" t="s">
        <v>2744</v>
      </c>
      <c r="B381" t="s">
        <v>2745</v>
      </c>
      <c r="C381" s="149">
        <v>13958.933319917614</v>
      </c>
    </row>
    <row r="382" spans="1:3" x14ac:dyDescent="0.25">
      <c r="A382" t="s">
        <v>2624</v>
      </c>
      <c r="B382" t="s">
        <v>2625</v>
      </c>
      <c r="C382" s="149">
        <v>24097.755700152331</v>
      </c>
    </row>
    <row r="383" spans="1:3" x14ac:dyDescent="0.25">
      <c r="A383" t="s">
        <v>2774</v>
      </c>
      <c r="B383" t="s">
        <v>2775</v>
      </c>
      <c r="C383" s="149">
        <v>13807.1111259357</v>
      </c>
    </row>
    <row r="384" spans="1:3" x14ac:dyDescent="0.25">
      <c r="A384" t="s">
        <v>2251</v>
      </c>
      <c r="B384" t="s">
        <v>2252</v>
      </c>
      <c r="C384" s="149">
        <v>14301.618201137586</v>
      </c>
    </row>
    <row r="385" spans="1:3" x14ac:dyDescent="0.25">
      <c r="A385" t="s">
        <v>2439</v>
      </c>
      <c r="B385" t="s">
        <v>2440</v>
      </c>
      <c r="C385" s="149">
        <v>15252.71457603642</v>
      </c>
    </row>
    <row r="386" spans="1:3" x14ac:dyDescent="0.25">
      <c r="A386" t="s">
        <v>2778</v>
      </c>
      <c r="B386" t="s">
        <v>2779</v>
      </c>
      <c r="C386" s="149">
        <v>12151.606985541497</v>
      </c>
    </row>
    <row r="387" spans="1:3" x14ac:dyDescent="0.25">
      <c r="A387" t="s">
        <v>2389</v>
      </c>
      <c r="B387" t="s">
        <v>2390</v>
      </c>
      <c r="C387" s="149">
        <v>13652.505732784888</v>
      </c>
    </row>
    <row r="388" spans="1:3" x14ac:dyDescent="0.25">
      <c r="A388" t="s">
        <v>2492</v>
      </c>
      <c r="B388" t="s">
        <v>2493</v>
      </c>
      <c r="C388" s="149">
        <v>29744.477865497603</v>
      </c>
    </row>
    <row r="389" spans="1:3" x14ac:dyDescent="0.25">
      <c r="A389" t="s">
        <v>2383</v>
      </c>
      <c r="B389" t="s">
        <v>2384</v>
      </c>
      <c r="C389" s="149">
        <v>12673.734764084695</v>
      </c>
    </row>
    <row r="390" spans="1:3" x14ac:dyDescent="0.25">
      <c r="A390" t="s">
        <v>2488</v>
      </c>
      <c r="B390" t="s">
        <v>2489</v>
      </c>
      <c r="C390" s="149">
        <v>21289.443517970034</v>
      </c>
    </row>
    <row r="391" spans="1:3" x14ac:dyDescent="0.25">
      <c r="A391" t="s">
        <v>2804</v>
      </c>
      <c r="B391" t="s">
        <v>2805</v>
      </c>
      <c r="C391" s="149">
        <v>22712.546033288818</v>
      </c>
    </row>
    <row r="392" spans="1:3" x14ac:dyDescent="0.25">
      <c r="A392" t="s">
        <v>2317</v>
      </c>
      <c r="B392" t="s">
        <v>2318</v>
      </c>
      <c r="C392" s="149">
        <v>14876.111878852984</v>
      </c>
    </row>
    <row r="393" spans="1:3" x14ac:dyDescent="0.25">
      <c r="A393" t="s">
        <v>2253</v>
      </c>
      <c r="B393" t="s">
        <v>2254</v>
      </c>
      <c r="C393" s="149">
        <v>10000</v>
      </c>
    </row>
  </sheetData>
  <sheetProtection algorithmName="SHA-512" hashValue="RTE4n3nV4vzl55l9pyzguQ+cEaI/bXMou4oAk/7nhSutouZ/wJ5N7m8B6XD51vlg+QI5my3JMwyti10YLCBw0A==" saltValue="ADefvhqqB7t3zA3RKO+A+w=="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5AA7-3A0E-4E45-840A-E60C083257D1}">
  <sheetPr>
    <tabColor rgb="FF02F425"/>
  </sheetPr>
  <dimension ref="A1:M37"/>
  <sheetViews>
    <sheetView showGridLines="0" workbookViewId="0">
      <selection activeCell="I36" sqref="I36:M36"/>
    </sheetView>
  </sheetViews>
  <sheetFormatPr defaultRowHeight="15" x14ac:dyDescent="0.25"/>
  <cols>
    <col min="6" max="6" width="9.7109375" bestFit="1" customWidth="1"/>
  </cols>
  <sheetData>
    <row r="1" spans="1:13" ht="25.5" x14ac:dyDescent="0.25">
      <c r="A1" s="251" t="s">
        <v>579</v>
      </c>
      <c r="B1" s="251"/>
      <c r="C1" s="251"/>
      <c r="D1" s="251"/>
      <c r="E1" s="251"/>
      <c r="F1" s="251"/>
      <c r="G1" s="251"/>
      <c r="H1" s="251"/>
      <c r="I1" s="251"/>
      <c r="J1" s="251"/>
      <c r="K1" s="251"/>
      <c r="L1" s="251"/>
      <c r="M1" s="251"/>
    </row>
    <row r="2" spans="1:13" x14ac:dyDescent="0.25">
      <c r="A2" s="252" t="s">
        <v>580</v>
      </c>
      <c r="B2" s="252"/>
      <c r="C2" s="252"/>
      <c r="D2" s="252"/>
      <c r="E2" s="252"/>
      <c r="F2" s="252"/>
      <c r="G2" s="252"/>
      <c r="H2" s="252"/>
      <c r="I2" s="252"/>
      <c r="J2" s="252"/>
      <c r="K2" s="252"/>
      <c r="L2" s="252"/>
      <c r="M2" s="252"/>
    </row>
    <row r="3" spans="1:13" ht="15.75" x14ac:dyDescent="0.25">
      <c r="A3" s="349" t="s">
        <v>582</v>
      </c>
      <c r="B3" s="350"/>
      <c r="C3" s="350"/>
      <c r="D3" s="350"/>
      <c r="E3" s="350"/>
      <c r="F3" s="350"/>
      <c r="G3" s="350"/>
      <c r="H3" s="350"/>
      <c r="I3" s="350"/>
      <c r="J3" s="350"/>
      <c r="K3" s="350"/>
      <c r="L3" s="350"/>
      <c r="M3" s="350"/>
    </row>
    <row r="4" spans="1:13" x14ac:dyDescent="0.25">
      <c r="B4" s="341" t="s">
        <v>581</v>
      </c>
      <c r="C4" s="342"/>
      <c r="D4" s="342"/>
      <c r="E4" s="342"/>
      <c r="F4" s="342"/>
      <c r="G4" s="342"/>
      <c r="H4" s="342"/>
      <c r="I4" s="342"/>
      <c r="J4" s="342"/>
      <c r="K4" s="342"/>
      <c r="L4" s="342"/>
      <c r="M4" s="343"/>
    </row>
    <row r="5" spans="1:13" x14ac:dyDescent="0.25">
      <c r="B5" s="344"/>
      <c r="C5" s="330"/>
      <c r="D5" s="330"/>
      <c r="E5" s="330"/>
      <c r="F5" s="330"/>
      <c r="G5" s="330"/>
      <c r="H5" s="330"/>
      <c r="I5" s="330"/>
      <c r="J5" s="330"/>
      <c r="K5" s="330"/>
      <c r="L5" s="330"/>
      <c r="M5" s="345"/>
    </row>
    <row r="6" spans="1:13" x14ac:dyDescent="0.25">
      <c r="B6" s="344"/>
      <c r="C6" s="330"/>
      <c r="D6" s="330"/>
      <c r="E6" s="330"/>
      <c r="F6" s="330"/>
      <c r="G6" s="330"/>
      <c r="H6" s="330"/>
      <c r="I6" s="330"/>
      <c r="J6" s="330"/>
      <c r="K6" s="330"/>
      <c r="L6" s="330"/>
      <c r="M6" s="345"/>
    </row>
    <row r="7" spans="1:13" x14ac:dyDescent="0.25">
      <c r="B7" s="344"/>
      <c r="C7" s="330"/>
      <c r="D7" s="330"/>
      <c r="E7" s="330"/>
      <c r="F7" s="330"/>
      <c r="G7" s="330"/>
      <c r="H7" s="330"/>
      <c r="I7" s="330"/>
      <c r="J7" s="330"/>
      <c r="K7" s="330"/>
      <c r="L7" s="330"/>
      <c r="M7" s="345"/>
    </row>
    <row r="8" spans="1:13" x14ac:dyDescent="0.25">
      <c r="B8" s="344"/>
      <c r="C8" s="330"/>
      <c r="D8" s="330"/>
      <c r="E8" s="330"/>
      <c r="F8" s="330"/>
      <c r="G8" s="330"/>
      <c r="H8" s="330"/>
      <c r="I8" s="330"/>
      <c r="J8" s="330"/>
      <c r="K8" s="330"/>
      <c r="L8" s="330"/>
      <c r="M8" s="345"/>
    </row>
    <row r="9" spans="1:13" x14ac:dyDescent="0.25">
      <c r="B9" s="344"/>
      <c r="C9" s="330"/>
      <c r="D9" s="330"/>
      <c r="E9" s="330"/>
      <c r="F9" s="330"/>
      <c r="G9" s="330"/>
      <c r="H9" s="330"/>
      <c r="I9" s="330"/>
      <c r="J9" s="330"/>
      <c r="K9" s="330"/>
      <c r="L9" s="330"/>
      <c r="M9" s="345"/>
    </row>
    <row r="10" spans="1:13" x14ac:dyDescent="0.25">
      <c r="B10" s="344"/>
      <c r="C10" s="330"/>
      <c r="D10" s="330"/>
      <c r="E10" s="330"/>
      <c r="F10" s="330"/>
      <c r="G10" s="330"/>
      <c r="H10" s="330"/>
      <c r="I10" s="330"/>
      <c r="J10" s="330"/>
      <c r="K10" s="330"/>
      <c r="L10" s="330"/>
      <c r="M10" s="345"/>
    </row>
    <row r="11" spans="1:13" x14ac:dyDescent="0.25">
      <c r="B11" s="344"/>
      <c r="C11" s="330"/>
      <c r="D11" s="330"/>
      <c r="E11" s="330"/>
      <c r="F11" s="330"/>
      <c r="G11" s="330"/>
      <c r="H11" s="330"/>
      <c r="I11" s="330"/>
      <c r="J11" s="330"/>
      <c r="K11" s="330"/>
      <c r="L11" s="330"/>
      <c r="M11" s="345"/>
    </row>
    <row r="12" spans="1:13" x14ac:dyDescent="0.25">
      <c r="B12" s="344"/>
      <c r="C12" s="330"/>
      <c r="D12" s="330"/>
      <c r="E12" s="330"/>
      <c r="F12" s="330"/>
      <c r="G12" s="330"/>
      <c r="H12" s="330"/>
      <c r="I12" s="330"/>
      <c r="J12" s="330"/>
      <c r="K12" s="330"/>
      <c r="L12" s="330"/>
      <c r="M12" s="345"/>
    </row>
    <row r="13" spans="1:13" x14ac:dyDescent="0.25">
      <c r="B13" s="344"/>
      <c r="C13" s="330"/>
      <c r="D13" s="330"/>
      <c r="E13" s="330"/>
      <c r="F13" s="330"/>
      <c r="G13" s="330"/>
      <c r="H13" s="330"/>
      <c r="I13" s="330"/>
      <c r="J13" s="330"/>
      <c r="K13" s="330"/>
      <c r="L13" s="330"/>
      <c r="M13" s="345"/>
    </row>
    <row r="14" spans="1:13" x14ac:dyDescent="0.25">
      <c r="B14" s="344"/>
      <c r="C14" s="330"/>
      <c r="D14" s="330"/>
      <c r="E14" s="330"/>
      <c r="F14" s="330"/>
      <c r="G14" s="330"/>
      <c r="H14" s="330"/>
      <c r="I14" s="330"/>
      <c r="J14" s="330"/>
      <c r="K14" s="330"/>
      <c r="L14" s="330"/>
      <c r="M14" s="345"/>
    </row>
    <row r="15" spans="1:13" x14ac:dyDescent="0.25">
      <c r="B15" s="344"/>
      <c r="C15" s="330"/>
      <c r="D15" s="330"/>
      <c r="E15" s="330"/>
      <c r="F15" s="330"/>
      <c r="G15" s="330"/>
      <c r="H15" s="330"/>
      <c r="I15" s="330"/>
      <c r="J15" s="330"/>
      <c r="K15" s="330"/>
      <c r="L15" s="330"/>
      <c r="M15" s="345"/>
    </row>
    <row r="16" spans="1:13" x14ac:dyDescent="0.25">
      <c r="B16" s="344"/>
      <c r="C16" s="330"/>
      <c r="D16" s="330"/>
      <c r="E16" s="330"/>
      <c r="F16" s="330"/>
      <c r="G16" s="330"/>
      <c r="H16" s="330"/>
      <c r="I16" s="330"/>
      <c r="J16" s="330"/>
      <c r="K16" s="330"/>
      <c r="L16" s="330"/>
      <c r="M16" s="345"/>
    </row>
    <row r="17" spans="1:13" x14ac:dyDescent="0.25">
      <c r="B17" s="344"/>
      <c r="C17" s="330"/>
      <c r="D17" s="330"/>
      <c r="E17" s="330"/>
      <c r="F17" s="330"/>
      <c r="G17" s="330"/>
      <c r="H17" s="330"/>
      <c r="I17" s="330"/>
      <c r="J17" s="330"/>
      <c r="K17" s="330"/>
      <c r="L17" s="330"/>
      <c r="M17" s="345"/>
    </row>
    <row r="18" spans="1:13" x14ac:dyDescent="0.25">
      <c r="B18" s="344"/>
      <c r="C18" s="330"/>
      <c r="D18" s="330"/>
      <c r="E18" s="330"/>
      <c r="F18" s="330"/>
      <c r="G18" s="330"/>
      <c r="H18" s="330"/>
      <c r="I18" s="330"/>
      <c r="J18" s="330"/>
      <c r="K18" s="330"/>
      <c r="L18" s="330"/>
      <c r="M18" s="345"/>
    </row>
    <row r="19" spans="1:13" x14ac:dyDescent="0.25">
      <c r="B19" s="344"/>
      <c r="C19" s="330"/>
      <c r="D19" s="330"/>
      <c r="E19" s="330"/>
      <c r="F19" s="330"/>
      <c r="G19" s="330"/>
      <c r="H19" s="330"/>
      <c r="I19" s="330"/>
      <c r="J19" s="330"/>
      <c r="K19" s="330"/>
      <c r="L19" s="330"/>
      <c r="M19" s="345"/>
    </row>
    <row r="20" spans="1:13" x14ac:dyDescent="0.25">
      <c r="B20" s="346"/>
      <c r="C20" s="347"/>
      <c r="D20" s="347"/>
      <c r="E20" s="347"/>
      <c r="F20" s="347"/>
      <c r="G20" s="347"/>
      <c r="H20" s="347"/>
      <c r="I20" s="347"/>
      <c r="J20" s="347"/>
      <c r="K20" s="347"/>
      <c r="L20" s="347"/>
      <c r="M20" s="348"/>
    </row>
    <row r="21" spans="1:13" x14ac:dyDescent="0.25">
      <c r="B21" s="211"/>
      <c r="C21" s="211"/>
      <c r="D21" s="211"/>
      <c r="E21" s="211"/>
      <c r="F21" s="211"/>
      <c r="G21" s="211"/>
      <c r="H21" s="211"/>
      <c r="I21" s="211"/>
      <c r="J21" s="211"/>
      <c r="K21" s="211"/>
      <c r="L21" s="211"/>
      <c r="M21" s="211"/>
    </row>
    <row r="22" spans="1:13" ht="17.25" customHeight="1" x14ac:dyDescent="0.25">
      <c r="B22" s="351" t="s">
        <v>3006</v>
      </c>
      <c r="C22" s="352"/>
      <c r="D22" s="352"/>
      <c r="E22" s="352"/>
      <c r="F22" s="352"/>
      <c r="G22" s="352"/>
      <c r="H22" s="352"/>
      <c r="I22" s="352"/>
      <c r="J22" s="352"/>
      <c r="K22" s="352"/>
      <c r="L22" s="352"/>
      <c r="M22" s="353"/>
    </row>
    <row r="23" spans="1:13" ht="17.25" customHeight="1" x14ac:dyDescent="0.25">
      <c r="B23" s="210"/>
      <c r="C23" s="330" t="s">
        <v>3004</v>
      </c>
      <c r="D23" s="330"/>
      <c r="E23" s="330"/>
      <c r="F23" s="355"/>
      <c r="G23" s="355"/>
      <c r="H23" s="355"/>
      <c r="I23" s="208"/>
      <c r="J23" s="208"/>
      <c r="K23" s="208"/>
      <c r="L23" s="208"/>
      <c r="M23" s="209"/>
    </row>
    <row r="24" spans="1:13" ht="17.25" customHeight="1" x14ac:dyDescent="0.25">
      <c r="B24" s="204"/>
      <c r="C24" s="205"/>
      <c r="D24" s="205"/>
      <c r="E24" s="205"/>
      <c r="F24" s="354" t="s">
        <v>3005</v>
      </c>
      <c r="G24" s="354"/>
      <c r="H24" s="354"/>
      <c r="I24" s="206"/>
      <c r="J24" s="206"/>
      <c r="K24" s="206"/>
      <c r="L24" s="206"/>
      <c r="M24" s="207"/>
    </row>
    <row r="26" spans="1:13" ht="15.75" x14ac:dyDescent="0.25">
      <c r="A26" s="349" t="s">
        <v>583</v>
      </c>
      <c r="B26" s="350"/>
      <c r="C26" s="350"/>
      <c r="D26" s="350"/>
      <c r="E26" s="350"/>
      <c r="F26" s="350"/>
      <c r="G26" s="350"/>
      <c r="H26" s="350"/>
      <c r="I26" s="350"/>
      <c r="J26" s="350"/>
      <c r="K26" s="350"/>
      <c r="L26" s="350"/>
      <c r="M26" s="350"/>
    </row>
    <row r="27" spans="1:13" x14ac:dyDescent="0.25">
      <c r="A27" s="336" t="s">
        <v>584</v>
      </c>
      <c r="B27" s="336"/>
      <c r="C27" s="336"/>
      <c r="D27" s="336"/>
      <c r="E27" s="336"/>
      <c r="F27" s="336"/>
      <c r="G27" s="336"/>
      <c r="H27" s="336"/>
      <c r="I27" s="336"/>
      <c r="J27" s="336"/>
      <c r="K27" s="336"/>
      <c r="L27" s="336"/>
      <c r="M27" s="336"/>
    </row>
    <row r="29" spans="1:13" x14ac:dyDescent="0.25">
      <c r="B29" s="78"/>
      <c r="C29" s="78"/>
      <c r="D29" s="78"/>
      <c r="E29" s="78"/>
      <c r="F29" s="78"/>
      <c r="G29" s="78"/>
      <c r="H29" s="78"/>
      <c r="I29" s="78"/>
    </row>
    <row r="30" spans="1:13" x14ac:dyDescent="0.25">
      <c r="B30" s="78"/>
      <c r="C30" s="78"/>
      <c r="D30" s="78"/>
      <c r="E30" s="78"/>
      <c r="F30" s="78"/>
      <c r="G30" s="78"/>
      <c r="H30" s="78"/>
      <c r="I30" s="78"/>
    </row>
    <row r="31" spans="1:13" x14ac:dyDescent="0.25">
      <c r="B31" s="78"/>
      <c r="C31" s="78"/>
      <c r="D31" s="78"/>
      <c r="E31" s="78"/>
      <c r="F31" s="78"/>
      <c r="G31" s="78"/>
      <c r="H31" s="78"/>
      <c r="I31" s="78"/>
    </row>
    <row r="33" spans="1:13" x14ac:dyDescent="0.25">
      <c r="A33" s="336" t="s">
        <v>587</v>
      </c>
      <c r="B33" s="336"/>
      <c r="C33" s="336"/>
      <c r="D33" s="336"/>
      <c r="E33" s="336"/>
      <c r="F33" s="336"/>
      <c r="G33" s="336"/>
      <c r="H33" s="336"/>
      <c r="I33" s="336"/>
      <c r="J33" s="336"/>
      <c r="K33" s="336"/>
      <c r="L33" s="336"/>
      <c r="M33" s="336"/>
    </row>
    <row r="35" spans="1:13" x14ac:dyDescent="0.25">
      <c r="B35" s="337" t="s">
        <v>585</v>
      </c>
      <c r="C35" s="338"/>
      <c r="D35" s="338"/>
      <c r="E35" s="338"/>
      <c r="F35" s="338"/>
      <c r="G35" s="338"/>
      <c r="H35" s="338"/>
      <c r="I35" s="334"/>
      <c r="J35" s="334"/>
      <c r="K35" s="334"/>
      <c r="L35" s="334"/>
      <c r="M35" s="335"/>
    </row>
    <row r="36" spans="1:13" x14ac:dyDescent="0.25">
      <c r="B36" s="339" t="s">
        <v>3041</v>
      </c>
      <c r="C36" s="340"/>
      <c r="D36" s="340"/>
      <c r="E36" s="340"/>
      <c r="F36" s="340"/>
      <c r="G36" s="340"/>
      <c r="H36" s="340"/>
      <c r="I36" s="334"/>
      <c r="J36" s="334"/>
      <c r="K36" s="334"/>
      <c r="L36" s="334"/>
      <c r="M36" s="335"/>
    </row>
    <row r="37" spans="1:13" x14ac:dyDescent="0.25">
      <c r="B37" s="332" t="s">
        <v>586</v>
      </c>
      <c r="C37" s="333"/>
      <c r="D37" s="333"/>
      <c r="E37" s="333"/>
      <c r="F37" s="333"/>
      <c r="G37" s="333"/>
      <c r="H37" s="333"/>
      <c r="I37" s="334"/>
      <c r="J37" s="334"/>
      <c r="K37" s="334"/>
      <c r="L37" s="334"/>
      <c r="M37" s="335"/>
    </row>
  </sheetData>
  <sheetProtection algorithmName="SHA-512" hashValue="8a4u3uViy53GwnV2xbQ3M3wOUT5tf60GIG03zU1tH4nhiHssDxJwmsJfzdpNal38MGl4tiLMjWpXSOuNiEt6og==" saltValue="mEASzrg9/fmSY4A2H0MvWQ==" spinCount="100000" sheet="1" objects="1" scenarios="1" selectLockedCells="1"/>
  <mergeCells count="17">
    <mergeCell ref="A1:M1"/>
    <mergeCell ref="A2:M2"/>
    <mergeCell ref="B4:M20"/>
    <mergeCell ref="A3:M3"/>
    <mergeCell ref="A26:M26"/>
    <mergeCell ref="B22:M22"/>
    <mergeCell ref="C23:E23"/>
    <mergeCell ref="F24:H24"/>
    <mergeCell ref="F23:H23"/>
    <mergeCell ref="B37:H37"/>
    <mergeCell ref="I35:M35"/>
    <mergeCell ref="I36:M36"/>
    <mergeCell ref="I37:M37"/>
    <mergeCell ref="A27:M27"/>
    <mergeCell ref="A33:M33"/>
    <mergeCell ref="B35:H35"/>
    <mergeCell ref="B36:H3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161925</xdr:colOff>
                    <xdr:row>28</xdr:row>
                    <xdr:rowOff>19050</xdr:rowOff>
                  </from>
                  <to>
                    <xdr:col>12</xdr:col>
                    <xdr:colOff>161925</xdr:colOff>
                    <xdr:row>29</xdr:row>
                    <xdr:rowOff>66675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171450</xdr:colOff>
                    <xdr:row>29</xdr:row>
                    <xdr:rowOff>28575</xdr:rowOff>
                  </from>
                  <to>
                    <xdr:col>9</xdr:col>
                    <xdr:colOff>323850</xdr:colOff>
                    <xdr:row>30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D453-7C33-4AFC-A09C-64306A5B53A8}">
  <sheetPr>
    <tabColor rgb="FF00FF00"/>
  </sheetPr>
  <dimension ref="A1:M23"/>
  <sheetViews>
    <sheetView showGridLines="0" workbookViewId="0">
      <selection activeCell="D19" sqref="D19"/>
    </sheetView>
  </sheetViews>
  <sheetFormatPr defaultRowHeight="15" x14ac:dyDescent="0.25"/>
  <cols>
    <col min="1" max="1" width="22" customWidth="1"/>
    <col min="8" max="8" width="10.7109375" bestFit="1" customWidth="1"/>
  </cols>
  <sheetData>
    <row r="1" spans="1:13" ht="25.5" x14ac:dyDescent="0.25">
      <c r="A1" s="251" t="s">
        <v>2142</v>
      </c>
      <c r="B1" s="251"/>
      <c r="C1" s="251"/>
      <c r="D1" s="251"/>
      <c r="E1" s="251"/>
      <c r="F1" s="251"/>
      <c r="G1" s="251"/>
      <c r="H1" s="251"/>
      <c r="I1" s="251"/>
      <c r="J1" s="251"/>
      <c r="K1" s="251"/>
      <c r="L1" s="251"/>
      <c r="M1" s="251"/>
    </row>
    <row r="2" spans="1:13" ht="15.75" thickBot="1" x14ac:dyDescent="0.3"/>
    <row r="3" spans="1:13" ht="21.75" thickBot="1" x14ac:dyDescent="0.4">
      <c r="A3" s="356" t="s">
        <v>3159</v>
      </c>
      <c r="B3" s="357"/>
      <c r="C3" s="357"/>
      <c r="D3" s="357"/>
      <c r="E3" s="357"/>
      <c r="F3" s="358"/>
      <c r="H3" s="356" t="s">
        <v>2148</v>
      </c>
      <c r="I3" s="357"/>
      <c r="J3" s="357"/>
      <c r="K3" s="357"/>
      <c r="L3" s="357"/>
      <c r="M3" s="358"/>
    </row>
    <row r="4" spans="1:13" ht="15" customHeight="1" x14ac:dyDescent="0.25">
      <c r="A4" s="359" t="s">
        <v>3160</v>
      </c>
      <c r="B4" s="360"/>
      <c r="C4" s="360"/>
      <c r="D4" s="360"/>
      <c r="E4" s="360"/>
      <c r="F4" s="361"/>
      <c r="H4" s="359" t="s">
        <v>2143</v>
      </c>
      <c r="I4" s="360"/>
      <c r="J4" s="360"/>
      <c r="K4" s="360"/>
      <c r="L4" s="360"/>
      <c r="M4" s="361"/>
    </row>
    <row r="5" spans="1:13" x14ac:dyDescent="0.25">
      <c r="A5" s="362"/>
      <c r="B5" s="363"/>
      <c r="C5" s="363"/>
      <c r="D5" s="363"/>
      <c r="E5" s="363"/>
      <c r="F5" s="364"/>
      <c r="H5" s="362"/>
      <c r="I5" s="363"/>
      <c r="J5" s="363"/>
      <c r="K5" s="363"/>
      <c r="L5" s="363"/>
      <c r="M5" s="364"/>
    </row>
    <row r="6" spans="1:13" x14ac:dyDescent="0.25">
      <c r="A6" s="212">
        <v>44834</v>
      </c>
      <c r="B6" s="365" t="s">
        <v>3161</v>
      </c>
      <c r="C6" s="365"/>
      <c r="D6" s="365"/>
      <c r="E6" s="365"/>
      <c r="F6" s="366"/>
      <c r="H6" s="212">
        <v>44805</v>
      </c>
      <c r="I6" s="365" t="s">
        <v>3166</v>
      </c>
      <c r="J6" s="365"/>
      <c r="K6" s="365"/>
      <c r="L6" s="365"/>
      <c r="M6" s="366"/>
    </row>
    <row r="7" spans="1:13" x14ac:dyDescent="0.25">
      <c r="A7" s="212">
        <v>45536</v>
      </c>
      <c r="B7" s="365" t="s">
        <v>3162</v>
      </c>
      <c r="C7" s="365"/>
      <c r="D7" s="365"/>
      <c r="E7" s="365"/>
      <c r="F7" s="366"/>
      <c r="H7" s="212">
        <v>44834</v>
      </c>
      <c r="I7" s="365" t="s">
        <v>3167</v>
      </c>
      <c r="J7" s="365"/>
      <c r="K7" s="365"/>
      <c r="L7" s="365"/>
      <c r="M7" s="366"/>
    </row>
    <row r="8" spans="1:13" x14ac:dyDescent="0.25">
      <c r="A8" s="212">
        <v>45565</v>
      </c>
      <c r="B8" s="365" t="s">
        <v>3163</v>
      </c>
      <c r="C8" s="365"/>
      <c r="D8" s="365"/>
      <c r="E8" s="365"/>
      <c r="F8" s="366"/>
      <c r="H8" s="212">
        <v>44863</v>
      </c>
      <c r="I8" s="365" t="s">
        <v>3170</v>
      </c>
      <c r="J8" s="365"/>
      <c r="K8" s="365"/>
      <c r="L8" s="365"/>
      <c r="M8" s="366"/>
    </row>
    <row r="9" spans="1:13" x14ac:dyDescent="0.25">
      <c r="A9" s="212">
        <v>45566</v>
      </c>
      <c r="B9" s="365" t="s">
        <v>3164</v>
      </c>
      <c r="C9" s="365"/>
      <c r="D9" s="365"/>
      <c r="E9" s="365"/>
      <c r="F9" s="366"/>
      <c r="H9" s="212">
        <v>44910</v>
      </c>
      <c r="I9" s="365" t="s">
        <v>3168</v>
      </c>
      <c r="J9" s="365"/>
      <c r="K9" s="365"/>
      <c r="L9" s="365"/>
      <c r="M9" s="366"/>
    </row>
    <row r="10" spans="1:13" x14ac:dyDescent="0.25">
      <c r="A10" s="213">
        <v>45567</v>
      </c>
      <c r="B10" s="367" t="s">
        <v>3165</v>
      </c>
      <c r="C10" s="367"/>
      <c r="D10" s="367"/>
      <c r="E10" s="367"/>
      <c r="F10" s="368"/>
      <c r="H10" s="213">
        <v>44925</v>
      </c>
      <c r="I10" s="367" t="s">
        <v>3169</v>
      </c>
      <c r="J10" s="367"/>
      <c r="K10" s="367"/>
      <c r="L10" s="367"/>
      <c r="M10" s="368"/>
    </row>
    <row r="12" spans="1:13" x14ac:dyDescent="0.25">
      <c r="A12" s="371" t="s">
        <v>2147</v>
      </c>
      <c r="B12" s="371"/>
      <c r="C12" s="371"/>
      <c r="D12" s="371"/>
      <c r="E12" s="371"/>
    </row>
    <row r="13" spans="1:13" x14ac:dyDescent="0.25">
      <c r="A13" s="369" t="s">
        <v>2145</v>
      </c>
      <c r="B13" s="369"/>
      <c r="C13" s="370" t="s">
        <v>2149</v>
      </c>
      <c r="D13" s="370"/>
      <c r="E13" s="370"/>
    </row>
    <row r="14" spans="1:13" x14ac:dyDescent="0.25">
      <c r="A14" s="369" t="s">
        <v>2146</v>
      </c>
      <c r="B14" s="369"/>
      <c r="C14" s="370" t="s">
        <v>3171</v>
      </c>
      <c r="D14" s="370"/>
      <c r="E14" s="370"/>
    </row>
    <row r="15" spans="1:13" x14ac:dyDescent="0.25">
      <c r="A15" s="256"/>
      <c r="B15" s="256"/>
    </row>
    <row r="19" spans="1:1" x14ac:dyDescent="0.25">
      <c r="A19" s="214"/>
    </row>
    <row r="20" spans="1:1" x14ac:dyDescent="0.25">
      <c r="A20" s="214"/>
    </row>
    <row r="21" spans="1:1" x14ac:dyDescent="0.25">
      <c r="A21" s="214"/>
    </row>
    <row r="22" spans="1:1" x14ac:dyDescent="0.25">
      <c r="A22" s="214"/>
    </row>
    <row r="23" spans="1:1" x14ac:dyDescent="0.25">
      <c r="A23" s="214"/>
    </row>
  </sheetData>
  <sheetProtection algorithmName="SHA-512" hashValue="ifH/Wjc0UrE1roo4dFSgcucgRRF857Cx7DpH4lWw4JjRVo+RSGJdedIhtye072vfUwoN4Gdl3IjwyABgXK4G3A==" saltValue="fhettzAohG/0qphHdV7Ing==" spinCount="100000" sheet="1" objects="1" scenarios="1"/>
  <mergeCells count="21">
    <mergeCell ref="B10:F10"/>
    <mergeCell ref="A13:B13"/>
    <mergeCell ref="C13:E13"/>
    <mergeCell ref="C14:E14"/>
    <mergeCell ref="A12:E12"/>
    <mergeCell ref="A15:B15"/>
    <mergeCell ref="A1:M1"/>
    <mergeCell ref="H3:M3"/>
    <mergeCell ref="H4:M5"/>
    <mergeCell ref="A3:F3"/>
    <mergeCell ref="A4:F5"/>
    <mergeCell ref="I6:M6"/>
    <mergeCell ref="I7:M7"/>
    <mergeCell ref="I8:M8"/>
    <mergeCell ref="I9:M9"/>
    <mergeCell ref="I10:M10"/>
    <mergeCell ref="A14:B14"/>
    <mergeCell ref="B6:F6"/>
    <mergeCell ref="B7:F7"/>
    <mergeCell ref="B8:F8"/>
    <mergeCell ref="B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AB3F-5772-4EC6-9FFC-A71C88BA37EB}">
  <sheetPr>
    <tabColor rgb="FF02F425"/>
  </sheetPr>
  <dimension ref="A1:M42"/>
  <sheetViews>
    <sheetView showGridLines="0" zoomScaleNormal="100" workbookViewId="0">
      <selection activeCell="P20" sqref="P20"/>
    </sheetView>
  </sheetViews>
  <sheetFormatPr defaultRowHeight="15" x14ac:dyDescent="0.25"/>
  <sheetData>
    <row r="1" spans="1:13" ht="25.5" x14ac:dyDescent="0.25">
      <c r="A1" s="251" t="s">
        <v>557</v>
      </c>
      <c r="B1" s="251"/>
      <c r="C1" s="251"/>
      <c r="D1" s="251"/>
      <c r="E1" s="251"/>
      <c r="F1" s="251"/>
      <c r="G1" s="251"/>
      <c r="H1" s="251"/>
      <c r="I1" s="251"/>
      <c r="J1" s="251"/>
      <c r="K1" s="251"/>
      <c r="L1" s="251"/>
      <c r="M1" s="251"/>
    </row>
    <row r="2" spans="1:13" x14ac:dyDescent="0.25">
      <c r="A2" s="252" t="s">
        <v>558</v>
      </c>
      <c r="B2" s="252"/>
      <c r="C2" s="252"/>
      <c r="D2" s="252"/>
      <c r="E2" s="252"/>
      <c r="F2" s="252"/>
      <c r="G2" s="252"/>
      <c r="H2" s="252"/>
      <c r="I2" s="252"/>
      <c r="J2" s="252"/>
      <c r="K2" s="252"/>
      <c r="L2" s="252"/>
      <c r="M2" s="252"/>
    </row>
    <row r="4" spans="1:13" x14ac:dyDescent="0.25">
      <c r="A4" s="372" t="s">
        <v>575</v>
      </c>
      <c r="B4" s="372"/>
      <c r="C4" s="372"/>
      <c r="D4" s="372"/>
      <c r="E4" s="372"/>
      <c r="F4" s="372"/>
      <c r="G4" s="372"/>
      <c r="H4" s="372"/>
      <c r="I4" s="372"/>
    </row>
    <row r="5" spans="1:13" ht="9" customHeight="1" x14ac:dyDescent="0.25"/>
    <row r="6" spans="1:13" x14ac:dyDescent="0.25">
      <c r="A6" s="374"/>
      <c r="B6" s="375"/>
      <c r="C6" s="375"/>
      <c r="D6" s="375"/>
      <c r="E6" s="375"/>
      <c r="F6" s="375"/>
      <c r="G6" s="375"/>
      <c r="H6" s="375"/>
      <c r="I6" s="375"/>
      <c r="J6" s="375"/>
      <c r="K6" s="375"/>
      <c r="L6" s="375"/>
      <c r="M6" s="376"/>
    </row>
    <row r="7" spans="1:13" x14ac:dyDescent="0.25">
      <c r="A7" s="377"/>
      <c r="B7" s="378"/>
      <c r="C7" s="378"/>
      <c r="D7" s="378"/>
      <c r="E7" s="378"/>
      <c r="F7" s="378"/>
      <c r="G7" s="378"/>
      <c r="H7" s="378"/>
      <c r="I7" s="378"/>
      <c r="J7" s="378"/>
      <c r="K7" s="378"/>
      <c r="L7" s="378"/>
      <c r="M7" s="379"/>
    </row>
    <row r="8" spans="1:13" x14ac:dyDescent="0.25">
      <c r="A8" s="377"/>
      <c r="B8" s="378"/>
      <c r="C8" s="378"/>
      <c r="D8" s="378"/>
      <c r="E8" s="378"/>
      <c r="F8" s="378"/>
      <c r="G8" s="378"/>
      <c r="H8" s="378"/>
      <c r="I8" s="378"/>
      <c r="J8" s="378"/>
      <c r="K8" s="378"/>
      <c r="L8" s="378"/>
      <c r="M8" s="379"/>
    </row>
    <row r="9" spans="1:13" x14ac:dyDescent="0.25">
      <c r="A9" s="377"/>
      <c r="B9" s="378"/>
      <c r="C9" s="378"/>
      <c r="D9" s="378"/>
      <c r="E9" s="378"/>
      <c r="F9" s="378"/>
      <c r="G9" s="378"/>
      <c r="H9" s="378"/>
      <c r="I9" s="378"/>
      <c r="J9" s="378"/>
      <c r="K9" s="378"/>
      <c r="L9" s="378"/>
      <c r="M9" s="379"/>
    </row>
    <row r="10" spans="1:13" x14ac:dyDescent="0.25">
      <c r="A10" s="377"/>
      <c r="B10" s="378"/>
      <c r="C10" s="378"/>
      <c r="D10" s="378"/>
      <c r="E10" s="378"/>
      <c r="F10" s="378"/>
      <c r="G10" s="378"/>
      <c r="H10" s="378"/>
      <c r="I10" s="378"/>
      <c r="J10" s="378"/>
      <c r="K10" s="378"/>
      <c r="L10" s="378"/>
      <c r="M10" s="379"/>
    </row>
    <row r="11" spans="1:13" x14ac:dyDescent="0.25">
      <c r="A11" s="377"/>
      <c r="B11" s="378"/>
      <c r="C11" s="378"/>
      <c r="D11" s="378"/>
      <c r="E11" s="378"/>
      <c r="F11" s="378"/>
      <c r="G11" s="378"/>
      <c r="H11" s="378"/>
      <c r="I11" s="378"/>
      <c r="J11" s="378"/>
      <c r="K11" s="378"/>
      <c r="L11" s="378"/>
      <c r="M11" s="379"/>
    </row>
    <row r="12" spans="1:13" x14ac:dyDescent="0.25">
      <c r="A12" s="380"/>
      <c r="B12" s="381"/>
      <c r="C12" s="381"/>
      <c r="D12" s="381"/>
      <c r="E12" s="381"/>
      <c r="F12" s="381"/>
      <c r="G12" s="381"/>
      <c r="H12" s="381"/>
      <c r="I12" s="381"/>
      <c r="J12" s="381"/>
      <c r="K12" s="381"/>
      <c r="L12" s="381"/>
      <c r="M12" s="382"/>
    </row>
    <row r="13" spans="1:13" ht="9" customHeight="1" x14ac:dyDescent="0.25"/>
    <row r="14" spans="1:13" ht="30.75" customHeight="1" x14ac:dyDescent="0.25">
      <c r="A14" s="373" t="s">
        <v>576</v>
      </c>
      <c r="B14" s="373"/>
      <c r="C14" s="373"/>
      <c r="D14" s="373"/>
      <c r="E14" s="373"/>
      <c r="F14" s="373"/>
      <c r="G14" s="373"/>
      <c r="H14" s="373"/>
      <c r="I14" s="373"/>
      <c r="J14" s="373"/>
      <c r="K14" s="373"/>
      <c r="L14" s="373"/>
      <c r="M14" s="373"/>
    </row>
    <row r="15" spans="1:13" ht="9" customHeight="1" x14ac:dyDescent="0.25"/>
    <row r="16" spans="1:13" x14ac:dyDescent="0.25">
      <c r="A16" s="374"/>
      <c r="B16" s="375"/>
      <c r="C16" s="375"/>
      <c r="D16" s="375"/>
      <c r="E16" s="375"/>
      <c r="F16" s="375"/>
      <c r="G16" s="375"/>
      <c r="H16" s="375"/>
      <c r="I16" s="375"/>
      <c r="J16" s="375"/>
      <c r="K16" s="375"/>
      <c r="L16" s="375"/>
      <c r="M16" s="376"/>
    </row>
    <row r="17" spans="1:13" x14ac:dyDescent="0.25">
      <c r="A17" s="377"/>
      <c r="B17" s="378"/>
      <c r="C17" s="378"/>
      <c r="D17" s="378"/>
      <c r="E17" s="378"/>
      <c r="F17" s="378"/>
      <c r="G17" s="378"/>
      <c r="H17" s="378"/>
      <c r="I17" s="378"/>
      <c r="J17" s="378"/>
      <c r="K17" s="378"/>
      <c r="L17" s="378"/>
      <c r="M17" s="379"/>
    </row>
    <row r="18" spans="1:13" x14ac:dyDescent="0.25">
      <c r="A18" s="377"/>
      <c r="B18" s="378"/>
      <c r="C18" s="378"/>
      <c r="D18" s="378"/>
      <c r="E18" s="378"/>
      <c r="F18" s="378"/>
      <c r="G18" s="378"/>
      <c r="H18" s="378"/>
      <c r="I18" s="378"/>
      <c r="J18" s="378"/>
      <c r="K18" s="378"/>
      <c r="L18" s="378"/>
      <c r="M18" s="379"/>
    </row>
    <row r="19" spans="1:13" x14ac:dyDescent="0.25">
      <c r="A19" s="377"/>
      <c r="B19" s="378"/>
      <c r="C19" s="378"/>
      <c r="D19" s="378"/>
      <c r="E19" s="378"/>
      <c r="F19" s="378"/>
      <c r="G19" s="378"/>
      <c r="H19" s="378"/>
      <c r="I19" s="378"/>
      <c r="J19" s="378"/>
      <c r="K19" s="378"/>
      <c r="L19" s="378"/>
      <c r="M19" s="379"/>
    </row>
    <row r="20" spans="1:13" x14ac:dyDescent="0.25">
      <c r="A20" s="377"/>
      <c r="B20" s="378"/>
      <c r="C20" s="378"/>
      <c r="D20" s="378"/>
      <c r="E20" s="378"/>
      <c r="F20" s="378"/>
      <c r="G20" s="378"/>
      <c r="H20" s="378"/>
      <c r="I20" s="378"/>
      <c r="J20" s="378"/>
      <c r="K20" s="378"/>
      <c r="L20" s="378"/>
      <c r="M20" s="379"/>
    </row>
    <row r="21" spans="1:13" x14ac:dyDescent="0.25">
      <c r="A21" s="377"/>
      <c r="B21" s="378"/>
      <c r="C21" s="378"/>
      <c r="D21" s="378"/>
      <c r="E21" s="378"/>
      <c r="F21" s="378"/>
      <c r="G21" s="378"/>
      <c r="H21" s="378"/>
      <c r="I21" s="378"/>
      <c r="J21" s="378"/>
      <c r="K21" s="378"/>
      <c r="L21" s="378"/>
      <c r="M21" s="379"/>
    </row>
    <row r="22" spans="1:13" x14ac:dyDescent="0.25">
      <c r="A22" s="380"/>
      <c r="B22" s="381"/>
      <c r="C22" s="381"/>
      <c r="D22" s="381"/>
      <c r="E22" s="381"/>
      <c r="F22" s="381"/>
      <c r="G22" s="381"/>
      <c r="H22" s="381"/>
      <c r="I22" s="381"/>
      <c r="J22" s="381"/>
      <c r="K22" s="381"/>
      <c r="L22" s="381"/>
      <c r="M22" s="382"/>
    </row>
    <row r="23" spans="1:13" ht="9" customHeight="1" x14ac:dyDescent="0.25"/>
    <row r="24" spans="1:13" x14ac:dyDescent="0.25">
      <c r="A24" s="372" t="s">
        <v>578</v>
      </c>
      <c r="B24" s="372"/>
      <c r="C24" s="372"/>
      <c r="D24" s="372"/>
      <c r="E24" s="372"/>
      <c r="F24" s="372"/>
    </row>
    <row r="25" spans="1:13" ht="9" customHeight="1" x14ac:dyDescent="0.25"/>
    <row r="26" spans="1:13" x14ac:dyDescent="0.25">
      <c r="A26" s="374"/>
      <c r="B26" s="375"/>
      <c r="C26" s="375"/>
      <c r="D26" s="375"/>
      <c r="E26" s="375"/>
      <c r="F26" s="375"/>
      <c r="G26" s="375"/>
      <c r="H26" s="375"/>
      <c r="I26" s="375"/>
      <c r="J26" s="375"/>
      <c r="K26" s="375"/>
      <c r="L26" s="375"/>
      <c r="M26" s="376"/>
    </row>
    <row r="27" spans="1:13" x14ac:dyDescent="0.25">
      <c r="A27" s="377"/>
      <c r="B27" s="378"/>
      <c r="C27" s="378"/>
      <c r="D27" s="378"/>
      <c r="E27" s="378"/>
      <c r="F27" s="378"/>
      <c r="G27" s="378"/>
      <c r="H27" s="378"/>
      <c r="I27" s="378"/>
      <c r="J27" s="378"/>
      <c r="K27" s="378"/>
      <c r="L27" s="378"/>
      <c r="M27" s="379"/>
    </row>
    <row r="28" spans="1:13" x14ac:dyDescent="0.25">
      <c r="A28" s="377"/>
      <c r="B28" s="378"/>
      <c r="C28" s="378"/>
      <c r="D28" s="378"/>
      <c r="E28" s="378"/>
      <c r="F28" s="378"/>
      <c r="G28" s="378"/>
      <c r="H28" s="378"/>
      <c r="I28" s="378"/>
      <c r="J28" s="378"/>
      <c r="K28" s="378"/>
      <c r="L28" s="378"/>
      <c r="M28" s="379"/>
    </row>
    <row r="29" spans="1:13" x14ac:dyDescent="0.25">
      <c r="A29" s="377"/>
      <c r="B29" s="378"/>
      <c r="C29" s="378"/>
      <c r="D29" s="378"/>
      <c r="E29" s="378"/>
      <c r="F29" s="378"/>
      <c r="G29" s="378"/>
      <c r="H29" s="378"/>
      <c r="I29" s="378"/>
      <c r="J29" s="378"/>
      <c r="K29" s="378"/>
      <c r="L29" s="378"/>
      <c r="M29" s="379"/>
    </row>
    <row r="30" spans="1:13" x14ac:dyDescent="0.25">
      <c r="A30" s="377"/>
      <c r="B30" s="378"/>
      <c r="C30" s="378"/>
      <c r="D30" s="378"/>
      <c r="E30" s="378"/>
      <c r="F30" s="378"/>
      <c r="G30" s="378"/>
      <c r="H30" s="378"/>
      <c r="I30" s="378"/>
      <c r="J30" s="378"/>
      <c r="K30" s="378"/>
      <c r="L30" s="378"/>
      <c r="M30" s="379"/>
    </row>
    <row r="31" spans="1:13" x14ac:dyDescent="0.25">
      <c r="A31" s="377"/>
      <c r="B31" s="378"/>
      <c r="C31" s="378"/>
      <c r="D31" s="378"/>
      <c r="E31" s="378"/>
      <c r="F31" s="378"/>
      <c r="G31" s="378"/>
      <c r="H31" s="378"/>
      <c r="I31" s="378"/>
      <c r="J31" s="378"/>
      <c r="K31" s="378"/>
      <c r="L31" s="378"/>
      <c r="M31" s="379"/>
    </row>
    <row r="32" spans="1:13" x14ac:dyDescent="0.25">
      <c r="A32" s="380"/>
      <c r="B32" s="381"/>
      <c r="C32" s="381"/>
      <c r="D32" s="381"/>
      <c r="E32" s="381"/>
      <c r="F32" s="381"/>
      <c r="G32" s="381"/>
      <c r="H32" s="381"/>
      <c r="I32" s="381"/>
      <c r="J32" s="381"/>
      <c r="K32" s="381"/>
      <c r="L32" s="381"/>
      <c r="M32" s="382"/>
    </row>
    <row r="33" spans="1:13" ht="9" customHeight="1" x14ac:dyDescent="0.25"/>
    <row r="34" spans="1:13" ht="30" customHeight="1" x14ac:dyDescent="0.25">
      <c r="A34" s="373" t="s">
        <v>577</v>
      </c>
      <c r="B34" s="373"/>
      <c r="C34" s="373"/>
      <c r="D34" s="373"/>
      <c r="E34" s="373"/>
      <c r="F34" s="373"/>
      <c r="G34" s="373"/>
      <c r="H34" s="373"/>
      <c r="I34" s="373"/>
      <c r="J34" s="373"/>
      <c r="K34" s="373"/>
      <c r="L34" s="373"/>
      <c r="M34" s="373"/>
    </row>
    <row r="35" spans="1:13" ht="9" customHeight="1" x14ac:dyDescent="0.25"/>
    <row r="36" spans="1:13" x14ac:dyDescent="0.25">
      <c r="A36" s="374"/>
      <c r="B36" s="375"/>
      <c r="C36" s="375"/>
      <c r="D36" s="375"/>
      <c r="E36" s="375"/>
      <c r="F36" s="375"/>
      <c r="G36" s="375"/>
      <c r="H36" s="375"/>
      <c r="I36" s="375"/>
      <c r="J36" s="375"/>
      <c r="K36" s="375"/>
      <c r="L36" s="375"/>
      <c r="M36" s="376"/>
    </row>
    <row r="37" spans="1:13" x14ac:dyDescent="0.25">
      <c r="A37" s="377"/>
      <c r="B37" s="378"/>
      <c r="C37" s="378"/>
      <c r="D37" s="378"/>
      <c r="E37" s="378"/>
      <c r="F37" s="378"/>
      <c r="G37" s="378"/>
      <c r="H37" s="378"/>
      <c r="I37" s="378"/>
      <c r="J37" s="378"/>
      <c r="K37" s="378"/>
      <c r="L37" s="378"/>
      <c r="M37" s="379"/>
    </row>
    <row r="38" spans="1:13" x14ac:dyDescent="0.25">
      <c r="A38" s="377"/>
      <c r="B38" s="378"/>
      <c r="C38" s="378"/>
      <c r="D38" s="378"/>
      <c r="E38" s="378"/>
      <c r="F38" s="378"/>
      <c r="G38" s="378"/>
      <c r="H38" s="378"/>
      <c r="I38" s="378"/>
      <c r="J38" s="378"/>
      <c r="K38" s="378"/>
      <c r="L38" s="378"/>
      <c r="M38" s="379"/>
    </row>
    <row r="39" spans="1:13" x14ac:dyDescent="0.25">
      <c r="A39" s="377"/>
      <c r="B39" s="378"/>
      <c r="C39" s="378"/>
      <c r="D39" s="378"/>
      <c r="E39" s="378"/>
      <c r="F39" s="378"/>
      <c r="G39" s="378"/>
      <c r="H39" s="378"/>
      <c r="I39" s="378"/>
      <c r="J39" s="378"/>
      <c r="K39" s="378"/>
      <c r="L39" s="378"/>
      <c r="M39" s="379"/>
    </row>
    <row r="40" spans="1:13" x14ac:dyDescent="0.25">
      <c r="A40" s="377"/>
      <c r="B40" s="378"/>
      <c r="C40" s="378"/>
      <c r="D40" s="378"/>
      <c r="E40" s="378"/>
      <c r="F40" s="378"/>
      <c r="G40" s="378"/>
      <c r="H40" s="378"/>
      <c r="I40" s="378"/>
      <c r="J40" s="378"/>
      <c r="K40" s="378"/>
      <c r="L40" s="378"/>
      <c r="M40" s="379"/>
    </row>
    <row r="41" spans="1:13" x14ac:dyDescent="0.25">
      <c r="A41" s="377"/>
      <c r="B41" s="378"/>
      <c r="C41" s="378"/>
      <c r="D41" s="378"/>
      <c r="E41" s="378"/>
      <c r="F41" s="378"/>
      <c r="G41" s="378"/>
      <c r="H41" s="378"/>
      <c r="I41" s="378"/>
      <c r="J41" s="378"/>
      <c r="K41" s="378"/>
      <c r="L41" s="378"/>
      <c r="M41" s="379"/>
    </row>
    <row r="42" spans="1:13" x14ac:dyDescent="0.25">
      <c r="A42" s="380"/>
      <c r="B42" s="381"/>
      <c r="C42" s="381"/>
      <c r="D42" s="381"/>
      <c r="E42" s="381"/>
      <c r="F42" s="381"/>
      <c r="G42" s="381"/>
      <c r="H42" s="381"/>
      <c r="I42" s="381"/>
      <c r="J42" s="381"/>
      <c r="K42" s="381"/>
      <c r="L42" s="381"/>
      <c r="M42" s="382"/>
    </row>
  </sheetData>
  <mergeCells count="10">
    <mergeCell ref="A1:M1"/>
    <mergeCell ref="A2:M2"/>
    <mergeCell ref="A4:I4"/>
    <mergeCell ref="A34:M34"/>
    <mergeCell ref="A36:M42"/>
    <mergeCell ref="A6:M12"/>
    <mergeCell ref="A14:M14"/>
    <mergeCell ref="A16:M22"/>
    <mergeCell ref="A24:F24"/>
    <mergeCell ref="A26:M3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A061-0512-4FE9-929F-CCE26DB8FC1C}">
  <sheetPr>
    <tabColor rgb="FF02F425"/>
  </sheetPr>
  <dimension ref="A1:M18"/>
  <sheetViews>
    <sheetView showGridLines="0" workbookViewId="0">
      <selection activeCell="A14" sqref="A14"/>
    </sheetView>
  </sheetViews>
  <sheetFormatPr defaultRowHeight="15" x14ac:dyDescent="0.25"/>
  <cols>
    <col min="1" max="1" width="119" customWidth="1"/>
  </cols>
  <sheetData>
    <row r="1" spans="1:13" ht="25.5" customHeight="1" x14ac:dyDescent="0.25">
      <c r="A1" s="236" t="s">
        <v>557</v>
      </c>
      <c r="B1" s="234"/>
      <c r="C1" s="234"/>
      <c r="D1" s="234"/>
      <c r="E1" s="234"/>
      <c r="F1" s="234"/>
      <c r="G1" s="234"/>
      <c r="H1" s="234"/>
      <c r="I1" s="234"/>
      <c r="J1" s="234"/>
      <c r="K1" s="234"/>
      <c r="L1" s="234"/>
      <c r="M1" s="234"/>
    </row>
    <row r="2" spans="1:13" ht="15" customHeight="1" x14ac:dyDescent="0.25">
      <c r="A2" s="237" t="s">
        <v>558</v>
      </c>
      <c r="B2" s="235"/>
      <c r="C2" s="235"/>
      <c r="D2" s="235"/>
      <c r="E2" s="235"/>
      <c r="F2" s="235"/>
      <c r="G2" s="235"/>
      <c r="H2" s="235"/>
      <c r="I2" s="235"/>
      <c r="J2" s="235"/>
      <c r="K2" s="235"/>
      <c r="L2" s="235"/>
      <c r="M2" s="235"/>
    </row>
    <row r="4" spans="1:13" x14ac:dyDescent="0.25">
      <c r="A4" s="152" t="s">
        <v>575</v>
      </c>
      <c r="B4" s="231"/>
      <c r="C4" s="231"/>
      <c r="D4" s="231"/>
      <c r="E4" s="231"/>
      <c r="F4" s="231"/>
      <c r="G4" s="231"/>
      <c r="H4" s="231"/>
      <c r="I4" s="231"/>
    </row>
    <row r="5" spans="1:13" ht="9" customHeight="1" x14ac:dyDescent="0.25"/>
    <row r="6" spans="1:13" ht="159" customHeight="1" x14ac:dyDescent="0.25">
      <c r="A6" s="238"/>
      <c r="B6" s="233"/>
      <c r="C6" s="233"/>
      <c r="D6" s="233"/>
      <c r="E6" s="233"/>
      <c r="F6" s="233"/>
      <c r="G6" s="233"/>
      <c r="H6" s="233"/>
      <c r="I6" s="233"/>
      <c r="J6" s="233"/>
      <c r="K6" s="233"/>
      <c r="L6" s="233"/>
      <c r="M6" s="233"/>
    </row>
    <row r="7" spans="1:13" ht="9" customHeight="1" x14ac:dyDescent="0.25"/>
    <row r="8" spans="1:13" ht="30.75" customHeight="1" x14ac:dyDescent="0.25">
      <c r="A8" s="232" t="s">
        <v>576</v>
      </c>
      <c r="B8" s="232"/>
      <c r="C8" s="232"/>
      <c r="D8" s="232"/>
      <c r="E8" s="232"/>
      <c r="F8" s="232"/>
      <c r="G8" s="232"/>
      <c r="H8" s="232"/>
      <c r="I8" s="232"/>
      <c r="J8" s="232"/>
      <c r="K8" s="232"/>
      <c r="L8" s="232"/>
      <c r="M8" s="232"/>
    </row>
    <row r="9" spans="1:13" ht="9" customHeight="1" x14ac:dyDescent="0.25"/>
    <row r="10" spans="1:13" ht="159" customHeight="1" x14ac:dyDescent="0.25">
      <c r="A10" s="238"/>
      <c r="B10" s="233"/>
      <c r="C10" s="233"/>
      <c r="D10" s="233"/>
      <c r="E10" s="233"/>
      <c r="F10" s="233"/>
      <c r="G10" s="233"/>
      <c r="H10" s="233"/>
      <c r="I10" s="233"/>
      <c r="J10" s="233"/>
      <c r="K10" s="233"/>
      <c r="L10" s="233"/>
      <c r="M10" s="233"/>
    </row>
    <row r="11" spans="1:13" ht="9" customHeight="1" x14ac:dyDescent="0.25"/>
    <row r="12" spans="1:13" x14ac:dyDescent="0.25">
      <c r="A12" s="231" t="s">
        <v>578</v>
      </c>
      <c r="B12" s="231"/>
      <c r="C12" s="231"/>
      <c r="D12" s="231"/>
      <c r="E12" s="231"/>
      <c r="F12" s="231"/>
    </row>
    <row r="13" spans="1:13" ht="9" customHeight="1" x14ac:dyDescent="0.25"/>
    <row r="14" spans="1:13" ht="159" customHeight="1" x14ac:dyDescent="0.25">
      <c r="A14" s="238"/>
      <c r="B14" s="233"/>
      <c r="C14" s="233"/>
      <c r="D14" s="233"/>
      <c r="E14" s="233"/>
      <c r="F14" s="233"/>
      <c r="G14" s="233"/>
      <c r="H14" s="233"/>
      <c r="I14" s="233"/>
      <c r="J14" s="233"/>
      <c r="K14" s="233"/>
      <c r="L14" s="233"/>
      <c r="M14" s="233"/>
    </row>
    <row r="15" spans="1:13" ht="9" customHeight="1" x14ac:dyDescent="0.25"/>
    <row r="16" spans="1:13" ht="30" customHeight="1" x14ac:dyDescent="0.25">
      <c r="A16" s="232" t="s">
        <v>577</v>
      </c>
      <c r="B16" s="232"/>
      <c r="C16" s="232"/>
      <c r="D16" s="232"/>
      <c r="E16" s="232"/>
      <c r="F16" s="232"/>
      <c r="G16" s="232"/>
      <c r="H16" s="232"/>
      <c r="I16" s="232"/>
      <c r="J16" s="232"/>
      <c r="K16" s="232"/>
      <c r="L16" s="232"/>
      <c r="M16" s="232"/>
    </row>
    <row r="17" spans="1:13" ht="9" customHeight="1" x14ac:dyDescent="0.25"/>
    <row r="18" spans="1:13" ht="159.75" customHeight="1" x14ac:dyDescent="0.25">
      <c r="A18" s="238"/>
      <c r="B18" s="233"/>
      <c r="C18" s="233"/>
      <c r="D18" s="233"/>
      <c r="E18" s="233"/>
      <c r="F18" s="233"/>
      <c r="G18" s="233"/>
      <c r="H18" s="233"/>
      <c r="I18" s="233"/>
      <c r="J18" s="233"/>
      <c r="K18" s="233"/>
      <c r="L18" s="233"/>
      <c r="M18" s="233"/>
    </row>
  </sheetData>
  <sheetProtection algorithmName="SHA-512" hashValue="9UTw5SMprqSizjd/eFPHAvpe9xJPV6rZgqdpIdkI76LQVmiU9GXjDWow33mwFlLnvVVCjZH8KaDRhbHo+X/V7w==" saltValue="yrOBtrlPKGYxIpDc9eJbRA=="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2F425"/>
  </sheetPr>
  <dimension ref="A1:W65"/>
  <sheetViews>
    <sheetView showGridLines="0" zoomScaleNormal="100" workbookViewId="0">
      <selection activeCell="A13" sqref="A13:C13"/>
    </sheetView>
  </sheetViews>
  <sheetFormatPr defaultColWidth="8.85546875" defaultRowHeight="15" x14ac:dyDescent="0.25"/>
  <cols>
    <col min="1" max="9" width="8.85546875" style="65"/>
    <col min="10" max="10" width="9.85546875" style="65" customWidth="1"/>
    <col min="11" max="14" width="8.85546875" style="65"/>
    <col min="15" max="15" width="10.85546875" style="65" customWidth="1"/>
    <col min="16" max="16384" width="8.85546875" style="65"/>
  </cols>
  <sheetData>
    <row r="1" spans="1:23" ht="25.5" x14ac:dyDescent="0.25">
      <c r="A1" s="251" t="s">
        <v>574</v>
      </c>
      <c r="B1" s="251"/>
      <c r="C1" s="251"/>
      <c r="D1" s="251"/>
      <c r="E1" s="251"/>
      <c r="F1" s="251"/>
      <c r="G1" s="251"/>
      <c r="H1" s="251"/>
      <c r="I1" s="251"/>
      <c r="J1" s="251"/>
      <c r="K1" s="251"/>
      <c r="L1" s="251"/>
      <c r="M1" s="251"/>
      <c r="N1"/>
      <c r="O1"/>
      <c r="P1"/>
      <c r="Q1"/>
      <c r="R1"/>
      <c r="S1"/>
    </row>
    <row r="2" spans="1:23" x14ac:dyDescent="0.25">
      <c r="A2" s="252" t="s">
        <v>560</v>
      </c>
      <c r="B2" s="252"/>
      <c r="C2" s="252"/>
      <c r="D2" s="252"/>
      <c r="E2" s="252"/>
      <c r="F2" s="252"/>
      <c r="G2" s="252"/>
      <c r="H2" s="252"/>
      <c r="I2" s="252"/>
      <c r="J2" s="252"/>
      <c r="K2" s="252"/>
      <c r="L2" s="252"/>
      <c r="M2" s="252"/>
      <c r="N2"/>
      <c r="O2"/>
      <c r="P2"/>
      <c r="Q2"/>
      <c r="R2"/>
      <c r="S2"/>
    </row>
    <row r="3" spans="1:23" x14ac:dyDescent="0.25">
      <c r="A3"/>
      <c r="B3"/>
      <c r="C3"/>
      <c r="D3"/>
      <c r="E3"/>
      <c r="F3"/>
      <c r="G3"/>
      <c r="H3"/>
      <c r="I3"/>
      <c r="J3"/>
      <c r="K3"/>
      <c r="L3"/>
      <c r="M3"/>
      <c r="N3"/>
      <c r="O3"/>
      <c r="P3"/>
      <c r="Q3"/>
      <c r="R3"/>
      <c r="S3"/>
    </row>
    <row r="4" spans="1:23" ht="15.75" thickBot="1" x14ac:dyDescent="0.3">
      <c r="A4"/>
      <c r="B4"/>
      <c r="C4" s="410"/>
      <c r="D4" s="410"/>
      <c r="E4" s="215" t="s">
        <v>562</v>
      </c>
      <c r="F4" s="411">
        <f>I63</f>
        <v>0</v>
      </c>
      <c r="G4" s="411"/>
      <c r="H4" s="411"/>
      <c r="I4" s="215" t="s">
        <v>564</v>
      </c>
      <c r="J4" s="409">
        <f>C4+F4</f>
        <v>0</v>
      </c>
      <c r="K4" s="409"/>
      <c r="L4" s="409"/>
      <c r="M4"/>
      <c r="N4"/>
      <c r="O4"/>
      <c r="P4"/>
      <c r="Q4"/>
      <c r="R4"/>
      <c r="S4"/>
    </row>
    <row r="5" spans="1:23" x14ac:dyDescent="0.25">
      <c r="A5"/>
      <c r="B5"/>
      <c r="C5" s="365" t="s">
        <v>559</v>
      </c>
      <c r="D5" s="365"/>
      <c r="E5"/>
      <c r="F5" s="365" t="s">
        <v>563</v>
      </c>
      <c r="G5" s="365"/>
      <c r="H5" s="365"/>
      <c r="I5" s="365"/>
      <c r="J5" s="372" t="s">
        <v>561</v>
      </c>
      <c r="K5" s="372"/>
      <c r="L5" s="372"/>
      <c r="M5"/>
      <c r="N5"/>
      <c r="O5" s="245"/>
      <c r="P5"/>
      <c r="Q5"/>
      <c r="R5"/>
      <c r="S5"/>
    </row>
    <row r="6" spans="1:23" ht="9.6" customHeight="1" x14ac:dyDescent="0.25">
      <c r="A6"/>
      <c r="B6"/>
      <c r="C6" s="42"/>
      <c r="D6" s="42"/>
      <c r="E6"/>
      <c r="F6" s="42"/>
      <c r="G6" s="42"/>
      <c r="H6" s="42"/>
      <c r="I6" s="42"/>
      <c r="J6"/>
      <c r="K6"/>
      <c r="L6"/>
      <c r="M6"/>
      <c r="N6"/>
      <c r="O6"/>
      <c r="P6"/>
      <c r="Q6"/>
      <c r="R6"/>
      <c r="S6"/>
    </row>
    <row r="7" spans="1:23" ht="9.6" customHeight="1" x14ac:dyDescent="0.25">
      <c r="A7"/>
      <c r="B7"/>
      <c r="C7"/>
      <c r="D7"/>
      <c r="E7"/>
      <c r="F7"/>
      <c r="G7"/>
      <c r="H7"/>
      <c r="I7"/>
      <c r="J7"/>
      <c r="K7"/>
      <c r="L7"/>
      <c r="M7"/>
      <c r="N7"/>
      <c r="O7"/>
      <c r="P7"/>
      <c r="Q7"/>
      <c r="R7"/>
      <c r="S7"/>
    </row>
    <row r="8" spans="1:23" ht="15.75" thickBot="1" x14ac:dyDescent="0.3">
      <c r="A8"/>
      <c r="B8"/>
      <c r="C8" s="415" t="str">
        <f>Overview!G12</f>
        <v/>
      </c>
      <c r="D8" s="415"/>
      <c r="E8" s="215" t="s">
        <v>571</v>
      </c>
      <c r="F8" s="409">
        <f>J4</f>
        <v>0</v>
      </c>
      <c r="G8" s="409"/>
      <c r="H8" s="409"/>
      <c r="I8"/>
      <c r="J8" s="413" t="e">
        <f>(C8/F8)</f>
        <v>#VALUE!</v>
      </c>
      <c r="K8" s="413"/>
      <c r="L8" s="413"/>
      <c r="M8"/>
      <c r="N8" s="190"/>
      <c r="O8"/>
      <c r="P8"/>
      <c r="Q8"/>
      <c r="R8"/>
      <c r="S8"/>
    </row>
    <row r="9" spans="1:23" x14ac:dyDescent="0.25">
      <c r="A9"/>
      <c r="B9"/>
      <c r="C9" t="s">
        <v>3028</v>
      </c>
      <c r="D9"/>
      <c r="E9"/>
      <c r="F9" t="s">
        <v>561</v>
      </c>
      <c r="G9"/>
      <c r="H9"/>
      <c r="I9" s="215" t="s">
        <v>564</v>
      </c>
      <c r="J9" s="414" t="s">
        <v>565</v>
      </c>
      <c r="K9" s="414"/>
      <c r="L9" s="414"/>
      <c r="M9"/>
      <c r="N9"/>
      <c r="O9"/>
      <c r="P9"/>
      <c r="Q9"/>
      <c r="R9"/>
      <c r="S9"/>
    </row>
    <row r="10" spans="1:23" x14ac:dyDescent="0.25">
      <c r="A10"/>
      <c r="B10"/>
      <c r="C10"/>
      <c r="D10"/>
      <c r="E10"/>
      <c r="F10"/>
      <c r="G10"/>
      <c r="H10"/>
      <c r="I10" s="215"/>
      <c r="J10" s="192"/>
      <c r="K10" s="192"/>
      <c r="L10" s="192"/>
      <c r="M10"/>
      <c r="N10"/>
      <c r="O10"/>
      <c r="P10"/>
      <c r="Q10"/>
      <c r="R10"/>
      <c r="S10"/>
    </row>
    <row r="11" spans="1:23" ht="15.75" thickBot="1" x14ac:dyDescent="0.3">
      <c r="A11"/>
      <c r="B11"/>
      <c r="C11"/>
      <c r="D11"/>
      <c r="E11"/>
      <c r="F11"/>
      <c r="G11"/>
      <c r="H11"/>
      <c r="I11"/>
      <c r="J11"/>
      <c r="K11"/>
      <c r="L11"/>
      <c r="M11"/>
      <c r="N11"/>
      <c r="O11"/>
      <c r="P11"/>
      <c r="Q11"/>
      <c r="R11"/>
      <c r="S11"/>
    </row>
    <row r="12" spans="1:23" s="73" customFormat="1" ht="43.15" customHeight="1" thickBot="1" x14ac:dyDescent="0.3">
      <c r="A12" s="416" t="s">
        <v>566</v>
      </c>
      <c r="B12" s="417"/>
      <c r="C12" s="418"/>
      <c r="D12" s="419" t="s">
        <v>567</v>
      </c>
      <c r="E12" s="419"/>
      <c r="F12" s="419"/>
      <c r="G12" s="419"/>
      <c r="H12" s="419"/>
      <c r="I12" s="419" t="s">
        <v>572</v>
      </c>
      <c r="J12" s="419"/>
      <c r="K12" s="420" t="s">
        <v>570</v>
      </c>
      <c r="L12" s="417"/>
      <c r="M12" s="421"/>
      <c r="N12" s="217"/>
      <c r="O12" s="217"/>
      <c r="P12" s="217"/>
      <c r="Q12" s="217"/>
      <c r="R12" s="217"/>
      <c r="S12" s="217"/>
    </row>
    <row r="13" spans="1:23" x14ac:dyDescent="0.25">
      <c r="A13" s="383"/>
      <c r="B13" s="384"/>
      <c r="C13" s="385"/>
      <c r="D13" s="402" t="str">
        <f>IFERROR(VLOOKUP(A13,NPS!A1:B811,2,FALSE),"")</f>
        <v/>
      </c>
      <c r="E13" s="402"/>
      <c r="F13" s="402"/>
      <c r="G13" s="402"/>
      <c r="H13" s="402"/>
      <c r="I13" s="400"/>
      <c r="J13" s="400"/>
      <c r="K13" s="397" t="e">
        <f>I13*J8</f>
        <v>#VALUE!</v>
      </c>
      <c r="L13" s="398"/>
      <c r="M13" s="399"/>
      <c r="N13"/>
      <c r="O13"/>
      <c r="P13" s="386" t="s">
        <v>2139</v>
      </c>
      <c r="Q13" s="387"/>
      <c r="R13" s="387"/>
      <c r="S13" s="388"/>
      <c r="T13" s="88"/>
      <c r="U13" s="88"/>
      <c r="V13" s="88"/>
      <c r="W13" s="88"/>
    </row>
    <row r="14" spans="1:23" ht="15" customHeight="1" x14ac:dyDescent="0.25">
      <c r="A14" s="383"/>
      <c r="B14" s="384"/>
      <c r="C14" s="385"/>
      <c r="D14" s="402" t="str">
        <f>IFERROR(VLOOKUP(A14,NPS!A2:B812,2,FALSE),"")</f>
        <v/>
      </c>
      <c r="E14" s="402"/>
      <c r="F14" s="402"/>
      <c r="G14" s="402"/>
      <c r="H14" s="402"/>
      <c r="I14" s="400"/>
      <c r="J14" s="400"/>
      <c r="K14" s="397" t="e">
        <f>I14*J8</f>
        <v>#VALUE!</v>
      </c>
      <c r="L14" s="398"/>
      <c r="M14" s="399"/>
      <c r="N14"/>
      <c r="O14"/>
      <c r="P14" s="412" t="s">
        <v>2141</v>
      </c>
      <c r="Q14" s="412"/>
      <c r="R14" s="412"/>
      <c r="S14" s="412"/>
      <c r="T14" s="87"/>
      <c r="U14" s="85"/>
      <c r="V14" s="85"/>
      <c r="W14" s="86"/>
    </row>
    <row r="15" spans="1:23" x14ac:dyDescent="0.25">
      <c r="A15" s="383"/>
      <c r="B15" s="384"/>
      <c r="C15" s="385"/>
      <c r="D15" s="402" t="str">
        <f>IFERROR(VLOOKUP(A15,NPS!A2:B813,2,FALSE),"")</f>
        <v/>
      </c>
      <c r="E15" s="402"/>
      <c r="F15" s="402"/>
      <c r="G15" s="402"/>
      <c r="H15" s="402"/>
      <c r="I15" s="400"/>
      <c r="J15" s="400"/>
      <c r="K15" s="397" t="e">
        <f>I15*J8</f>
        <v>#VALUE!</v>
      </c>
      <c r="L15" s="398"/>
      <c r="M15" s="399"/>
      <c r="N15"/>
      <c r="O15"/>
      <c r="P15" s="412"/>
      <c r="Q15" s="412"/>
      <c r="R15" s="412"/>
      <c r="S15" s="412"/>
      <c r="T15" s="87"/>
      <c r="U15" s="85"/>
      <c r="V15" s="85"/>
      <c r="W15" s="86"/>
    </row>
    <row r="16" spans="1:23" x14ac:dyDescent="0.25">
      <c r="A16" s="383"/>
      <c r="B16" s="384"/>
      <c r="C16" s="385"/>
      <c r="D16" s="402" t="str">
        <f>IFERROR(VLOOKUP(A16,NPS!A2:B814,2,FALSE),"")</f>
        <v/>
      </c>
      <c r="E16" s="402"/>
      <c r="F16" s="402"/>
      <c r="G16" s="402"/>
      <c r="H16" s="402"/>
      <c r="I16" s="400"/>
      <c r="J16" s="400"/>
      <c r="K16" s="397" t="e">
        <f>I16*J8</f>
        <v>#VALUE!</v>
      </c>
      <c r="L16" s="398"/>
      <c r="M16" s="399"/>
      <c r="N16"/>
      <c r="O16"/>
      <c r="P16" s="412"/>
      <c r="Q16" s="412"/>
      <c r="R16" s="412"/>
      <c r="S16" s="412"/>
      <c r="T16" s="87"/>
      <c r="U16" s="85"/>
      <c r="V16" s="85"/>
      <c r="W16" s="86"/>
    </row>
    <row r="17" spans="1:23" x14ac:dyDescent="0.25">
      <c r="A17" s="383"/>
      <c r="B17" s="384"/>
      <c r="C17" s="385"/>
      <c r="D17" s="402" t="str">
        <f>IFERROR(VLOOKUP(A17,NPS!A2:B815,2,FALSE),"")</f>
        <v/>
      </c>
      <c r="E17" s="402"/>
      <c r="F17" s="402"/>
      <c r="G17" s="402"/>
      <c r="H17" s="402"/>
      <c r="I17" s="400"/>
      <c r="J17" s="400"/>
      <c r="K17" s="397" t="e">
        <f>I17*J8</f>
        <v>#VALUE!</v>
      </c>
      <c r="L17" s="398"/>
      <c r="M17" s="399"/>
      <c r="N17"/>
      <c r="O17"/>
      <c r="P17" s="412"/>
      <c r="Q17" s="412"/>
      <c r="R17" s="412"/>
      <c r="S17" s="412"/>
      <c r="T17" s="87"/>
      <c r="U17" s="85"/>
      <c r="V17" s="85"/>
      <c r="W17" s="86"/>
    </row>
    <row r="18" spans="1:23" x14ac:dyDescent="0.25">
      <c r="A18" s="383"/>
      <c r="B18" s="384"/>
      <c r="C18" s="385"/>
      <c r="D18" s="402" t="str">
        <f>IFERROR(VLOOKUP(A18,NPS!A2:B816,2,FALSE),"")</f>
        <v/>
      </c>
      <c r="E18" s="402"/>
      <c r="F18" s="402"/>
      <c r="G18" s="402"/>
      <c r="H18" s="402"/>
      <c r="I18" s="400"/>
      <c r="J18" s="400"/>
      <c r="K18" s="397" t="e">
        <f>I18*J8</f>
        <v>#VALUE!</v>
      </c>
      <c r="L18" s="398"/>
      <c r="M18" s="399"/>
      <c r="N18"/>
      <c r="O18"/>
      <c r="P18" s="412"/>
      <c r="Q18" s="412"/>
      <c r="R18" s="412"/>
      <c r="S18" s="412"/>
      <c r="T18" s="87"/>
      <c r="U18" s="85"/>
      <c r="V18" s="85"/>
      <c r="W18" s="86"/>
    </row>
    <row r="19" spans="1:23" x14ac:dyDescent="0.25">
      <c r="A19" s="383"/>
      <c r="B19" s="384"/>
      <c r="C19" s="385"/>
      <c r="D19" s="402" t="str">
        <f>IFERROR(VLOOKUP(A19,NPS!A2:B817,2,FALSE),"")</f>
        <v/>
      </c>
      <c r="E19" s="402"/>
      <c r="F19" s="402"/>
      <c r="G19" s="402"/>
      <c r="H19" s="402"/>
      <c r="I19" s="400"/>
      <c r="J19" s="400"/>
      <c r="K19" s="397" t="e">
        <f>I19*J8</f>
        <v>#VALUE!</v>
      </c>
      <c r="L19" s="398"/>
      <c r="M19" s="399"/>
      <c r="N19"/>
      <c r="O19"/>
      <c r="P19" s="412"/>
      <c r="Q19" s="412"/>
      <c r="R19" s="412"/>
      <c r="S19" s="412"/>
      <c r="T19" s="87"/>
      <c r="U19" s="85"/>
      <c r="V19" s="85"/>
      <c r="W19" s="86"/>
    </row>
    <row r="20" spans="1:23" x14ac:dyDescent="0.25">
      <c r="A20" s="383"/>
      <c r="B20" s="384"/>
      <c r="C20" s="385"/>
      <c r="D20" s="402" t="str">
        <f>IFERROR(VLOOKUP(A20,NPS!A2:B818,2,FALSE),"")</f>
        <v/>
      </c>
      <c r="E20" s="402"/>
      <c r="F20" s="402"/>
      <c r="G20" s="402"/>
      <c r="H20" s="402"/>
      <c r="I20" s="400"/>
      <c r="J20" s="400"/>
      <c r="K20" s="397" t="e">
        <f>I20*J8</f>
        <v>#VALUE!</v>
      </c>
      <c r="L20" s="398"/>
      <c r="M20" s="399"/>
      <c r="N20"/>
      <c r="O20"/>
      <c r="P20" s="87"/>
      <c r="Q20" s="87"/>
      <c r="R20" s="87"/>
      <c r="S20" s="87"/>
      <c r="T20" s="87"/>
      <c r="U20" s="85"/>
      <c r="V20" s="85"/>
      <c r="W20" s="86"/>
    </row>
    <row r="21" spans="1:23" ht="15.75" thickBot="1" x14ac:dyDescent="0.3">
      <c r="A21" s="383"/>
      <c r="B21" s="384"/>
      <c r="C21" s="385"/>
      <c r="D21" s="402" t="str">
        <f>IFERROR(VLOOKUP(A21,NPS!A2:B819,2,FALSE),"")</f>
        <v/>
      </c>
      <c r="E21" s="402"/>
      <c r="F21" s="402"/>
      <c r="G21" s="402"/>
      <c r="H21" s="402"/>
      <c r="I21" s="400"/>
      <c r="J21" s="400"/>
      <c r="K21" s="397" t="e">
        <f>I21*J8</f>
        <v>#VALUE!</v>
      </c>
      <c r="L21" s="398"/>
      <c r="M21" s="399"/>
      <c r="N21"/>
      <c r="O21"/>
      <c r="P21" s="85"/>
      <c r="Q21" s="85"/>
      <c r="R21" s="85"/>
      <c r="S21" s="85"/>
      <c r="T21" s="85"/>
      <c r="U21" s="85"/>
      <c r="V21" s="85"/>
      <c r="W21" s="86"/>
    </row>
    <row r="22" spans="1:23" x14ac:dyDescent="0.25">
      <c r="A22" s="383"/>
      <c r="B22" s="384"/>
      <c r="C22" s="385"/>
      <c r="D22" s="402" t="str">
        <f>IFERROR(VLOOKUP(A22,NPS!A2:B820,2,FALSE),"")</f>
        <v/>
      </c>
      <c r="E22" s="402"/>
      <c r="F22" s="402"/>
      <c r="G22" s="402"/>
      <c r="H22" s="402"/>
      <c r="I22" s="400"/>
      <c r="J22" s="400"/>
      <c r="K22" s="397" t="e">
        <f>I22*J8</f>
        <v>#VALUE!</v>
      </c>
      <c r="L22" s="398"/>
      <c r="M22" s="399"/>
      <c r="N22"/>
      <c r="O22"/>
      <c r="P22" s="386" t="s">
        <v>2140</v>
      </c>
      <c r="Q22" s="387"/>
      <c r="R22" s="387"/>
      <c r="S22" s="388"/>
      <c r="T22" s="85"/>
      <c r="U22" s="85"/>
      <c r="V22" s="85"/>
      <c r="W22" s="86"/>
    </row>
    <row r="23" spans="1:23" x14ac:dyDescent="0.25">
      <c r="A23" s="383"/>
      <c r="B23" s="384"/>
      <c r="C23" s="385"/>
      <c r="D23" s="402" t="str">
        <f>IFERROR(VLOOKUP(A23,NPS!A2:B821,2,FALSE),"")</f>
        <v/>
      </c>
      <c r="E23" s="402"/>
      <c r="F23" s="402"/>
      <c r="G23" s="402"/>
      <c r="H23" s="402"/>
      <c r="I23" s="400"/>
      <c r="J23" s="400"/>
      <c r="K23" s="397" t="e">
        <f>I23*J8</f>
        <v>#VALUE!</v>
      </c>
      <c r="L23" s="398"/>
      <c r="M23" s="399"/>
      <c r="N23"/>
      <c r="O23"/>
      <c r="P23" s="389" t="s">
        <v>2144</v>
      </c>
      <c r="Q23" s="389"/>
      <c r="R23" s="389"/>
      <c r="S23" s="389"/>
      <c r="T23" s="85"/>
      <c r="U23" s="85"/>
      <c r="V23" s="85"/>
      <c r="W23" s="85"/>
    </row>
    <row r="24" spans="1:23" x14ac:dyDescent="0.25">
      <c r="A24" s="383"/>
      <c r="B24" s="384"/>
      <c r="C24" s="385"/>
      <c r="D24" s="402" t="str">
        <f>IFERROR(VLOOKUP(A24,NPS!A2:B822,2,FALSE),"")</f>
        <v/>
      </c>
      <c r="E24" s="402"/>
      <c r="F24" s="402"/>
      <c r="G24" s="402"/>
      <c r="H24" s="402"/>
      <c r="I24" s="400"/>
      <c r="J24" s="400"/>
      <c r="K24" s="397" t="e">
        <f>I24*J8</f>
        <v>#VALUE!</v>
      </c>
      <c r="L24" s="398"/>
      <c r="M24" s="399"/>
      <c r="N24"/>
      <c r="O24"/>
      <c r="P24" s="389"/>
      <c r="Q24" s="389"/>
      <c r="R24" s="389"/>
      <c r="S24" s="389"/>
    </row>
    <row r="25" spans="1:23" x14ac:dyDescent="0.25">
      <c r="A25" s="383"/>
      <c r="B25" s="384"/>
      <c r="C25" s="385"/>
      <c r="D25" s="402" t="str">
        <f>IFERROR(VLOOKUP(A25,NPS!A2:B823,2,FALSE),"")</f>
        <v/>
      </c>
      <c r="E25" s="402"/>
      <c r="F25" s="402"/>
      <c r="G25" s="402"/>
      <c r="H25" s="402"/>
      <c r="I25" s="400"/>
      <c r="J25" s="400"/>
      <c r="K25" s="397" t="e">
        <f>I25*J8</f>
        <v>#VALUE!</v>
      </c>
      <c r="L25" s="398"/>
      <c r="M25" s="399"/>
      <c r="N25"/>
      <c r="O25"/>
      <c r="P25" s="389"/>
      <c r="Q25" s="389"/>
      <c r="R25" s="389"/>
      <c r="S25" s="389"/>
    </row>
    <row r="26" spans="1:23" x14ac:dyDescent="0.25">
      <c r="A26" s="383"/>
      <c r="B26" s="384"/>
      <c r="C26" s="385"/>
      <c r="D26" s="402" t="str">
        <f>IFERROR(VLOOKUP(A26,NPS!A2:B824,2,FALSE),"")</f>
        <v/>
      </c>
      <c r="E26" s="402"/>
      <c r="F26" s="402"/>
      <c r="G26" s="402"/>
      <c r="H26" s="402"/>
      <c r="I26" s="400"/>
      <c r="J26" s="400"/>
      <c r="K26" s="397" t="e">
        <f>I26*J8</f>
        <v>#VALUE!</v>
      </c>
      <c r="L26" s="398"/>
      <c r="M26" s="399"/>
      <c r="N26"/>
      <c r="O26"/>
      <c r="P26" s="389"/>
      <c r="Q26" s="389"/>
      <c r="R26" s="389"/>
      <c r="S26" s="389"/>
    </row>
    <row r="27" spans="1:23" x14ac:dyDescent="0.25">
      <c r="A27" s="383"/>
      <c r="B27" s="384"/>
      <c r="C27" s="385"/>
      <c r="D27" s="402" t="str">
        <f>IFERROR(VLOOKUP(A27,NPS!A2:B825,2,FALSE),"")</f>
        <v/>
      </c>
      <c r="E27" s="402"/>
      <c r="F27" s="402"/>
      <c r="G27" s="402"/>
      <c r="H27" s="402"/>
      <c r="I27" s="400"/>
      <c r="J27" s="400"/>
      <c r="K27" s="397" t="e">
        <f>I27*J8</f>
        <v>#VALUE!</v>
      </c>
      <c r="L27" s="398"/>
      <c r="M27" s="399"/>
      <c r="N27"/>
      <c r="O27"/>
      <c r="P27" s="389"/>
      <c r="Q27" s="389"/>
      <c r="R27" s="389"/>
      <c r="S27" s="389"/>
    </row>
    <row r="28" spans="1:23" x14ac:dyDescent="0.25">
      <c r="A28" s="383"/>
      <c r="B28" s="384"/>
      <c r="C28" s="385"/>
      <c r="D28" s="402" t="str">
        <f>IFERROR(VLOOKUP(A28,NPS!A2:B826,2,FALSE),"")</f>
        <v/>
      </c>
      <c r="E28" s="402"/>
      <c r="F28" s="402"/>
      <c r="G28" s="402"/>
      <c r="H28" s="402"/>
      <c r="I28" s="400"/>
      <c r="J28" s="400"/>
      <c r="K28" s="397" t="e">
        <f>I28*J8</f>
        <v>#VALUE!</v>
      </c>
      <c r="L28" s="398"/>
      <c r="M28" s="399"/>
      <c r="N28"/>
      <c r="O28"/>
      <c r="P28" s="389"/>
      <c r="Q28" s="389"/>
      <c r="R28" s="389"/>
      <c r="S28" s="389"/>
    </row>
    <row r="29" spans="1:23" x14ac:dyDescent="0.25">
      <c r="A29" s="383"/>
      <c r="B29" s="384"/>
      <c r="C29" s="385"/>
      <c r="D29" s="402" t="str">
        <f>IFERROR(VLOOKUP(A29,NPS!A2:B827,2,FALSE),"")</f>
        <v/>
      </c>
      <c r="E29" s="402"/>
      <c r="F29" s="402"/>
      <c r="G29" s="402"/>
      <c r="H29" s="402"/>
      <c r="I29" s="400"/>
      <c r="J29" s="400"/>
      <c r="K29" s="397" t="e">
        <f>I29*J8</f>
        <v>#VALUE!</v>
      </c>
      <c r="L29" s="398"/>
      <c r="M29" s="399"/>
      <c r="N29"/>
      <c r="O29"/>
      <c r="P29"/>
      <c r="Q29"/>
      <c r="R29"/>
      <c r="S29"/>
    </row>
    <row r="30" spans="1:23" x14ac:dyDescent="0.25">
      <c r="A30" s="383"/>
      <c r="B30" s="384"/>
      <c r="C30" s="385"/>
      <c r="D30" s="402" t="str">
        <f>IFERROR(VLOOKUP(A30,NPS!A2:B828,2,FALSE),"")</f>
        <v/>
      </c>
      <c r="E30" s="402"/>
      <c r="F30" s="402"/>
      <c r="G30" s="402"/>
      <c r="H30" s="402"/>
      <c r="I30" s="400"/>
      <c r="J30" s="400"/>
      <c r="K30" s="397" t="e">
        <f>I30*J8</f>
        <v>#VALUE!</v>
      </c>
      <c r="L30" s="398"/>
      <c r="M30" s="399"/>
      <c r="N30"/>
      <c r="O30"/>
      <c r="P30"/>
      <c r="Q30"/>
      <c r="R30"/>
      <c r="S30"/>
    </row>
    <row r="31" spans="1:23" x14ac:dyDescent="0.25">
      <c r="A31" s="383"/>
      <c r="B31" s="384"/>
      <c r="C31" s="385"/>
      <c r="D31" s="402" t="str">
        <f>IFERROR(VLOOKUP(A31,NPS!A2:B829,2,FALSE),"")</f>
        <v/>
      </c>
      <c r="E31" s="402"/>
      <c r="F31" s="402"/>
      <c r="G31" s="402"/>
      <c r="H31" s="402"/>
      <c r="I31" s="400"/>
      <c r="J31" s="400"/>
      <c r="K31" s="397" t="e">
        <f>I31*J8</f>
        <v>#VALUE!</v>
      </c>
      <c r="L31" s="398"/>
      <c r="M31" s="399"/>
      <c r="N31"/>
      <c r="O31"/>
      <c r="P31"/>
      <c r="Q31"/>
      <c r="R31"/>
      <c r="S31"/>
    </row>
    <row r="32" spans="1:23" x14ac:dyDescent="0.25">
      <c r="A32" s="383"/>
      <c r="B32" s="384"/>
      <c r="C32" s="385"/>
      <c r="D32" s="402" t="str">
        <f>IFERROR(VLOOKUP(A32,NPS!A2:B830,2,FALSE),"")</f>
        <v/>
      </c>
      <c r="E32" s="402"/>
      <c r="F32" s="402"/>
      <c r="G32" s="402"/>
      <c r="H32" s="402"/>
      <c r="I32" s="400"/>
      <c r="J32" s="400"/>
      <c r="K32" s="397" t="e">
        <f>I32*J8</f>
        <v>#VALUE!</v>
      </c>
      <c r="L32" s="398"/>
      <c r="M32" s="399"/>
      <c r="N32"/>
      <c r="O32"/>
      <c r="P32"/>
      <c r="Q32"/>
      <c r="R32"/>
      <c r="S32"/>
    </row>
    <row r="33" spans="1:19" x14ac:dyDescent="0.25">
      <c r="A33" s="383"/>
      <c r="B33" s="384"/>
      <c r="C33" s="385"/>
      <c r="D33" s="402" t="str">
        <f>IFERROR(VLOOKUP(A33,NPS!A2:B831,2,FALSE),"")</f>
        <v/>
      </c>
      <c r="E33" s="402"/>
      <c r="F33" s="402"/>
      <c r="G33" s="402"/>
      <c r="H33" s="402"/>
      <c r="I33" s="400"/>
      <c r="J33" s="400"/>
      <c r="K33" s="397" t="e">
        <f>I33*J8</f>
        <v>#VALUE!</v>
      </c>
      <c r="L33" s="398"/>
      <c r="M33" s="399"/>
      <c r="N33"/>
      <c r="O33"/>
      <c r="P33"/>
      <c r="Q33"/>
      <c r="R33"/>
      <c r="S33"/>
    </row>
    <row r="34" spans="1:19" x14ac:dyDescent="0.25">
      <c r="A34" s="383"/>
      <c r="B34" s="384"/>
      <c r="C34" s="385"/>
      <c r="D34" s="402" t="str">
        <f>IFERROR(VLOOKUP(A34,NPS!A2:B832,2,FALSE),"")</f>
        <v/>
      </c>
      <c r="E34" s="402"/>
      <c r="F34" s="402"/>
      <c r="G34" s="402"/>
      <c r="H34" s="402"/>
      <c r="I34" s="400"/>
      <c r="J34" s="400"/>
      <c r="K34" s="397" t="e">
        <f>I34*J8</f>
        <v>#VALUE!</v>
      </c>
      <c r="L34" s="398"/>
      <c r="M34" s="399"/>
      <c r="N34"/>
      <c r="O34"/>
      <c r="P34"/>
      <c r="Q34"/>
      <c r="R34"/>
      <c r="S34"/>
    </row>
    <row r="35" spans="1:19" x14ac:dyDescent="0.25">
      <c r="A35" s="383"/>
      <c r="B35" s="384"/>
      <c r="C35" s="385"/>
      <c r="D35" s="402" t="str">
        <f>IFERROR(VLOOKUP(A35,NPS!A2:B833,2,FALSE),"")</f>
        <v/>
      </c>
      <c r="E35" s="402"/>
      <c r="F35" s="402"/>
      <c r="G35" s="402"/>
      <c r="H35" s="402"/>
      <c r="I35" s="400"/>
      <c r="J35" s="400"/>
      <c r="K35" s="397" t="e">
        <f>I35*J8</f>
        <v>#VALUE!</v>
      </c>
      <c r="L35" s="398"/>
      <c r="M35" s="399"/>
      <c r="N35"/>
      <c r="O35"/>
      <c r="P35"/>
      <c r="Q35"/>
      <c r="R35"/>
      <c r="S35"/>
    </row>
    <row r="36" spans="1:19" x14ac:dyDescent="0.25">
      <c r="A36" s="383"/>
      <c r="B36" s="384"/>
      <c r="C36" s="385"/>
      <c r="D36" s="402" t="str">
        <f>IFERROR(VLOOKUP(A36,NPS!A2:B834,2,FALSE),"")</f>
        <v/>
      </c>
      <c r="E36" s="402"/>
      <c r="F36" s="402"/>
      <c r="G36" s="402"/>
      <c r="H36" s="402"/>
      <c r="I36" s="400"/>
      <c r="J36" s="400"/>
      <c r="K36" s="397" t="e">
        <f>I36*J8</f>
        <v>#VALUE!</v>
      </c>
      <c r="L36" s="398"/>
      <c r="M36" s="399"/>
      <c r="N36"/>
      <c r="O36"/>
      <c r="P36"/>
      <c r="Q36"/>
      <c r="R36"/>
      <c r="S36"/>
    </row>
    <row r="37" spans="1:19" x14ac:dyDescent="0.25">
      <c r="A37" s="383"/>
      <c r="B37" s="384"/>
      <c r="C37" s="385"/>
      <c r="D37" s="402" t="str">
        <f>IFERROR(VLOOKUP(A37,NPS!A2:B835,2,FALSE),"")</f>
        <v/>
      </c>
      <c r="E37" s="402"/>
      <c r="F37" s="402"/>
      <c r="G37" s="402"/>
      <c r="H37" s="402"/>
      <c r="I37" s="400"/>
      <c r="J37" s="400"/>
      <c r="K37" s="397" t="e">
        <f>I37*J8</f>
        <v>#VALUE!</v>
      </c>
      <c r="L37" s="398"/>
      <c r="M37" s="399"/>
      <c r="N37"/>
      <c r="O37"/>
      <c r="P37"/>
      <c r="Q37"/>
      <c r="R37"/>
      <c r="S37"/>
    </row>
    <row r="38" spans="1:19" x14ac:dyDescent="0.25">
      <c r="A38" s="383"/>
      <c r="B38" s="384"/>
      <c r="C38" s="385"/>
      <c r="D38" s="402" t="str">
        <f>IFERROR(VLOOKUP(A38,NPS!A2:B836,2,FALSE),"")</f>
        <v/>
      </c>
      <c r="E38" s="402"/>
      <c r="F38" s="402"/>
      <c r="G38" s="402"/>
      <c r="H38" s="402"/>
      <c r="I38" s="400"/>
      <c r="J38" s="400"/>
      <c r="K38" s="397" t="e">
        <f>I38*J8</f>
        <v>#VALUE!</v>
      </c>
      <c r="L38" s="398"/>
      <c r="M38" s="399"/>
      <c r="N38"/>
      <c r="O38"/>
      <c r="P38"/>
      <c r="Q38"/>
      <c r="R38"/>
      <c r="S38"/>
    </row>
    <row r="39" spans="1:19" x14ac:dyDescent="0.25">
      <c r="A39" s="383"/>
      <c r="B39" s="384"/>
      <c r="C39" s="385"/>
      <c r="D39" s="402" t="str">
        <f>IFERROR(VLOOKUP(A39,NPS!A2:B837,2,FALSE),"")</f>
        <v/>
      </c>
      <c r="E39" s="402"/>
      <c r="F39" s="402"/>
      <c r="G39" s="402"/>
      <c r="H39" s="402"/>
      <c r="I39" s="400"/>
      <c r="J39" s="400"/>
      <c r="K39" s="397" t="e">
        <f>I39*J8</f>
        <v>#VALUE!</v>
      </c>
      <c r="L39" s="398"/>
      <c r="M39" s="399"/>
      <c r="N39"/>
      <c r="O39"/>
      <c r="P39"/>
      <c r="Q39"/>
      <c r="R39"/>
      <c r="S39"/>
    </row>
    <row r="40" spans="1:19" x14ac:dyDescent="0.25">
      <c r="A40" s="383"/>
      <c r="B40" s="384"/>
      <c r="C40" s="385"/>
      <c r="D40" s="402" t="str">
        <f>IFERROR(VLOOKUP(A40,NPS!A2:B838,2,FALSE),"")</f>
        <v/>
      </c>
      <c r="E40" s="402"/>
      <c r="F40" s="402"/>
      <c r="G40" s="402"/>
      <c r="H40" s="402"/>
      <c r="I40" s="400"/>
      <c r="J40" s="400"/>
      <c r="K40" s="397" t="e">
        <f>I40*J8</f>
        <v>#VALUE!</v>
      </c>
      <c r="L40" s="398"/>
      <c r="M40" s="399"/>
      <c r="N40"/>
      <c r="O40"/>
      <c r="P40"/>
      <c r="Q40"/>
      <c r="R40"/>
      <c r="S40"/>
    </row>
    <row r="41" spans="1:19" x14ac:dyDescent="0.25">
      <c r="A41" s="383"/>
      <c r="B41" s="384"/>
      <c r="C41" s="385"/>
      <c r="D41" s="402" t="str">
        <f>IFERROR(VLOOKUP(A41,NPS!A2:B839,2,FALSE),"")</f>
        <v/>
      </c>
      <c r="E41" s="402"/>
      <c r="F41" s="402"/>
      <c r="G41" s="402"/>
      <c r="H41" s="402"/>
      <c r="I41" s="400"/>
      <c r="J41" s="400"/>
      <c r="K41" s="397" t="e">
        <f>I41*J8</f>
        <v>#VALUE!</v>
      </c>
      <c r="L41" s="398"/>
      <c r="M41" s="399"/>
      <c r="N41"/>
      <c r="O41"/>
      <c r="P41"/>
      <c r="Q41"/>
      <c r="R41"/>
      <c r="S41"/>
    </row>
    <row r="42" spans="1:19" x14ac:dyDescent="0.25">
      <c r="A42" s="383"/>
      <c r="B42" s="384"/>
      <c r="C42" s="385"/>
      <c r="D42" s="402" t="str">
        <f>IFERROR(VLOOKUP(A42,NPS!A2:B840,2,FALSE),"")</f>
        <v/>
      </c>
      <c r="E42" s="402"/>
      <c r="F42" s="402"/>
      <c r="G42" s="402"/>
      <c r="H42" s="402"/>
      <c r="I42" s="400"/>
      <c r="J42" s="400"/>
      <c r="K42" s="397" t="e">
        <f>I42*J8</f>
        <v>#VALUE!</v>
      </c>
      <c r="L42" s="398"/>
      <c r="M42" s="399"/>
      <c r="N42"/>
      <c r="O42"/>
      <c r="P42"/>
      <c r="Q42"/>
      <c r="R42"/>
      <c r="S42"/>
    </row>
    <row r="43" spans="1:19" x14ac:dyDescent="0.25">
      <c r="A43" s="383"/>
      <c r="B43" s="384"/>
      <c r="C43" s="385"/>
      <c r="D43" s="402" t="str">
        <f>IFERROR(VLOOKUP(A43,NPS!A2:B841,2,FALSE),"")</f>
        <v/>
      </c>
      <c r="E43" s="402"/>
      <c r="F43" s="402"/>
      <c r="G43" s="402"/>
      <c r="H43" s="402"/>
      <c r="I43" s="400"/>
      <c r="J43" s="400"/>
      <c r="K43" s="397" t="e">
        <f>I43*J8</f>
        <v>#VALUE!</v>
      </c>
      <c r="L43" s="398"/>
      <c r="M43" s="399"/>
      <c r="N43"/>
      <c r="O43"/>
      <c r="P43"/>
      <c r="Q43"/>
      <c r="R43"/>
      <c r="S43"/>
    </row>
    <row r="44" spans="1:19" x14ac:dyDescent="0.25">
      <c r="A44" s="383"/>
      <c r="B44" s="384"/>
      <c r="C44" s="385"/>
      <c r="D44" s="402" t="str">
        <f>IFERROR(VLOOKUP(A44,NPS!A2:B842,2,FALSE),"")</f>
        <v/>
      </c>
      <c r="E44" s="402"/>
      <c r="F44" s="402"/>
      <c r="G44" s="402"/>
      <c r="H44" s="402"/>
      <c r="I44" s="400"/>
      <c r="J44" s="400"/>
      <c r="K44" s="397" t="e">
        <f>I44*J8</f>
        <v>#VALUE!</v>
      </c>
      <c r="L44" s="398"/>
      <c r="M44" s="399"/>
      <c r="N44"/>
      <c r="O44"/>
      <c r="P44"/>
      <c r="Q44"/>
      <c r="R44"/>
      <c r="S44"/>
    </row>
    <row r="45" spans="1:19" x14ac:dyDescent="0.25">
      <c r="A45" s="383"/>
      <c r="B45" s="384"/>
      <c r="C45" s="385"/>
      <c r="D45" s="402" t="str">
        <f>IFERROR(VLOOKUP(A45,NPS!A2:B843,2,FALSE),"")</f>
        <v/>
      </c>
      <c r="E45" s="402"/>
      <c r="F45" s="402"/>
      <c r="G45" s="402"/>
      <c r="H45" s="402"/>
      <c r="I45" s="400"/>
      <c r="J45" s="400"/>
      <c r="K45" s="397" t="e">
        <f>I45*J8</f>
        <v>#VALUE!</v>
      </c>
      <c r="L45" s="398"/>
      <c r="M45" s="399"/>
      <c r="N45"/>
      <c r="O45"/>
      <c r="P45"/>
      <c r="Q45"/>
      <c r="R45"/>
      <c r="S45"/>
    </row>
    <row r="46" spans="1:19" x14ac:dyDescent="0.25">
      <c r="A46" s="406"/>
      <c r="B46" s="407"/>
      <c r="C46" s="408"/>
      <c r="D46" s="403" t="str">
        <f>IFERROR(VLOOKUP(A46,NPS!A2:B844,2,FALSE),"")</f>
        <v/>
      </c>
      <c r="E46" s="404"/>
      <c r="F46" s="404"/>
      <c r="G46" s="404"/>
      <c r="H46" s="405"/>
      <c r="I46" s="401"/>
      <c r="J46" s="385"/>
      <c r="K46" s="397" t="e">
        <f>I46*J8</f>
        <v>#VALUE!</v>
      </c>
      <c r="L46" s="398"/>
      <c r="M46" s="399"/>
      <c r="N46"/>
      <c r="O46"/>
      <c r="P46"/>
      <c r="Q46"/>
      <c r="R46"/>
      <c r="S46"/>
    </row>
    <row r="47" spans="1:19" x14ac:dyDescent="0.25">
      <c r="A47" s="81"/>
      <c r="B47" s="82"/>
      <c r="C47" s="83"/>
      <c r="D47" s="403" t="str">
        <f>IFERROR(VLOOKUP(A47,NPS!A2:B845,2,FALSE),"")</f>
        <v/>
      </c>
      <c r="E47" s="404"/>
      <c r="F47" s="404"/>
      <c r="G47" s="404"/>
      <c r="H47" s="405"/>
      <c r="I47" s="84"/>
      <c r="J47" s="83"/>
      <c r="K47" s="397" t="e">
        <f>I47*J8</f>
        <v>#VALUE!</v>
      </c>
      <c r="L47" s="398"/>
      <c r="M47" s="399"/>
      <c r="N47"/>
      <c r="O47"/>
      <c r="P47"/>
      <c r="Q47"/>
      <c r="R47"/>
      <c r="S47"/>
    </row>
    <row r="48" spans="1:19" x14ac:dyDescent="0.25">
      <c r="A48" s="81"/>
      <c r="B48" s="82"/>
      <c r="C48" s="83"/>
      <c r="D48" s="403" t="str">
        <f>IFERROR(VLOOKUP(A48,NPS!A2:B846,2,FALSE),"")</f>
        <v/>
      </c>
      <c r="E48" s="404"/>
      <c r="F48" s="404"/>
      <c r="G48" s="404"/>
      <c r="H48" s="405"/>
      <c r="I48" s="84"/>
      <c r="J48" s="83"/>
      <c r="K48" s="397" t="e">
        <f>I48*J8</f>
        <v>#VALUE!</v>
      </c>
      <c r="L48" s="398"/>
      <c r="M48" s="399"/>
      <c r="N48"/>
      <c r="O48"/>
      <c r="P48"/>
      <c r="Q48"/>
      <c r="R48"/>
      <c r="S48"/>
    </row>
    <row r="49" spans="1:19" x14ac:dyDescent="0.25">
      <c r="A49" s="81"/>
      <c r="B49" s="82"/>
      <c r="C49" s="83"/>
      <c r="D49" s="403" t="str">
        <f>IFERROR(VLOOKUP(A49,NPS!A2:B847,2,FALSE),"")</f>
        <v/>
      </c>
      <c r="E49" s="404"/>
      <c r="F49" s="404"/>
      <c r="G49" s="404"/>
      <c r="H49" s="405"/>
      <c r="I49" s="84"/>
      <c r="J49" s="83"/>
      <c r="K49" s="397" t="e">
        <f>I49*J8</f>
        <v>#VALUE!</v>
      </c>
      <c r="L49" s="398"/>
      <c r="M49" s="399"/>
      <c r="N49"/>
      <c r="O49"/>
      <c r="P49"/>
      <c r="Q49"/>
      <c r="R49"/>
      <c r="S49"/>
    </row>
    <row r="50" spans="1:19" x14ac:dyDescent="0.25">
      <c r="A50" s="81"/>
      <c r="B50" s="82"/>
      <c r="C50" s="83"/>
      <c r="D50" s="403" t="str">
        <f>IFERROR(VLOOKUP(A50,NPS!A2:B848,2,FALSE),"")</f>
        <v/>
      </c>
      <c r="E50" s="404"/>
      <c r="F50" s="404"/>
      <c r="G50" s="404"/>
      <c r="H50" s="405"/>
      <c r="I50" s="84"/>
      <c r="J50" s="83"/>
      <c r="K50" s="397" t="e">
        <f>I50*J8</f>
        <v>#VALUE!</v>
      </c>
      <c r="L50" s="398"/>
      <c r="M50" s="399"/>
      <c r="N50"/>
      <c r="O50"/>
      <c r="P50"/>
      <c r="Q50"/>
      <c r="R50"/>
      <c r="S50"/>
    </row>
    <row r="51" spans="1:19" x14ac:dyDescent="0.25">
      <c r="A51" s="81"/>
      <c r="B51" s="82"/>
      <c r="C51" s="83"/>
      <c r="D51" s="403" t="str">
        <f>IFERROR(VLOOKUP(A51,NPS!A2:B849,2,FALSE),"")</f>
        <v/>
      </c>
      <c r="E51" s="404"/>
      <c r="F51" s="404"/>
      <c r="G51" s="404"/>
      <c r="H51" s="405"/>
      <c r="I51" s="84"/>
      <c r="J51" s="83"/>
      <c r="K51" s="397" t="e">
        <f>I51*J8</f>
        <v>#VALUE!</v>
      </c>
      <c r="L51" s="398"/>
      <c r="M51" s="399"/>
      <c r="N51"/>
      <c r="O51"/>
      <c r="P51"/>
      <c r="Q51"/>
      <c r="R51"/>
      <c r="S51"/>
    </row>
    <row r="52" spans="1:19" x14ac:dyDescent="0.25">
      <c r="A52" s="81"/>
      <c r="B52" s="82"/>
      <c r="C52" s="83"/>
      <c r="D52" s="403" t="str">
        <f>IFERROR(VLOOKUP(A52,NPS!A2:B850,2,FALSE),"")</f>
        <v/>
      </c>
      <c r="E52" s="404"/>
      <c r="F52" s="404"/>
      <c r="G52" s="404"/>
      <c r="H52" s="405"/>
      <c r="I52" s="84"/>
      <c r="J52" s="83"/>
      <c r="K52" s="397" t="e">
        <f>I52*J8</f>
        <v>#VALUE!</v>
      </c>
      <c r="L52" s="398"/>
      <c r="M52" s="399"/>
      <c r="N52"/>
      <c r="O52"/>
      <c r="P52"/>
      <c r="Q52"/>
      <c r="R52"/>
      <c r="S52"/>
    </row>
    <row r="53" spans="1:19" x14ac:dyDescent="0.25">
      <c r="A53" s="81"/>
      <c r="B53" s="82"/>
      <c r="C53" s="83"/>
      <c r="D53" s="403" t="str">
        <f>IFERROR(VLOOKUP(A53,NPS!A2:B851,2,FALSE),"")</f>
        <v/>
      </c>
      <c r="E53" s="404"/>
      <c r="F53" s="404"/>
      <c r="G53" s="404"/>
      <c r="H53" s="405"/>
      <c r="I53" s="84"/>
      <c r="J53" s="83"/>
      <c r="K53" s="397" t="e">
        <f>I53*J8</f>
        <v>#VALUE!</v>
      </c>
      <c r="L53" s="398"/>
      <c r="M53" s="399"/>
      <c r="N53"/>
      <c r="O53"/>
      <c r="P53"/>
      <c r="Q53"/>
      <c r="R53"/>
      <c r="S53"/>
    </row>
    <row r="54" spans="1:19" x14ac:dyDescent="0.25">
      <c r="A54" s="81"/>
      <c r="B54" s="82"/>
      <c r="C54" s="83"/>
      <c r="D54" s="403" t="str">
        <f>IFERROR(VLOOKUP(A54,NPS!A2:B852,2,FALSE),"")</f>
        <v/>
      </c>
      <c r="E54" s="404"/>
      <c r="F54" s="404"/>
      <c r="G54" s="404"/>
      <c r="H54" s="405"/>
      <c r="I54" s="84"/>
      <c r="J54" s="83"/>
      <c r="K54" s="397" t="e">
        <f>I54*J8</f>
        <v>#VALUE!</v>
      </c>
      <c r="L54" s="398"/>
      <c r="M54" s="399"/>
      <c r="N54"/>
      <c r="O54"/>
      <c r="P54"/>
      <c r="Q54"/>
      <c r="R54"/>
      <c r="S54"/>
    </row>
    <row r="55" spans="1:19" x14ac:dyDescent="0.25">
      <c r="A55" s="81"/>
      <c r="B55" s="82"/>
      <c r="C55" s="83"/>
      <c r="D55" s="403" t="str">
        <f>IFERROR(VLOOKUP(A55,NPS!A2:B853,2,FALSE),"")</f>
        <v/>
      </c>
      <c r="E55" s="404"/>
      <c r="F55" s="404"/>
      <c r="G55" s="404"/>
      <c r="H55" s="405"/>
      <c r="I55" s="84"/>
      <c r="J55" s="83"/>
      <c r="K55" s="397" t="e">
        <f>I55*J8</f>
        <v>#VALUE!</v>
      </c>
      <c r="L55" s="398"/>
      <c r="M55" s="399"/>
      <c r="N55"/>
      <c r="O55"/>
      <c r="P55"/>
      <c r="Q55"/>
      <c r="R55"/>
      <c r="S55"/>
    </row>
    <row r="56" spans="1:19" x14ac:dyDescent="0.25">
      <c r="A56" s="81"/>
      <c r="B56" s="82"/>
      <c r="C56" s="83"/>
      <c r="D56" s="403" t="str">
        <f>IFERROR(VLOOKUP(A56,NPS!A2:B854,2,FALSE),"")</f>
        <v/>
      </c>
      <c r="E56" s="404"/>
      <c r="F56" s="404"/>
      <c r="G56" s="404"/>
      <c r="H56" s="405"/>
      <c r="I56" s="84"/>
      <c r="J56" s="83"/>
      <c r="K56" s="397" t="e">
        <f>I56*J8</f>
        <v>#VALUE!</v>
      </c>
      <c r="L56" s="398"/>
      <c r="M56" s="399"/>
      <c r="N56"/>
      <c r="O56"/>
      <c r="P56"/>
      <c r="Q56"/>
      <c r="R56"/>
      <c r="S56"/>
    </row>
    <row r="57" spans="1:19" x14ac:dyDescent="0.25">
      <c r="A57" s="81"/>
      <c r="B57" s="82"/>
      <c r="C57" s="83"/>
      <c r="D57" s="403" t="str">
        <f>IFERROR(VLOOKUP(A57,NPS!A2:B855,2,FALSE),"")</f>
        <v/>
      </c>
      <c r="E57" s="404"/>
      <c r="F57" s="404"/>
      <c r="G57" s="404"/>
      <c r="H57" s="405"/>
      <c r="I57" s="84"/>
      <c r="J57" s="83"/>
      <c r="K57" s="397" t="e">
        <f>I57*J8</f>
        <v>#VALUE!</v>
      </c>
      <c r="L57" s="398"/>
      <c r="M57" s="399"/>
      <c r="N57"/>
      <c r="O57"/>
      <c r="P57"/>
      <c r="Q57"/>
      <c r="R57"/>
      <c r="S57"/>
    </row>
    <row r="58" spans="1:19" x14ac:dyDescent="0.25">
      <c r="A58" s="81"/>
      <c r="B58" s="82"/>
      <c r="C58" s="83"/>
      <c r="D58" s="403" t="str">
        <f>IFERROR(VLOOKUP(A58,NPS!A2:B856,2,FALSE),"")</f>
        <v/>
      </c>
      <c r="E58" s="404"/>
      <c r="F58" s="404"/>
      <c r="G58" s="404"/>
      <c r="H58" s="405"/>
      <c r="I58" s="84"/>
      <c r="J58" s="83"/>
      <c r="K58" s="397" t="e">
        <f>I58*J8</f>
        <v>#VALUE!</v>
      </c>
      <c r="L58" s="398"/>
      <c r="M58" s="399"/>
      <c r="N58"/>
      <c r="O58"/>
      <c r="P58"/>
      <c r="Q58"/>
      <c r="R58"/>
      <c r="S58"/>
    </row>
    <row r="59" spans="1:19" x14ac:dyDescent="0.25">
      <c r="A59" s="81"/>
      <c r="B59" s="82"/>
      <c r="C59" s="83"/>
      <c r="D59" s="403" t="str">
        <f>IFERROR(VLOOKUP(A59,NPS!A2:B857,2,FALSE),"")</f>
        <v/>
      </c>
      <c r="E59" s="404"/>
      <c r="F59" s="404"/>
      <c r="G59" s="404"/>
      <c r="H59" s="405"/>
      <c r="I59" s="84"/>
      <c r="J59" s="83"/>
      <c r="K59" s="397" t="e">
        <f>I59*J8</f>
        <v>#VALUE!</v>
      </c>
      <c r="L59" s="398"/>
      <c r="M59" s="399"/>
      <c r="N59"/>
      <c r="O59"/>
      <c r="P59"/>
      <c r="Q59"/>
      <c r="R59"/>
      <c r="S59"/>
    </row>
    <row r="60" spans="1:19" x14ac:dyDescent="0.25">
      <c r="A60" s="81"/>
      <c r="B60" s="82"/>
      <c r="C60" s="83"/>
      <c r="D60" s="403" t="str">
        <f>IFERROR(VLOOKUP(A60,NPS!A2:B858,2,FALSE),"")</f>
        <v/>
      </c>
      <c r="E60" s="404"/>
      <c r="F60" s="404"/>
      <c r="G60" s="404"/>
      <c r="H60" s="405"/>
      <c r="I60" s="84"/>
      <c r="J60" s="83"/>
      <c r="K60" s="397" t="e">
        <f>I60*J8</f>
        <v>#VALUE!</v>
      </c>
      <c r="L60" s="398"/>
      <c r="M60" s="399"/>
      <c r="O60" s="218" t="e">
        <f>ROUNDUP((Overview!G9/'Equitable Share'!F8)*'Equitable Share'!F4,2)</f>
        <v>#N/A</v>
      </c>
    </row>
    <row r="61" spans="1:19" x14ac:dyDescent="0.25">
      <c r="A61" s="81"/>
      <c r="B61" s="82"/>
      <c r="C61" s="83"/>
      <c r="D61" s="403" t="str">
        <f>IFERROR(VLOOKUP(A61,NPS!A2:B859,2,FALSE),"")</f>
        <v/>
      </c>
      <c r="E61" s="404"/>
      <c r="F61" s="404"/>
      <c r="G61" s="404"/>
      <c r="H61" s="405"/>
      <c r="I61" s="84"/>
      <c r="J61" s="83"/>
      <c r="K61" s="397" t="e">
        <f>I61*J8</f>
        <v>#VALUE!</v>
      </c>
      <c r="L61" s="398"/>
      <c r="M61" s="399"/>
      <c r="O61" s="219">
        <f>F8</f>
        <v>0</v>
      </c>
    </row>
    <row r="62" spans="1:19" x14ac:dyDescent="0.25">
      <c r="A62" s="383"/>
      <c r="B62" s="384"/>
      <c r="C62" s="385"/>
      <c r="D62" s="402" t="str">
        <f>IFERROR(VLOOKUP(A62,NPS!A2:B845,2,FALSE),"")</f>
        <v/>
      </c>
      <c r="E62" s="402"/>
      <c r="F62" s="402"/>
      <c r="G62" s="402"/>
      <c r="H62" s="402"/>
      <c r="I62" s="400"/>
      <c r="J62" s="400"/>
      <c r="K62" s="397" t="e">
        <f>I62*J8</f>
        <v>#VALUE!</v>
      </c>
      <c r="L62" s="398"/>
      <c r="M62" s="399"/>
      <c r="O62" s="220">
        <f>F4</f>
        <v>0</v>
      </c>
    </row>
    <row r="63" spans="1:19" ht="15.75" thickBot="1" x14ac:dyDescent="0.3">
      <c r="A63" s="74"/>
      <c r="D63"/>
      <c r="E63"/>
      <c r="F63"/>
      <c r="G63"/>
      <c r="H63"/>
      <c r="I63" s="390">
        <f>SUM(I13:J62)</f>
        <v>0</v>
      </c>
      <c r="J63" s="391"/>
      <c r="K63" s="392" t="e">
        <f>SUM(K13:M62)</f>
        <v>#VALUE!</v>
      </c>
      <c r="L63" s="393"/>
      <c r="M63" s="394"/>
      <c r="O63" s="221" t="e">
        <f>SUM(K13:M62)</f>
        <v>#VALUE!</v>
      </c>
    </row>
    <row r="64" spans="1:19" x14ac:dyDescent="0.25">
      <c r="A64" s="74"/>
      <c r="D64"/>
      <c r="E64"/>
      <c r="F64"/>
      <c r="G64"/>
      <c r="H64"/>
      <c r="I64" s="256" t="s">
        <v>568</v>
      </c>
      <c r="J64" s="256"/>
      <c r="K64" s="395" t="s">
        <v>569</v>
      </c>
      <c r="L64" s="395"/>
      <c r="M64" s="396"/>
    </row>
    <row r="65" spans="1:13" ht="15.75" thickBot="1" x14ac:dyDescent="0.3">
      <c r="A65" s="75"/>
      <c r="B65" s="76"/>
      <c r="C65" s="76"/>
      <c r="D65" s="216"/>
      <c r="E65" s="216"/>
      <c r="F65" s="216"/>
      <c r="G65" s="216"/>
      <c r="H65" s="216"/>
      <c r="I65" s="76"/>
      <c r="J65" s="76"/>
      <c r="K65" s="76"/>
      <c r="L65" s="76"/>
      <c r="M65" s="77"/>
    </row>
  </sheetData>
  <sheetProtection algorithmName="SHA-512" hashValue="D8pTwZ2AGqq4qmOUdUd9zgMW9OvqpM7DmqGhOYJPX+iDhZ7PVmTwXx5ytbfVTS9RJSbwQD1fx7U+KmdB59y8RA==" saltValue="PR4LWfS55MMUyRGvR+Xczg==" spinCount="100000" sheet="1" selectLockedCells="1"/>
  <mergeCells count="194">
    <mergeCell ref="D20:H20"/>
    <mergeCell ref="K56:M56"/>
    <mergeCell ref="K57:M57"/>
    <mergeCell ref="K58:M58"/>
    <mergeCell ref="K59:M59"/>
    <mergeCell ref="K60:M60"/>
    <mergeCell ref="K61:M61"/>
    <mergeCell ref="D47:H47"/>
    <mergeCell ref="D48:H48"/>
    <mergeCell ref="D49:H49"/>
    <mergeCell ref="D50:H50"/>
    <mergeCell ref="D51:H51"/>
    <mergeCell ref="D52:H52"/>
    <mergeCell ref="D53:H53"/>
    <mergeCell ref="D54:H54"/>
    <mergeCell ref="D55:H55"/>
    <mergeCell ref="D56:H56"/>
    <mergeCell ref="D57:H57"/>
    <mergeCell ref="D58:H58"/>
    <mergeCell ref="D59:H59"/>
    <mergeCell ref="D60:H60"/>
    <mergeCell ref="D61:H61"/>
    <mergeCell ref="I40:J40"/>
    <mergeCell ref="D42:H42"/>
    <mergeCell ref="J5:L5"/>
    <mergeCell ref="J4:L4"/>
    <mergeCell ref="A1:M1"/>
    <mergeCell ref="A2:M2"/>
    <mergeCell ref="C5:D5"/>
    <mergeCell ref="F5:I5"/>
    <mergeCell ref="C4:D4"/>
    <mergeCell ref="F4:H4"/>
    <mergeCell ref="P14:S19"/>
    <mergeCell ref="D19:H19"/>
    <mergeCell ref="A13:C13"/>
    <mergeCell ref="A14:C14"/>
    <mergeCell ref="A15:C15"/>
    <mergeCell ref="A16:C16"/>
    <mergeCell ref="A17:C17"/>
    <mergeCell ref="A18:C18"/>
    <mergeCell ref="J8:L8"/>
    <mergeCell ref="J9:L9"/>
    <mergeCell ref="C8:D8"/>
    <mergeCell ref="F8:H8"/>
    <mergeCell ref="A12:C12"/>
    <mergeCell ref="D12:H12"/>
    <mergeCell ref="I12:J12"/>
    <mergeCell ref="K12:M12"/>
    <mergeCell ref="D18:H18"/>
    <mergeCell ref="K13:M13"/>
    <mergeCell ref="K14:M14"/>
    <mergeCell ref="K15:M15"/>
    <mergeCell ref="K16:M16"/>
    <mergeCell ref="K17:M17"/>
    <mergeCell ref="K18:M18"/>
    <mergeCell ref="A46:C46"/>
    <mergeCell ref="A62:C62"/>
    <mergeCell ref="D13:H13"/>
    <mergeCell ref="D14:H14"/>
    <mergeCell ref="D15:H15"/>
    <mergeCell ref="D16:H16"/>
    <mergeCell ref="D17:H17"/>
    <mergeCell ref="A37:C37"/>
    <mergeCell ref="A38:C38"/>
    <mergeCell ref="A39:C39"/>
    <mergeCell ref="A40:C40"/>
    <mergeCell ref="A41:C41"/>
    <mergeCell ref="A42:C42"/>
    <mergeCell ref="A31:C31"/>
    <mergeCell ref="A32:C32"/>
    <mergeCell ref="A33:C33"/>
    <mergeCell ref="A34:C34"/>
    <mergeCell ref="D21:H21"/>
    <mergeCell ref="D22:H22"/>
    <mergeCell ref="D23:H23"/>
    <mergeCell ref="D30:H30"/>
    <mergeCell ref="D31:H31"/>
    <mergeCell ref="D32:H32"/>
    <mergeCell ref="D33:H33"/>
    <mergeCell ref="D34:H34"/>
    <mergeCell ref="D35:H35"/>
    <mergeCell ref="D24:H24"/>
    <mergeCell ref="D25:H25"/>
    <mergeCell ref="D26:H26"/>
    <mergeCell ref="D27:H27"/>
    <mergeCell ref="D28:H28"/>
    <mergeCell ref="D29:H29"/>
    <mergeCell ref="D43:H43"/>
    <mergeCell ref="D44:H44"/>
    <mergeCell ref="D45:H45"/>
    <mergeCell ref="D46:H46"/>
    <mergeCell ref="D62:H62"/>
    <mergeCell ref="D36:H36"/>
    <mergeCell ref="D37:H37"/>
    <mergeCell ref="D38:H38"/>
    <mergeCell ref="D39:H39"/>
    <mergeCell ref="D40:H40"/>
    <mergeCell ref="D41:H41"/>
    <mergeCell ref="I24:J24"/>
    <mergeCell ref="I13:J13"/>
    <mergeCell ref="I14:J14"/>
    <mergeCell ref="I15:J15"/>
    <mergeCell ref="I16:J16"/>
    <mergeCell ref="I17:J17"/>
    <mergeCell ref="I18:J18"/>
    <mergeCell ref="I41:J41"/>
    <mergeCell ref="I42:J42"/>
    <mergeCell ref="I31:J31"/>
    <mergeCell ref="I32:J32"/>
    <mergeCell ref="I33:J33"/>
    <mergeCell ref="I34:J34"/>
    <mergeCell ref="I35:J35"/>
    <mergeCell ref="I36:J36"/>
    <mergeCell ref="I25:J25"/>
    <mergeCell ref="I26:J26"/>
    <mergeCell ref="I27:J27"/>
    <mergeCell ref="I28:J28"/>
    <mergeCell ref="I29:J29"/>
    <mergeCell ref="I30:J30"/>
    <mergeCell ref="I37:J37"/>
    <mergeCell ref="I38:J38"/>
    <mergeCell ref="I39:J39"/>
    <mergeCell ref="K19:M19"/>
    <mergeCell ref="K20:M20"/>
    <mergeCell ref="K21:M21"/>
    <mergeCell ref="K22:M22"/>
    <mergeCell ref="K23:M23"/>
    <mergeCell ref="I19:J19"/>
    <mergeCell ref="I20:J20"/>
    <mergeCell ref="I21:J21"/>
    <mergeCell ref="I22:J22"/>
    <mergeCell ref="I23:J23"/>
    <mergeCell ref="K30:M30"/>
    <mergeCell ref="K31:M31"/>
    <mergeCell ref="K32:M32"/>
    <mergeCell ref="K33:M33"/>
    <mergeCell ref="K34:M34"/>
    <mergeCell ref="K35:M35"/>
    <mergeCell ref="K24:M24"/>
    <mergeCell ref="K25:M25"/>
    <mergeCell ref="K26:M26"/>
    <mergeCell ref="K27:M27"/>
    <mergeCell ref="K28:M28"/>
    <mergeCell ref="K29:M29"/>
    <mergeCell ref="K53:M53"/>
    <mergeCell ref="K54:M54"/>
    <mergeCell ref="K55:M55"/>
    <mergeCell ref="K36:M36"/>
    <mergeCell ref="K37:M37"/>
    <mergeCell ref="K38:M38"/>
    <mergeCell ref="K39:M39"/>
    <mergeCell ref="K40:M40"/>
    <mergeCell ref="K41:M41"/>
    <mergeCell ref="P13:S13"/>
    <mergeCell ref="P22:S22"/>
    <mergeCell ref="P23:S28"/>
    <mergeCell ref="I63:J63"/>
    <mergeCell ref="K63:M63"/>
    <mergeCell ref="K64:M64"/>
    <mergeCell ref="I64:J64"/>
    <mergeCell ref="K42:M42"/>
    <mergeCell ref="K43:M43"/>
    <mergeCell ref="K44:M44"/>
    <mergeCell ref="K45:M45"/>
    <mergeCell ref="K46:M46"/>
    <mergeCell ref="K62:M62"/>
    <mergeCell ref="I43:J43"/>
    <mergeCell ref="I44:J44"/>
    <mergeCell ref="I45:J45"/>
    <mergeCell ref="I46:J46"/>
    <mergeCell ref="I62:J62"/>
    <mergeCell ref="K47:M47"/>
    <mergeCell ref="K48:M48"/>
    <mergeCell ref="K49:M49"/>
    <mergeCell ref="K50:M50"/>
    <mergeCell ref="K51:M51"/>
    <mergeCell ref="K52:M52"/>
    <mergeCell ref="A19:C19"/>
    <mergeCell ref="A45:C45"/>
    <mergeCell ref="A44:C44"/>
    <mergeCell ref="A43:C43"/>
    <mergeCell ref="A30:C30"/>
    <mergeCell ref="A24:C24"/>
    <mergeCell ref="A23:C23"/>
    <mergeCell ref="A22:C22"/>
    <mergeCell ref="A21:C21"/>
    <mergeCell ref="A20:C20"/>
    <mergeCell ref="A35:C35"/>
    <mergeCell ref="A36:C36"/>
    <mergeCell ref="A25:C25"/>
    <mergeCell ref="A26:C26"/>
    <mergeCell ref="A27:C27"/>
    <mergeCell ref="A28:C28"/>
    <mergeCell ref="A29:C29"/>
  </mergeCells>
  <hyperlinks>
    <hyperlink ref="P23:S28" r:id="rId1" display="It is still required for the LEA to submit affirmation of consultation. Please find the consolidated Affirmation of Consultation here. " xr:uid="{C47E3398-8350-4FEF-B311-5B8316914EE5}"/>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A409"/>
  <sheetViews>
    <sheetView workbookViewId="0">
      <selection activeCell="A2" sqref="A2:C409"/>
    </sheetView>
  </sheetViews>
  <sheetFormatPr defaultRowHeight="15" x14ac:dyDescent="0.25"/>
  <sheetData>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row r="42" spans="1:1" x14ac:dyDescent="0.25">
      <c r="A42" t="s">
        <v>165</v>
      </c>
    </row>
    <row r="43" spans="1:1" x14ac:dyDescent="0.25">
      <c r="A43" t="s">
        <v>166</v>
      </c>
    </row>
    <row r="44" spans="1:1" x14ac:dyDescent="0.25">
      <c r="A44" t="s">
        <v>167</v>
      </c>
    </row>
    <row r="45" spans="1:1" x14ac:dyDescent="0.25">
      <c r="A45" t="s">
        <v>168</v>
      </c>
    </row>
    <row r="46" spans="1:1" x14ac:dyDescent="0.25">
      <c r="A46" t="s">
        <v>169</v>
      </c>
    </row>
    <row r="47" spans="1:1" x14ac:dyDescent="0.25">
      <c r="A47" t="s">
        <v>170</v>
      </c>
    </row>
    <row r="48" spans="1:1" x14ac:dyDescent="0.25">
      <c r="A48" t="s">
        <v>171</v>
      </c>
    </row>
    <row r="49" spans="1:1" x14ac:dyDescent="0.25">
      <c r="A49" t="s">
        <v>172</v>
      </c>
    </row>
    <row r="50" spans="1:1" x14ac:dyDescent="0.25">
      <c r="A50" t="s">
        <v>173</v>
      </c>
    </row>
    <row r="51" spans="1:1" x14ac:dyDescent="0.25">
      <c r="A51" t="s">
        <v>174</v>
      </c>
    </row>
    <row r="52" spans="1:1" x14ac:dyDescent="0.25">
      <c r="A52" t="s">
        <v>175</v>
      </c>
    </row>
    <row r="53" spans="1:1" x14ac:dyDescent="0.25">
      <c r="A53" t="s">
        <v>176</v>
      </c>
    </row>
    <row r="54" spans="1:1" x14ac:dyDescent="0.25">
      <c r="A54" t="s">
        <v>177</v>
      </c>
    </row>
    <row r="55" spans="1:1" x14ac:dyDescent="0.25">
      <c r="A55" t="s">
        <v>178</v>
      </c>
    </row>
    <row r="56" spans="1:1" x14ac:dyDescent="0.25">
      <c r="A56" t="s">
        <v>179</v>
      </c>
    </row>
    <row r="57" spans="1:1" x14ac:dyDescent="0.25">
      <c r="A57" t="s">
        <v>180</v>
      </c>
    </row>
    <row r="58" spans="1:1" x14ac:dyDescent="0.25">
      <c r="A58" t="s">
        <v>181</v>
      </c>
    </row>
    <row r="59" spans="1:1" x14ac:dyDescent="0.25">
      <c r="A59" t="s">
        <v>182</v>
      </c>
    </row>
    <row r="60" spans="1:1" x14ac:dyDescent="0.25">
      <c r="A60" t="s">
        <v>183</v>
      </c>
    </row>
    <row r="61" spans="1:1" x14ac:dyDescent="0.25">
      <c r="A61" t="s">
        <v>184</v>
      </c>
    </row>
    <row r="62" spans="1:1" x14ac:dyDescent="0.25">
      <c r="A62" t="s">
        <v>185</v>
      </c>
    </row>
    <row r="63" spans="1:1" x14ac:dyDescent="0.25">
      <c r="A63" t="s">
        <v>186</v>
      </c>
    </row>
    <row r="64" spans="1:1" x14ac:dyDescent="0.25">
      <c r="A64" t="s">
        <v>187</v>
      </c>
    </row>
    <row r="65" spans="1:1" x14ac:dyDescent="0.25">
      <c r="A65" t="s">
        <v>188</v>
      </c>
    </row>
    <row r="66" spans="1:1" x14ac:dyDescent="0.25">
      <c r="A66" t="s">
        <v>189</v>
      </c>
    </row>
    <row r="67" spans="1:1" x14ac:dyDescent="0.25">
      <c r="A67" t="s">
        <v>190</v>
      </c>
    </row>
    <row r="68" spans="1:1" x14ac:dyDescent="0.25">
      <c r="A68" t="s">
        <v>191</v>
      </c>
    </row>
    <row r="69" spans="1:1" x14ac:dyDescent="0.25">
      <c r="A69" t="s">
        <v>192</v>
      </c>
    </row>
    <row r="70" spans="1:1" x14ac:dyDescent="0.25">
      <c r="A70" t="s">
        <v>193</v>
      </c>
    </row>
    <row r="71" spans="1:1" x14ac:dyDescent="0.25">
      <c r="A71" t="s">
        <v>194</v>
      </c>
    </row>
    <row r="72" spans="1:1" x14ac:dyDescent="0.25">
      <c r="A72" t="s">
        <v>195</v>
      </c>
    </row>
    <row r="73" spans="1:1" x14ac:dyDescent="0.25">
      <c r="A73" t="s">
        <v>196</v>
      </c>
    </row>
    <row r="74" spans="1:1" x14ac:dyDescent="0.25">
      <c r="A74" t="s">
        <v>197</v>
      </c>
    </row>
    <row r="75" spans="1:1" x14ac:dyDescent="0.25">
      <c r="A75" t="s">
        <v>198</v>
      </c>
    </row>
    <row r="76" spans="1:1" x14ac:dyDescent="0.25">
      <c r="A76" t="s">
        <v>199</v>
      </c>
    </row>
    <row r="77" spans="1:1" x14ac:dyDescent="0.25">
      <c r="A77" t="s">
        <v>200</v>
      </c>
    </row>
    <row r="78" spans="1:1" x14ac:dyDescent="0.25">
      <c r="A78" t="s">
        <v>201</v>
      </c>
    </row>
    <row r="79" spans="1:1" x14ac:dyDescent="0.25">
      <c r="A79" t="s">
        <v>202</v>
      </c>
    </row>
    <row r="80" spans="1:1" x14ac:dyDescent="0.25">
      <c r="A80" t="s">
        <v>203</v>
      </c>
    </row>
    <row r="81" spans="1:1" x14ac:dyDescent="0.25">
      <c r="A81" t="s">
        <v>204</v>
      </c>
    </row>
    <row r="82" spans="1:1" x14ac:dyDescent="0.25">
      <c r="A82" t="s">
        <v>205</v>
      </c>
    </row>
    <row r="83" spans="1:1" x14ac:dyDescent="0.25">
      <c r="A83" t="s">
        <v>206</v>
      </c>
    </row>
    <row r="84" spans="1:1" x14ac:dyDescent="0.25">
      <c r="A84" t="s">
        <v>207</v>
      </c>
    </row>
    <row r="85" spans="1:1" x14ac:dyDescent="0.25">
      <c r="A85" t="s">
        <v>208</v>
      </c>
    </row>
    <row r="86" spans="1:1" x14ac:dyDescent="0.25">
      <c r="A86" t="s">
        <v>209</v>
      </c>
    </row>
    <row r="87" spans="1:1" x14ac:dyDescent="0.25">
      <c r="A87" t="s">
        <v>210</v>
      </c>
    </row>
    <row r="88" spans="1:1" x14ac:dyDescent="0.25">
      <c r="A88" t="s">
        <v>211</v>
      </c>
    </row>
    <row r="89" spans="1:1" x14ac:dyDescent="0.25">
      <c r="A89" t="s">
        <v>212</v>
      </c>
    </row>
    <row r="90" spans="1:1" x14ac:dyDescent="0.25">
      <c r="A90" t="s">
        <v>213</v>
      </c>
    </row>
    <row r="91" spans="1:1" x14ac:dyDescent="0.25">
      <c r="A91" t="s">
        <v>214</v>
      </c>
    </row>
    <row r="92" spans="1:1" x14ac:dyDescent="0.25">
      <c r="A92" t="s">
        <v>215</v>
      </c>
    </row>
    <row r="93" spans="1:1" x14ac:dyDescent="0.25">
      <c r="A93" t="s">
        <v>216</v>
      </c>
    </row>
    <row r="94" spans="1:1" x14ac:dyDescent="0.25">
      <c r="A94" t="s">
        <v>217</v>
      </c>
    </row>
    <row r="95" spans="1:1" x14ac:dyDescent="0.25">
      <c r="A95" t="s">
        <v>218</v>
      </c>
    </row>
    <row r="96" spans="1:1" x14ac:dyDescent="0.25">
      <c r="A96" t="s">
        <v>219</v>
      </c>
    </row>
    <row r="97" spans="1:1" x14ac:dyDescent="0.25">
      <c r="A97" t="s">
        <v>220</v>
      </c>
    </row>
    <row r="98" spans="1:1" x14ac:dyDescent="0.25">
      <c r="A98" t="s">
        <v>221</v>
      </c>
    </row>
    <row r="99" spans="1:1" x14ac:dyDescent="0.25">
      <c r="A99" t="s">
        <v>222</v>
      </c>
    </row>
    <row r="100" spans="1:1" x14ac:dyDescent="0.25">
      <c r="A100" t="s">
        <v>223</v>
      </c>
    </row>
    <row r="101" spans="1:1" x14ac:dyDescent="0.25">
      <c r="A101" t="s">
        <v>224</v>
      </c>
    </row>
    <row r="102" spans="1:1" x14ac:dyDescent="0.25">
      <c r="A102" t="s">
        <v>225</v>
      </c>
    </row>
    <row r="103" spans="1:1" x14ac:dyDescent="0.25">
      <c r="A103" t="s">
        <v>226</v>
      </c>
    </row>
    <row r="104" spans="1:1" x14ac:dyDescent="0.25">
      <c r="A104" t="s">
        <v>227</v>
      </c>
    </row>
    <row r="105" spans="1:1" x14ac:dyDescent="0.25">
      <c r="A105" t="s">
        <v>228</v>
      </c>
    </row>
    <row r="106" spans="1:1" x14ac:dyDescent="0.25">
      <c r="A106" t="s">
        <v>229</v>
      </c>
    </row>
    <row r="107" spans="1:1" x14ac:dyDescent="0.25">
      <c r="A107" t="s">
        <v>230</v>
      </c>
    </row>
    <row r="108" spans="1:1" x14ac:dyDescent="0.25">
      <c r="A108" t="s">
        <v>231</v>
      </c>
    </row>
    <row r="109" spans="1:1" x14ac:dyDescent="0.25">
      <c r="A109" t="s">
        <v>232</v>
      </c>
    </row>
    <row r="110" spans="1:1" x14ac:dyDescent="0.25">
      <c r="A110" t="s">
        <v>233</v>
      </c>
    </row>
    <row r="111" spans="1:1" x14ac:dyDescent="0.25">
      <c r="A111" t="s">
        <v>234</v>
      </c>
    </row>
    <row r="112" spans="1:1" x14ac:dyDescent="0.25">
      <c r="A112" t="s">
        <v>235</v>
      </c>
    </row>
    <row r="113" spans="1:1" x14ac:dyDescent="0.25">
      <c r="A113" t="s">
        <v>236</v>
      </c>
    </row>
    <row r="114" spans="1:1" x14ac:dyDescent="0.25">
      <c r="A114" t="s">
        <v>237</v>
      </c>
    </row>
    <row r="115" spans="1:1" x14ac:dyDescent="0.25">
      <c r="A115" t="s">
        <v>238</v>
      </c>
    </row>
    <row r="116" spans="1:1" x14ac:dyDescent="0.25">
      <c r="A116" t="s">
        <v>239</v>
      </c>
    </row>
    <row r="117" spans="1:1" x14ac:dyDescent="0.25">
      <c r="A117" t="s">
        <v>240</v>
      </c>
    </row>
    <row r="118" spans="1:1" x14ac:dyDescent="0.25">
      <c r="A118" t="s">
        <v>241</v>
      </c>
    </row>
    <row r="119" spans="1:1" x14ac:dyDescent="0.25">
      <c r="A119" t="s">
        <v>242</v>
      </c>
    </row>
    <row r="120" spans="1:1" x14ac:dyDescent="0.25">
      <c r="A120" t="s">
        <v>243</v>
      </c>
    </row>
    <row r="121" spans="1:1" x14ac:dyDescent="0.25">
      <c r="A121" t="s">
        <v>244</v>
      </c>
    </row>
    <row r="122" spans="1:1" x14ac:dyDescent="0.25">
      <c r="A122" t="s">
        <v>245</v>
      </c>
    </row>
    <row r="123" spans="1:1" x14ac:dyDescent="0.25">
      <c r="A123" t="s">
        <v>246</v>
      </c>
    </row>
    <row r="124" spans="1:1" x14ac:dyDescent="0.25">
      <c r="A124" t="s">
        <v>247</v>
      </c>
    </row>
    <row r="125" spans="1:1" x14ac:dyDescent="0.25">
      <c r="A125" t="s">
        <v>248</v>
      </c>
    </row>
    <row r="126" spans="1:1" x14ac:dyDescent="0.25">
      <c r="A126" t="s">
        <v>249</v>
      </c>
    </row>
    <row r="127" spans="1:1" x14ac:dyDescent="0.25">
      <c r="A127" t="s">
        <v>250</v>
      </c>
    </row>
    <row r="128" spans="1:1" x14ac:dyDescent="0.25">
      <c r="A128" t="s">
        <v>251</v>
      </c>
    </row>
    <row r="129" spans="1:1" x14ac:dyDescent="0.25">
      <c r="A129" t="s">
        <v>252</v>
      </c>
    </row>
    <row r="130" spans="1:1" x14ac:dyDescent="0.25">
      <c r="A130" t="s">
        <v>253</v>
      </c>
    </row>
    <row r="131" spans="1:1" x14ac:dyDescent="0.25">
      <c r="A131" t="s">
        <v>254</v>
      </c>
    </row>
    <row r="132" spans="1:1" x14ac:dyDescent="0.25">
      <c r="A132" t="s">
        <v>255</v>
      </c>
    </row>
    <row r="133" spans="1:1" x14ac:dyDescent="0.25">
      <c r="A133" t="s">
        <v>256</v>
      </c>
    </row>
    <row r="134" spans="1:1" x14ac:dyDescent="0.25">
      <c r="A134" t="s">
        <v>257</v>
      </c>
    </row>
    <row r="135" spans="1:1" x14ac:dyDescent="0.25">
      <c r="A135" t="s">
        <v>258</v>
      </c>
    </row>
    <row r="136" spans="1:1" x14ac:dyDescent="0.25">
      <c r="A136" t="s">
        <v>259</v>
      </c>
    </row>
    <row r="137" spans="1:1" x14ac:dyDescent="0.25">
      <c r="A137" t="s">
        <v>260</v>
      </c>
    </row>
    <row r="138" spans="1:1" x14ac:dyDescent="0.25">
      <c r="A138" t="s">
        <v>261</v>
      </c>
    </row>
    <row r="139" spans="1:1" x14ac:dyDescent="0.25">
      <c r="A139" t="s">
        <v>262</v>
      </c>
    </row>
    <row r="140" spans="1:1" x14ac:dyDescent="0.25">
      <c r="A140" t="s">
        <v>263</v>
      </c>
    </row>
    <row r="141" spans="1:1" x14ac:dyDescent="0.25">
      <c r="A141" t="s">
        <v>264</v>
      </c>
    </row>
    <row r="142" spans="1:1" x14ac:dyDescent="0.25">
      <c r="A142" t="s">
        <v>265</v>
      </c>
    </row>
    <row r="143" spans="1:1" x14ac:dyDescent="0.25">
      <c r="A143" t="s">
        <v>266</v>
      </c>
    </row>
    <row r="144" spans="1:1" x14ac:dyDescent="0.25">
      <c r="A144" t="s">
        <v>267</v>
      </c>
    </row>
    <row r="145" spans="1:1" x14ac:dyDescent="0.25">
      <c r="A145" t="s">
        <v>268</v>
      </c>
    </row>
    <row r="146" spans="1:1" x14ac:dyDescent="0.25">
      <c r="A146" t="s">
        <v>269</v>
      </c>
    </row>
    <row r="147" spans="1:1" x14ac:dyDescent="0.25">
      <c r="A147" t="s">
        <v>270</v>
      </c>
    </row>
    <row r="148" spans="1:1" x14ac:dyDescent="0.25">
      <c r="A148" t="s">
        <v>271</v>
      </c>
    </row>
    <row r="149" spans="1:1" x14ac:dyDescent="0.25">
      <c r="A149" t="s">
        <v>272</v>
      </c>
    </row>
    <row r="150" spans="1:1" x14ac:dyDescent="0.25">
      <c r="A150" t="s">
        <v>273</v>
      </c>
    </row>
    <row r="151" spans="1:1" x14ac:dyDescent="0.25">
      <c r="A151" t="s">
        <v>274</v>
      </c>
    </row>
    <row r="152" spans="1:1" x14ac:dyDescent="0.25">
      <c r="A152" t="s">
        <v>275</v>
      </c>
    </row>
    <row r="153" spans="1:1" x14ac:dyDescent="0.25">
      <c r="A153" t="s">
        <v>276</v>
      </c>
    </row>
    <row r="154" spans="1:1" x14ac:dyDescent="0.25">
      <c r="A154" t="s">
        <v>277</v>
      </c>
    </row>
    <row r="155" spans="1:1" x14ac:dyDescent="0.25">
      <c r="A155" t="s">
        <v>278</v>
      </c>
    </row>
    <row r="156" spans="1:1" x14ac:dyDescent="0.25">
      <c r="A156" t="s">
        <v>279</v>
      </c>
    </row>
    <row r="157" spans="1:1" x14ac:dyDescent="0.25">
      <c r="A157" t="s">
        <v>280</v>
      </c>
    </row>
    <row r="158" spans="1:1" x14ac:dyDescent="0.25">
      <c r="A158" t="s">
        <v>281</v>
      </c>
    </row>
    <row r="159" spans="1:1" x14ac:dyDescent="0.25">
      <c r="A159" t="s">
        <v>282</v>
      </c>
    </row>
    <row r="160" spans="1:1" x14ac:dyDescent="0.25">
      <c r="A160" t="s">
        <v>283</v>
      </c>
    </row>
    <row r="161" spans="1:1" x14ac:dyDescent="0.25">
      <c r="A161" t="s">
        <v>284</v>
      </c>
    </row>
    <row r="162" spans="1:1" x14ac:dyDescent="0.25">
      <c r="A162" t="s">
        <v>285</v>
      </c>
    </row>
    <row r="163" spans="1:1" x14ac:dyDescent="0.25">
      <c r="A163" t="s">
        <v>286</v>
      </c>
    </row>
    <row r="164" spans="1:1" x14ac:dyDescent="0.25">
      <c r="A164" t="s">
        <v>287</v>
      </c>
    </row>
    <row r="165" spans="1:1" x14ac:dyDescent="0.25">
      <c r="A165" t="s">
        <v>288</v>
      </c>
    </row>
    <row r="166" spans="1:1" x14ac:dyDescent="0.25">
      <c r="A166" t="s">
        <v>289</v>
      </c>
    </row>
    <row r="167" spans="1:1" x14ac:dyDescent="0.25">
      <c r="A167" t="s">
        <v>290</v>
      </c>
    </row>
    <row r="168" spans="1:1" x14ac:dyDescent="0.25">
      <c r="A168" t="s">
        <v>291</v>
      </c>
    </row>
    <row r="169" spans="1:1" x14ac:dyDescent="0.25">
      <c r="A169" t="s">
        <v>292</v>
      </c>
    </row>
    <row r="170" spans="1:1" x14ac:dyDescent="0.25">
      <c r="A170" t="s">
        <v>293</v>
      </c>
    </row>
    <row r="171" spans="1:1" x14ac:dyDescent="0.25">
      <c r="A171" t="s">
        <v>294</v>
      </c>
    </row>
    <row r="172" spans="1:1" x14ac:dyDescent="0.25">
      <c r="A172" t="s">
        <v>295</v>
      </c>
    </row>
    <row r="173" spans="1:1" x14ac:dyDescent="0.25">
      <c r="A173" t="s">
        <v>296</v>
      </c>
    </row>
    <row r="174" spans="1:1" x14ac:dyDescent="0.25">
      <c r="A174" t="s">
        <v>297</v>
      </c>
    </row>
    <row r="175" spans="1:1" x14ac:dyDescent="0.25">
      <c r="A175" t="s">
        <v>298</v>
      </c>
    </row>
    <row r="176" spans="1:1" x14ac:dyDescent="0.25">
      <c r="A176" t="s">
        <v>299</v>
      </c>
    </row>
    <row r="177" spans="1:1" x14ac:dyDescent="0.25">
      <c r="A177" t="s">
        <v>300</v>
      </c>
    </row>
    <row r="178" spans="1:1" x14ac:dyDescent="0.25">
      <c r="A178" t="s">
        <v>301</v>
      </c>
    </row>
    <row r="179" spans="1:1" x14ac:dyDescent="0.25">
      <c r="A179" t="s">
        <v>302</v>
      </c>
    </row>
    <row r="180" spans="1:1" x14ac:dyDescent="0.25">
      <c r="A180" t="s">
        <v>303</v>
      </c>
    </row>
    <row r="181" spans="1:1" x14ac:dyDescent="0.25">
      <c r="A181" t="s">
        <v>304</v>
      </c>
    </row>
    <row r="182" spans="1:1" x14ac:dyDescent="0.25">
      <c r="A182" t="s">
        <v>305</v>
      </c>
    </row>
    <row r="183" spans="1:1" x14ac:dyDescent="0.25">
      <c r="A183" t="s">
        <v>306</v>
      </c>
    </row>
    <row r="184" spans="1:1" x14ac:dyDescent="0.25">
      <c r="A184" t="s">
        <v>307</v>
      </c>
    </row>
    <row r="185" spans="1:1" x14ac:dyDescent="0.25">
      <c r="A185" t="s">
        <v>308</v>
      </c>
    </row>
    <row r="186" spans="1:1" x14ac:dyDescent="0.25">
      <c r="A186" t="s">
        <v>309</v>
      </c>
    </row>
    <row r="187" spans="1:1" x14ac:dyDescent="0.25">
      <c r="A187" t="s">
        <v>310</v>
      </c>
    </row>
    <row r="188" spans="1:1" x14ac:dyDescent="0.25">
      <c r="A188" t="s">
        <v>311</v>
      </c>
    </row>
    <row r="189" spans="1:1" x14ac:dyDescent="0.25">
      <c r="A189" t="s">
        <v>312</v>
      </c>
    </row>
    <row r="190" spans="1:1" x14ac:dyDescent="0.25">
      <c r="A190" t="s">
        <v>313</v>
      </c>
    </row>
    <row r="191" spans="1:1" x14ac:dyDescent="0.25">
      <c r="A191" t="s">
        <v>314</v>
      </c>
    </row>
    <row r="192" spans="1:1" x14ac:dyDescent="0.25">
      <c r="A192" t="s">
        <v>315</v>
      </c>
    </row>
    <row r="193" spans="1:1" x14ac:dyDescent="0.25">
      <c r="A193" t="s">
        <v>316</v>
      </c>
    </row>
    <row r="194" spans="1:1" x14ac:dyDescent="0.25">
      <c r="A194" t="s">
        <v>317</v>
      </c>
    </row>
    <row r="195" spans="1:1" x14ac:dyDescent="0.25">
      <c r="A195" t="s">
        <v>318</v>
      </c>
    </row>
    <row r="196" spans="1:1" x14ac:dyDescent="0.25">
      <c r="A196" t="s">
        <v>319</v>
      </c>
    </row>
    <row r="197" spans="1:1" x14ac:dyDescent="0.25">
      <c r="A197" t="s">
        <v>320</v>
      </c>
    </row>
    <row r="198" spans="1:1" x14ac:dyDescent="0.25">
      <c r="A198" t="s">
        <v>321</v>
      </c>
    </row>
    <row r="199" spans="1:1" x14ac:dyDescent="0.25">
      <c r="A199" t="s">
        <v>322</v>
      </c>
    </row>
    <row r="200" spans="1:1" x14ac:dyDescent="0.25">
      <c r="A200" t="s">
        <v>323</v>
      </c>
    </row>
    <row r="201" spans="1:1" x14ac:dyDescent="0.25">
      <c r="A201" t="s">
        <v>324</v>
      </c>
    </row>
    <row r="202" spans="1:1" x14ac:dyDescent="0.25">
      <c r="A202" t="s">
        <v>325</v>
      </c>
    </row>
    <row r="203" spans="1:1" x14ac:dyDescent="0.25">
      <c r="A203" t="s">
        <v>326</v>
      </c>
    </row>
    <row r="204" spans="1:1" x14ac:dyDescent="0.25">
      <c r="A204" t="s">
        <v>327</v>
      </c>
    </row>
    <row r="205" spans="1:1" x14ac:dyDescent="0.25">
      <c r="A205" t="s">
        <v>328</v>
      </c>
    </row>
    <row r="206" spans="1:1" x14ac:dyDescent="0.25">
      <c r="A206" t="s">
        <v>329</v>
      </c>
    </row>
    <row r="207" spans="1:1" x14ac:dyDescent="0.25">
      <c r="A207" t="s">
        <v>330</v>
      </c>
    </row>
    <row r="208" spans="1:1" x14ac:dyDescent="0.25">
      <c r="A208" t="s">
        <v>331</v>
      </c>
    </row>
    <row r="209" spans="1:1" x14ac:dyDescent="0.25">
      <c r="A209" t="s">
        <v>332</v>
      </c>
    </row>
    <row r="210" spans="1:1" x14ac:dyDescent="0.25">
      <c r="A210" t="s">
        <v>333</v>
      </c>
    </row>
    <row r="211" spans="1:1" x14ac:dyDescent="0.25">
      <c r="A211" t="s">
        <v>334</v>
      </c>
    </row>
    <row r="212" spans="1:1" x14ac:dyDescent="0.25">
      <c r="A212" t="s">
        <v>335</v>
      </c>
    </row>
    <row r="213" spans="1:1" x14ac:dyDescent="0.25">
      <c r="A213" t="s">
        <v>336</v>
      </c>
    </row>
    <row r="214" spans="1:1" x14ac:dyDescent="0.25">
      <c r="A214" t="s">
        <v>337</v>
      </c>
    </row>
    <row r="215" spans="1:1" x14ac:dyDescent="0.25">
      <c r="A215" t="s">
        <v>338</v>
      </c>
    </row>
    <row r="216" spans="1:1" x14ac:dyDescent="0.25">
      <c r="A216" t="s">
        <v>339</v>
      </c>
    </row>
    <row r="217" spans="1:1" x14ac:dyDescent="0.25">
      <c r="A217" t="s">
        <v>340</v>
      </c>
    </row>
    <row r="218" spans="1:1" x14ac:dyDescent="0.25">
      <c r="A218" t="s">
        <v>341</v>
      </c>
    </row>
    <row r="219" spans="1:1" x14ac:dyDescent="0.25">
      <c r="A219" t="s">
        <v>342</v>
      </c>
    </row>
    <row r="220" spans="1:1" x14ac:dyDescent="0.25">
      <c r="A220" t="s">
        <v>343</v>
      </c>
    </row>
    <row r="221" spans="1:1" x14ac:dyDescent="0.25">
      <c r="A221" t="s">
        <v>344</v>
      </c>
    </row>
    <row r="222" spans="1:1" x14ac:dyDescent="0.25">
      <c r="A222" t="s">
        <v>345</v>
      </c>
    </row>
    <row r="223" spans="1:1" x14ac:dyDescent="0.25">
      <c r="A223" t="s">
        <v>346</v>
      </c>
    </row>
    <row r="224" spans="1:1" x14ac:dyDescent="0.25">
      <c r="A224" t="s">
        <v>347</v>
      </c>
    </row>
    <row r="225" spans="1:1" x14ac:dyDescent="0.25">
      <c r="A225" t="s">
        <v>348</v>
      </c>
    </row>
    <row r="226" spans="1:1" x14ac:dyDescent="0.25">
      <c r="A226" t="s">
        <v>349</v>
      </c>
    </row>
    <row r="227" spans="1:1" x14ac:dyDescent="0.25">
      <c r="A227" t="s">
        <v>350</v>
      </c>
    </row>
    <row r="228" spans="1:1" x14ac:dyDescent="0.25">
      <c r="A228" t="s">
        <v>351</v>
      </c>
    </row>
    <row r="229" spans="1:1" x14ac:dyDescent="0.25">
      <c r="A229" t="s">
        <v>352</v>
      </c>
    </row>
    <row r="230" spans="1:1" x14ac:dyDescent="0.25">
      <c r="A230" t="s">
        <v>353</v>
      </c>
    </row>
    <row r="231" spans="1:1" x14ac:dyDescent="0.25">
      <c r="A231" t="s">
        <v>354</v>
      </c>
    </row>
    <row r="232" spans="1:1" x14ac:dyDescent="0.25">
      <c r="A232" t="s">
        <v>355</v>
      </c>
    </row>
    <row r="233" spans="1:1" x14ac:dyDescent="0.25">
      <c r="A233" t="s">
        <v>356</v>
      </c>
    </row>
    <row r="234" spans="1:1" x14ac:dyDescent="0.25">
      <c r="A234" t="s">
        <v>357</v>
      </c>
    </row>
    <row r="235" spans="1:1" x14ac:dyDescent="0.25">
      <c r="A235" t="s">
        <v>358</v>
      </c>
    </row>
    <row r="236" spans="1:1" x14ac:dyDescent="0.25">
      <c r="A236" t="s">
        <v>359</v>
      </c>
    </row>
    <row r="237" spans="1:1" x14ac:dyDescent="0.25">
      <c r="A237" t="s">
        <v>360</v>
      </c>
    </row>
    <row r="238" spans="1:1" x14ac:dyDescent="0.25">
      <c r="A238" t="s">
        <v>361</v>
      </c>
    </row>
    <row r="239" spans="1:1" x14ac:dyDescent="0.25">
      <c r="A239" t="s">
        <v>362</v>
      </c>
    </row>
    <row r="240" spans="1:1" x14ac:dyDescent="0.25">
      <c r="A240" t="s">
        <v>363</v>
      </c>
    </row>
    <row r="241" spans="1:1" x14ac:dyDescent="0.25">
      <c r="A241" t="s">
        <v>364</v>
      </c>
    </row>
    <row r="242" spans="1:1" x14ac:dyDescent="0.25">
      <c r="A242" t="s">
        <v>365</v>
      </c>
    </row>
    <row r="243" spans="1:1" x14ac:dyDescent="0.25">
      <c r="A243" t="s">
        <v>366</v>
      </c>
    </row>
    <row r="244" spans="1:1" x14ac:dyDescent="0.25">
      <c r="A244" t="s">
        <v>367</v>
      </c>
    </row>
    <row r="245" spans="1:1" x14ac:dyDescent="0.25">
      <c r="A245" t="s">
        <v>368</v>
      </c>
    </row>
    <row r="246" spans="1:1" x14ac:dyDescent="0.25">
      <c r="A246" t="s">
        <v>369</v>
      </c>
    </row>
    <row r="247" spans="1:1" x14ac:dyDescent="0.25">
      <c r="A247" t="s">
        <v>370</v>
      </c>
    </row>
    <row r="248" spans="1:1" x14ac:dyDescent="0.25">
      <c r="A248" t="s">
        <v>371</v>
      </c>
    </row>
    <row r="249" spans="1:1" x14ac:dyDescent="0.25">
      <c r="A249" t="s">
        <v>372</v>
      </c>
    </row>
    <row r="250" spans="1:1" x14ac:dyDescent="0.25">
      <c r="A250" t="s">
        <v>373</v>
      </c>
    </row>
    <row r="251" spans="1:1" x14ac:dyDescent="0.25">
      <c r="A251" t="s">
        <v>374</v>
      </c>
    </row>
    <row r="252" spans="1:1" x14ac:dyDescent="0.25">
      <c r="A252" t="s">
        <v>375</v>
      </c>
    </row>
    <row r="253" spans="1:1" x14ac:dyDescent="0.25">
      <c r="A253" t="s">
        <v>376</v>
      </c>
    </row>
    <row r="254" spans="1:1" x14ac:dyDescent="0.25">
      <c r="A254" t="s">
        <v>377</v>
      </c>
    </row>
    <row r="255" spans="1:1" x14ac:dyDescent="0.25">
      <c r="A255" t="s">
        <v>378</v>
      </c>
    </row>
    <row r="256" spans="1:1" x14ac:dyDescent="0.25">
      <c r="A256" t="s">
        <v>379</v>
      </c>
    </row>
    <row r="257" spans="1:1" x14ac:dyDescent="0.25">
      <c r="A257" t="s">
        <v>380</v>
      </c>
    </row>
    <row r="258" spans="1:1" x14ac:dyDescent="0.25">
      <c r="A258" t="s">
        <v>381</v>
      </c>
    </row>
    <row r="259" spans="1:1" x14ac:dyDescent="0.25">
      <c r="A259" t="s">
        <v>382</v>
      </c>
    </row>
    <row r="260" spans="1:1" x14ac:dyDescent="0.25">
      <c r="A260" t="s">
        <v>383</v>
      </c>
    </row>
    <row r="261" spans="1:1" x14ac:dyDescent="0.25">
      <c r="A261" t="s">
        <v>384</v>
      </c>
    </row>
    <row r="262" spans="1:1" x14ac:dyDescent="0.25">
      <c r="A262" t="s">
        <v>385</v>
      </c>
    </row>
    <row r="263" spans="1:1" x14ac:dyDescent="0.25">
      <c r="A263" t="s">
        <v>386</v>
      </c>
    </row>
    <row r="264" spans="1:1" x14ac:dyDescent="0.25">
      <c r="A264" t="s">
        <v>387</v>
      </c>
    </row>
    <row r="265" spans="1:1" x14ac:dyDescent="0.25">
      <c r="A265" t="s">
        <v>388</v>
      </c>
    </row>
    <row r="266" spans="1:1" x14ac:dyDescent="0.25">
      <c r="A266" t="s">
        <v>389</v>
      </c>
    </row>
    <row r="267" spans="1:1" x14ac:dyDescent="0.25">
      <c r="A267" t="s">
        <v>390</v>
      </c>
    </row>
    <row r="268" spans="1:1" x14ac:dyDescent="0.25">
      <c r="A268" t="s">
        <v>391</v>
      </c>
    </row>
    <row r="269" spans="1:1" x14ac:dyDescent="0.25">
      <c r="A269" t="s">
        <v>392</v>
      </c>
    </row>
    <row r="270" spans="1:1" x14ac:dyDescent="0.25">
      <c r="A270" t="s">
        <v>393</v>
      </c>
    </row>
    <row r="271" spans="1:1" x14ac:dyDescent="0.25">
      <c r="A271" t="s">
        <v>394</v>
      </c>
    </row>
    <row r="272" spans="1:1" x14ac:dyDescent="0.25">
      <c r="A272" t="s">
        <v>395</v>
      </c>
    </row>
    <row r="273" spans="1:1" x14ac:dyDescent="0.25">
      <c r="A273" t="s">
        <v>396</v>
      </c>
    </row>
    <row r="274" spans="1:1" x14ac:dyDescent="0.25">
      <c r="A274" t="s">
        <v>397</v>
      </c>
    </row>
    <row r="275" spans="1:1" x14ac:dyDescent="0.25">
      <c r="A275" t="s">
        <v>398</v>
      </c>
    </row>
    <row r="276" spans="1:1" x14ac:dyDescent="0.25">
      <c r="A276" t="s">
        <v>399</v>
      </c>
    </row>
    <row r="277" spans="1:1" x14ac:dyDescent="0.25">
      <c r="A277" t="s">
        <v>400</v>
      </c>
    </row>
    <row r="278" spans="1:1" x14ac:dyDescent="0.25">
      <c r="A278" t="s">
        <v>401</v>
      </c>
    </row>
    <row r="279" spans="1:1" x14ac:dyDescent="0.25">
      <c r="A279" t="s">
        <v>402</v>
      </c>
    </row>
    <row r="280" spans="1:1" x14ac:dyDescent="0.25">
      <c r="A280" t="s">
        <v>403</v>
      </c>
    </row>
    <row r="281" spans="1:1" x14ac:dyDescent="0.25">
      <c r="A281" t="s">
        <v>404</v>
      </c>
    </row>
    <row r="282" spans="1:1" x14ac:dyDescent="0.25">
      <c r="A282" t="s">
        <v>405</v>
      </c>
    </row>
    <row r="283" spans="1:1" x14ac:dyDescent="0.25">
      <c r="A283" t="s">
        <v>406</v>
      </c>
    </row>
    <row r="284" spans="1:1" x14ac:dyDescent="0.25">
      <c r="A284" t="s">
        <v>407</v>
      </c>
    </row>
    <row r="285" spans="1:1" x14ac:dyDescent="0.25">
      <c r="A285" t="s">
        <v>408</v>
      </c>
    </row>
    <row r="286" spans="1:1" x14ac:dyDescent="0.25">
      <c r="A286" t="s">
        <v>409</v>
      </c>
    </row>
    <row r="287" spans="1:1" x14ac:dyDescent="0.25">
      <c r="A287" t="s">
        <v>410</v>
      </c>
    </row>
    <row r="288" spans="1:1" x14ac:dyDescent="0.25">
      <c r="A288" t="s">
        <v>411</v>
      </c>
    </row>
    <row r="289" spans="1:1" x14ac:dyDescent="0.25">
      <c r="A289" t="s">
        <v>412</v>
      </c>
    </row>
    <row r="290" spans="1:1" x14ac:dyDescent="0.25">
      <c r="A290" t="s">
        <v>413</v>
      </c>
    </row>
    <row r="291" spans="1:1" x14ac:dyDescent="0.25">
      <c r="A291" t="s">
        <v>414</v>
      </c>
    </row>
    <row r="292" spans="1:1" x14ac:dyDescent="0.25">
      <c r="A292" t="s">
        <v>415</v>
      </c>
    </row>
    <row r="293" spans="1:1" x14ac:dyDescent="0.25">
      <c r="A293" t="s">
        <v>416</v>
      </c>
    </row>
    <row r="294" spans="1:1" x14ac:dyDescent="0.25">
      <c r="A294" t="s">
        <v>417</v>
      </c>
    </row>
    <row r="295" spans="1:1" x14ac:dyDescent="0.25">
      <c r="A295" t="s">
        <v>418</v>
      </c>
    </row>
    <row r="296" spans="1:1" x14ac:dyDescent="0.25">
      <c r="A296" t="s">
        <v>419</v>
      </c>
    </row>
    <row r="297" spans="1:1" x14ac:dyDescent="0.25">
      <c r="A297" t="s">
        <v>420</v>
      </c>
    </row>
    <row r="298" spans="1:1" x14ac:dyDescent="0.25">
      <c r="A298" t="s">
        <v>421</v>
      </c>
    </row>
    <row r="299" spans="1:1" x14ac:dyDescent="0.25">
      <c r="A299" t="s">
        <v>422</v>
      </c>
    </row>
    <row r="300" spans="1:1" x14ac:dyDescent="0.25">
      <c r="A300" t="s">
        <v>423</v>
      </c>
    </row>
    <row r="301" spans="1:1" x14ac:dyDescent="0.25">
      <c r="A301" t="s">
        <v>424</v>
      </c>
    </row>
    <row r="302" spans="1:1" x14ac:dyDescent="0.25">
      <c r="A302" t="s">
        <v>425</v>
      </c>
    </row>
    <row r="303" spans="1:1" x14ac:dyDescent="0.25">
      <c r="A303" t="s">
        <v>426</v>
      </c>
    </row>
    <row r="304" spans="1:1" x14ac:dyDescent="0.25">
      <c r="A304" t="s">
        <v>427</v>
      </c>
    </row>
    <row r="305" spans="1:1" x14ac:dyDescent="0.25">
      <c r="A305" t="s">
        <v>428</v>
      </c>
    </row>
    <row r="306" spans="1:1" x14ac:dyDescent="0.25">
      <c r="A306" t="s">
        <v>429</v>
      </c>
    </row>
    <row r="307" spans="1:1" x14ac:dyDescent="0.25">
      <c r="A307" t="s">
        <v>430</v>
      </c>
    </row>
    <row r="308" spans="1:1" x14ac:dyDescent="0.25">
      <c r="A308" t="s">
        <v>431</v>
      </c>
    </row>
    <row r="309" spans="1:1" x14ac:dyDescent="0.25">
      <c r="A309" t="s">
        <v>432</v>
      </c>
    </row>
    <row r="310" spans="1:1" x14ac:dyDescent="0.25">
      <c r="A310" t="s">
        <v>433</v>
      </c>
    </row>
    <row r="311" spans="1:1" x14ac:dyDescent="0.25">
      <c r="A311" t="s">
        <v>434</v>
      </c>
    </row>
    <row r="312" spans="1:1" x14ac:dyDescent="0.25">
      <c r="A312" t="s">
        <v>435</v>
      </c>
    </row>
    <row r="313" spans="1:1" x14ac:dyDescent="0.25">
      <c r="A313" t="s">
        <v>436</v>
      </c>
    </row>
    <row r="314" spans="1:1" x14ac:dyDescent="0.25">
      <c r="A314" t="s">
        <v>437</v>
      </c>
    </row>
    <row r="315" spans="1:1" x14ac:dyDescent="0.25">
      <c r="A315" t="s">
        <v>438</v>
      </c>
    </row>
    <row r="316" spans="1:1" x14ac:dyDescent="0.25">
      <c r="A316" t="s">
        <v>439</v>
      </c>
    </row>
    <row r="317" spans="1:1" x14ac:dyDescent="0.25">
      <c r="A317" t="s">
        <v>440</v>
      </c>
    </row>
    <row r="318" spans="1:1" x14ac:dyDescent="0.25">
      <c r="A318" t="s">
        <v>441</v>
      </c>
    </row>
    <row r="319" spans="1:1" x14ac:dyDescent="0.25">
      <c r="A319" t="s">
        <v>442</v>
      </c>
    </row>
    <row r="320" spans="1:1" x14ac:dyDescent="0.25">
      <c r="A320" t="s">
        <v>443</v>
      </c>
    </row>
    <row r="321" spans="1:1" x14ac:dyDescent="0.25">
      <c r="A321" t="s">
        <v>444</v>
      </c>
    </row>
    <row r="322" spans="1:1" x14ac:dyDescent="0.25">
      <c r="A322" t="s">
        <v>445</v>
      </c>
    </row>
    <row r="323" spans="1:1" x14ac:dyDescent="0.25">
      <c r="A323" t="s">
        <v>446</v>
      </c>
    </row>
    <row r="324" spans="1:1" x14ac:dyDescent="0.25">
      <c r="A324" t="s">
        <v>447</v>
      </c>
    </row>
    <row r="325" spans="1:1" x14ac:dyDescent="0.25">
      <c r="A325" t="s">
        <v>448</v>
      </c>
    </row>
    <row r="326" spans="1:1" x14ac:dyDescent="0.25">
      <c r="A326" t="s">
        <v>449</v>
      </c>
    </row>
    <row r="327" spans="1:1" x14ac:dyDescent="0.25">
      <c r="A327" t="s">
        <v>450</v>
      </c>
    </row>
    <row r="328" spans="1:1" x14ac:dyDescent="0.25">
      <c r="A328" t="s">
        <v>451</v>
      </c>
    </row>
    <row r="329" spans="1:1" x14ac:dyDescent="0.25">
      <c r="A329" t="s">
        <v>452</v>
      </c>
    </row>
    <row r="330" spans="1:1" x14ac:dyDescent="0.25">
      <c r="A330" t="s">
        <v>453</v>
      </c>
    </row>
    <row r="331" spans="1:1" x14ac:dyDescent="0.25">
      <c r="A331" t="s">
        <v>454</v>
      </c>
    </row>
    <row r="332" spans="1:1" x14ac:dyDescent="0.25">
      <c r="A332" t="s">
        <v>455</v>
      </c>
    </row>
    <row r="333" spans="1:1" x14ac:dyDescent="0.25">
      <c r="A333" t="s">
        <v>456</v>
      </c>
    </row>
    <row r="334" spans="1:1" x14ac:dyDescent="0.25">
      <c r="A334" t="s">
        <v>457</v>
      </c>
    </row>
    <row r="335" spans="1:1" x14ac:dyDescent="0.25">
      <c r="A335" t="s">
        <v>458</v>
      </c>
    </row>
    <row r="336" spans="1:1" x14ac:dyDescent="0.25">
      <c r="A336" t="s">
        <v>459</v>
      </c>
    </row>
    <row r="337" spans="1:1" x14ac:dyDescent="0.25">
      <c r="A337" t="s">
        <v>460</v>
      </c>
    </row>
    <row r="338" spans="1:1" x14ac:dyDescent="0.25">
      <c r="A338" t="s">
        <v>461</v>
      </c>
    </row>
    <row r="339" spans="1:1" x14ac:dyDescent="0.25">
      <c r="A339" t="s">
        <v>462</v>
      </c>
    </row>
    <row r="340" spans="1:1" x14ac:dyDescent="0.25">
      <c r="A340" t="s">
        <v>463</v>
      </c>
    </row>
    <row r="341" spans="1:1" x14ac:dyDescent="0.25">
      <c r="A341" t="s">
        <v>464</v>
      </c>
    </row>
    <row r="342" spans="1:1" x14ac:dyDescent="0.25">
      <c r="A342" t="s">
        <v>465</v>
      </c>
    </row>
    <row r="343" spans="1:1" x14ac:dyDescent="0.25">
      <c r="A343" t="s">
        <v>466</v>
      </c>
    </row>
    <row r="344" spans="1:1" x14ac:dyDescent="0.25">
      <c r="A344" t="s">
        <v>467</v>
      </c>
    </row>
    <row r="345" spans="1:1" x14ac:dyDescent="0.25">
      <c r="A345" t="s">
        <v>468</v>
      </c>
    </row>
    <row r="346" spans="1:1" x14ac:dyDescent="0.25">
      <c r="A346" t="s">
        <v>469</v>
      </c>
    </row>
    <row r="347" spans="1:1" x14ac:dyDescent="0.25">
      <c r="A347" t="s">
        <v>470</v>
      </c>
    </row>
    <row r="348" spans="1:1" x14ac:dyDescent="0.25">
      <c r="A348" t="s">
        <v>471</v>
      </c>
    </row>
    <row r="349" spans="1:1" x14ac:dyDescent="0.25">
      <c r="A349" t="s">
        <v>472</v>
      </c>
    </row>
    <row r="350" spans="1:1" x14ac:dyDescent="0.25">
      <c r="A350" t="s">
        <v>473</v>
      </c>
    </row>
    <row r="351" spans="1:1" x14ac:dyDescent="0.25">
      <c r="A351" t="s">
        <v>474</v>
      </c>
    </row>
    <row r="352" spans="1:1" x14ac:dyDescent="0.25">
      <c r="A352" t="s">
        <v>475</v>
      </c>
    </row>
    <row r="353" spans="1:1" x14ac:dyDescent="0.25">
      <c r="A353" t="s">
        <v>476</v>
      </c>
    </row>
    <row r="354" spans="1:1" x14ac:dyDescent="0.25">
      <c r="A354" t="s">
        <v>477</v>
      </c>
    </row>
    <row r="355" spans="1:1" x14ac:dyDescent="0.25">
      <c r="A355" t="s">
        <v>478</v>
      </c>
    </row>
    <row r="356" spans="1:1" x14ac:dyDescent="0.25">
      <c r="A356" t="s">
        <v>479</v>
      </c>
    </row>
    <row r="357" spans="1:1" x14ac:dyDescent="0.25">
      <c r="A357" t="s">
        <v>480</v>
      </c>
    </row>
    <row r="358" spans="1:1" x14ac:dyDescent="0.25">
      <c r="A358" t="s">
        <v>481</v>
      </c>
    </row>
    <row r="359" spans="1:1" x14ac:dyDescent="0.25">
      <c r="A359" t="s">
        <v>482</v>
      </c>
    </row>
    <row r="360" spans="1:1" x14ac:dyDescent="0.25">
      <c r="A360" t="s">
        <v>483</v>
      </c>
    </row>
    <row r="361" spans="1:1" x14ac:dyDescent="0.25">
      <c r="A361" t="s">
        <v>484</v>
      </c>
    </row>
    <row r="362" spans="1:1" x14ac:dyDescent="0.25">
      <c r="A362" t="s">
        <v>485</v>
      </c>
    </row>
    <row r="363" spans="1:1" x14ac:dyDescent="0.25">
      <c r="A363" t="s">
        <v>486</v>
      </c>
    </row>
    <row r="364" spans="1:1" x14ac:dyDescent="0.25">
      <c r="A364" t="s">
        <v>487</v>
      </c>
    </row>
    <row r="365" spans="1:1" x14ac:dyDescent="0.25">
      <c r="A365" t="s">
        <v>488</v>
      </c>
    </row>
    <row r="366" spans="1:1" x14ac:dyDescent="0.25">
      <c r="A366" t="s">
        <v>489</v>
      </c>
    </row>
    <row r="367" spans="1:1" x14ac:dyDescent="0.25">
      <c r="A367" t="s">
        <v>490</v>
      </c>
    </row>
    <row r="368" spans="1:1" x14ac:dyDescent="0.25">
      <c r="A368" t="s">
        <v>491</v>
      </c>
    </row>
    <row r="369" spans="1:1" x14ac:dyDescent="0.25">
      <c r="A369" t="s">
        <v>492</v>
      </c>
    </row>
    <row r="370" spans="1:1" x14ac:dyDescent="0.25">
      <c r="A370" t="s">
        <v>493</v>
      </c>
    </row>
    <row r="371" spans="1:1" x14ac:dyDescent="0.25">
      <c r="A371" t="s">
        <v>494</v>
      </c>
    </row>
    <row r="372" spans="1:1" x14ac:dyDescent="0.25">
      <c r="A372" t="s">
        <v>495</v>
      </c>
    </row>
    <row r="373" spans="1:1" x14ac:dyDescent="0.25">
      <c r="A373" t="s">
        <v>496</v>
      </c>
    </row>
    <row r="374" spans="1:1" x14ac:dyDescent="0.25">
      <c r="A374" t="s">
        <v>497</v>
      </c>
    </row>
    <row r="375" spans="1:1" x14ac:dyDescent="0.25">
      <c r="A375" t="s">
        <v>498</v>
      </c>
    </row>
    <row r="376" spans="1:1" x14ac:dyDescent="0.25">
      <c r="A376" t="s">
        <v>499</v>
      </c>
    </row>
    <row r="377" spans="1:1" x14ac:dyDescent="0.25">
      <c r="A377" t="s">
        <v>500</v>
      </c>
    </row>
    <row r="378" spans="1:1" x14ac:dyDescent="0.25">
      <c r="A378" t="s">
        <v>501</v>
      </c>
    </row>
    <row r="379" spans="1:1" x14ac:dyDescent="0.25">
      <c r="A379" t="s">
        <v>502</v>
      </c>
    </row>
    <row r="380" spans="1:1" x14ac:dyDescent="0.25">
      <c r="A380" t="s">
        <v>503</v>
      </c>
    </row>
    <row r="381" spans="1:1" x14ac:dyDescent="0.25">
      <c r="A381" t="s">
        <v>504</v>
      </c>
    </row>
    <row r="382" spans="1:1" x14ac:dyDescent="0.25">
      <c r="A382" t="s">
        <v>505</v>
      </c>
    </row>
    <row r="383" spans="1:1" x14ac:dyDescent="0.25">
      <c r="A383" t="s">
        <v>506</v>
      </c>
    </row>
    <row r="384" spans="1:1" x14ac:dyDescent="0.25">
      <c r="A384" t="s">
        <v>507</v>
      </c>
    </row>
    <row r="385" spans="1:1" x14ac:dyDescent="0.25">
      <c r="A385" t="s">
        <v>508</v>
      </c>
    </row>
    <row r="386" spans="1:1" x14ac:dyDescent="0.25">
      <c r="A386" t="s">
        <v>509</v>
      </c>
    </row>
    <row r="387" spans="1:1" x14ac:dyDescent="0.25">
      <c r="A387" t="s">
        <v>510</v>
      </c>
    </row>
    <row r="388" spans="1:1" x14ac:dyDescent="0.25">
      <c r="A388" t="s">
        <v>511</v>
      </c>
    </row>
    <row r="389" spans="1:1" x14ac:dyDescent="0.25">
      <c r="A389" t="s">
        <v>512</v>
      </c>
    </row>
    <row r="390" spans="1:1" x14ac:dyDescent="0.25">
      <c r="A390" t="s">
        <v>513</v>
      </c>
    </row>
    <row r="391" spans="1:1" x14ac:dyDescent="0.25">
      <c r="A391" t="s">
        <v>514</v>
      </c>
    </row>
    <row r="392" spans="1:1" x14ac:dyDescent="0.25">
      <c r="A392" t="s">
        <v>515</v>
      </c>
    </row>
    <row r="393" spans="1:1" x14ac:dyDescent="0.25">
      <c r="A393" t="s">
        <v>516</v>
      </c>
    </row>
    <row r="394" spans="1:1" x14ac:dyDescent="0.25">
      <c r="A394" t="s">
        <v>517</v>
      </c>
    </row>
    <row r="395" spans="1:1" x14ac:dyDescent="0.25">
      <c r="A395" t="s">
        <v>518</v>
      </c>
    </row>
    <row r="396" spans="1:1" x14ac:dyDescent="0.25">
      <c r="A396" t="s">
        <v>519</v>
      </c>
    </row>
    <row r="397" spans="1:1" x14ac:dyDescent="0.25">
      <c r="A397" t="s">
        <v>520</v>
      </c>
    </row>
    <row r="398" spans="1:1" x14ac:dyDescent="0.25">
      <c r="A398" t="s">
        <v>521</v>
      </c>
    </row>
    <row r="399" spans="1:1" x14ac:dyDescent="0.25">
      <c r="A399" t="s">
        <v>522</v>
      </c>
    </row>
    <row r="400" spans="1:1" x14ac:dyDescent="0.25">
      <c r="A400" t="s">
        <v>523</v>
      </c>
    </row>
    <row r="401" spans="1:1" x14ac:dyDescent="0.25">
      <c r="A401" t="s">
        <v>524</v>
      </c>
    </row>
    <row r="402" spans="1:1" x14ac:dyDescent="0.25">
      <c r="A402" t="s">
        <v>525</v>
      </c>
    </row>
    <row r="403" spans="1:1" x14ac:dyDescent="0.25">
      <c r="A403" t="s">
        <v>526</v>
      </c>
    </row>
    <row r="404" spans="1:1" x14ac:dyDescent="0.25">
      <c r="A404" t="s">
        <v>527</v>
      </c>
    </row>
    <row r="405" spans="1:1" x14ac:dyDescent="0.25">
      <c r="A405" t="s">
        <v>528</v>
      </c>
    </row>
    <row r="406" spans="1:1" x14ac:dyDescent="0.25">
      <c r="A406" t="s">
        <v>529</v>
      </c>
    </row>
    <row r="407" spans="1:1" x14ac:dyDescent="0.25">
      <c r="A407" t="s">
        <v>530</v>
      </c>
    </row>
    <row r="408" spans="1:1" x14ac:dyDescent="0.25">
      <c r="A408" t="s">
        <v>531</v>
      </c>
    </row>
    <row r="409" spans="1:1" x14ac:dyDescent="0.25">
      <c r="A409" t="s">
        <v>532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2F425"/>
  </sheetPr>
  <dimension ref="A1:M68"/>
  <sheetViews>
    <sheetView showGridLines="0" zoomScaleNormal="100" workbookViewId="0">
      <selection activeCell="E11" sqref="E11"/>
    </sheetView>
  </sheetViews>
  <sheetFormatPr defaultRowHeight="15" x14ac:dyDescent="0.25"/>
  <cols>
    <col min="1" max="1" width="42.7109375" customWidth="1"/>
    <col min="2" max="2" width="14.5703125" style="42" customWidth="1"/>
    <col min="3" max="3" width="26.140625" customWidth="1"/>
    <col min="4" max="4" width="22.85546875" style="42" customWidth="1"/>
    <col min="5" max="5" width="22.140625" customWidth="1"/>
    <col min="8" max="8" width="46.5703125" customWidth="1"/>
    <col min="9" max="9" width="18.85546875" customWidth="1"/>
    <col min="10" max="10" width="22" customWidth="1"/>
    <col min="11" max="11" width="21.7109375" customWidth="1"/>
  </cols>
  <sheetData>
    <row r="1" spans="1:13" ht="43.15" customHeight="1" x14ac:dyDescent="0.25">
      <c r="A1" s="251" t="s">
        <v>109</v>
      </c>
      <c r="B1" s="251"/>
      <c r="C1" s="251"/>
      <c r="D1" s="251"/>
      <c r="E1" s="251"/>
      <c r="F1" s="251"/>
      <c r="G1" s="251"/>
      <c r="H1" s="251"/>
      <c r="I1" s="251"/>
      <c r="J1" s="251"/>
      <c r="K1" s="251"/>
      <c r="L1" s="251"/>
      <c r="M1" s="251"/>
    </row>
    <row r="2" spans="1:13" ht="14.45" customHeight="1" x14ac:dyDescent="0.25">
      <c r="A2" s="424" t="s">
        <v>3012</v>
      </c>
      <c r="B2" s="424"/>
      <c r="C2" s="424"/>
      <c r="D2" s="424"/>
      <c r="E2" s="424"/>
      <c r="F2" s="424"/>
      <c r="G2" s="424"/>
      <c r="H2" s="424"/>
      <c r="I2" s="424"/>
      <c r="J2" s="424"/>
      <c r="K2" s="424"/>
      <c r="L2" s="424"/>
      <c r="M2" s="424"/>
    </row>
    <row r="3" spans="1:13" s="5" customFormat="1" ht="14.45" customHeight="1" thickBot="1" x14ac:dyDescent="0.3">
      <c r="A3" s="425"/>
      <c r="B3" s="425"/>
      <c r="C3" s="425"/>
      <c r="D3" s="425"/>
      <c r="E3" s="425"/>
      <c r="F3" s="425"/>
      <c r="G3" s="425"/>
      <c r="H3" s="425"/>
      <c r="I3" s="425"/>
      <c r="J3" s="425"/>
      <c r="K3" s="425"/>
      <c r="L3" s="425"/>
      <c r="M3" s="425"/>
    </row>
    <row r="4" spans="1:13" s="5" customFormat="1" ht="21" customHeight="1" thickBot="1" x14ac:dyDescent="0.35">
      <c r="A4" s="222" t="s">
        <v>53</v>
      </c>
      <c r="B4" s="223" t="s">
        <v>48</v>
      </c>
      <c r="C4" s="224" t="s">
        <v>54</v>
      </c>
      <c r="D4" s="225" t="s">
        <v>111</v>
      </c>
      <c r="E4" s="222" t="s">
        <v>112</v>
      </c>
      <c r="F4" s="226"/>
      <c r="G4" s="226"/>
      <c r="H4" s="226"/>
      <c r="I4" s="226"/>
      <c r="J4" s="226"/>
      <c r="K4" s="226"/>
      <c r="L4" s="226"/>
      <c r="M4" s="226"/>
    </row>
    <row r="5" spans="1:13" ht="14.45" customHeight="1" x14ac:dyDescent="0.3">
      <c r="A5" s="53" t="s">
        <v>121</v>
      </c>
      <c r="B5" s="54" t="s">
        <v>120</v>
      </c>
      <c r="C5" s="53" t="s">
        <v>59</v>
      </c>
      <c r="D5" s="54" t="s">
        <v>119</v>
      </c>
      <c r="E5" s="55" t="s">
        <v>122</v>
      </c>
      <c r="H5" s="33" t="s">
        <v>99</v>
      </c>
      <c r="I5" s="178" t="s">
        <v>3013</v>
      </c>
      <c r="J5" s="177" t="s">
        <v>3014</v>
      </c>
      <c r="K5" s="177" t="s">
        <v>3015</v>
      </c>
    </row>
    <row r="6" spans="1:13" ht="18" customHeight="1" x14ac:dyDescent="0.25">
      <c r="A6" t="s">
        <v>551</v>
      </c>
      <c r="B6" s="42" t="s">
        <v>550</v>
      </c>
      <c r="C6" t="s">
        <v>98</v>
      </c>
      <c r="D6" s="42" t="s">
        <v>550</v>
      </c>
      <c r="E6" s="66"/>
      <c r="H6" s="3" t="s">
        <v>535</v>
      </c>
      <c r="I6" s="179">
        <f>SUMIF($C$6:$C$35,"Instruction: Salary (Cert./Non Cert.)", $E$6:$E$35)</f>
        <v>0</v>
      </c>
      <c r="J6" s="179">
        <f>SUMIF($C$45:$C$64,"Instruction: Salary (Cert./Non Cert.)", $E$45:$E$64)</f>
        <v>0</v>
      </c>
      <c r="K6" s="181">
        <f>I6+Table8[[#This Row],[Transfer  Totals]]</f>
        <v>0</v>
      </c>
    </row>
    <row r="7" spans="1:13" ht="14.45" customHeight="1" x14ac:dyDescent="0.25">
      <c r="A7" t="s">
        <v>2135</v>
      </c>
      <c r="C7" t="s">
        <v>541</v>
      </c>
      <c r="D7" s="42" t="s">
        <v>2136</v>
      </c>
      <c r="E7" s="66"/>
      <c r="H7" s="3" t="s">
        <v>536</v>
      </c>
      <c r="I7" s="179">
        <f>SUMIF($C$6:$C$35,"Instruction: Benefits (Cert./Non Cert.)", $E$6:$E$35)</f>
        <v>0</v>
      </c>
      <c r="J7" s="179">
        <f>SUMIF($C$45:$C$64,"Instruction: Benefits (Cert./Non Cert.)", $E$45:$E$64)</f>
        <v>0</v>
      </c>
      <c r="K7" s="181">
        <f>I7+Table8[[#This Row],[Transfer  Totals]]</f>
        <v>0</v>
      </c>
    </row>
    <row r="8" spans="1:13" ht="14.45" customHeight="1" x14ac:dyDescent="0.25">
      <c r="A8" s="65"/>
      <c r="B8" s="67"/>
      <c r="C8" s="65"/>
      <c r="D8" s="67"/>
      <c r="E8" s="66"/>
      <c r="H8" s="4" t="s">
        <v>56</v>
      </c>
      <c r="I8" s="179">
        <f>SUMIF($C$6:$C$35,"Instruction: Professional Services", $E$6:$E$35)</f>
        <v>0</v>
      </c>
      <c r="J8" s="179">
        <f>SUMIF($C$45:$C$64,"Instruction: Professional Services", $E$45:$E$64)</f>
        <v>0</v>
      </c>
      <c r="K8" s="181">
        <f>I8+Table8[[#This Row],[Transfer  Totals]]</f>
        <v>0</v>
      </c>
    </row>
    <row r="9" spans="1:13" ht="14.45" customHeight="1" x14ac:dyDescent="0.25">
      <c r="A9" s="65"/>
      <c r="B9" s="67"/>
      <c r="C9" s="65"/>
      <c r="D9" s="67"/>
      <c r="E9" s="66"/>
      <c r="H9" s="4" t="s">
        <v>57</v>
      </c>
      <c r="I9" s="179">
        <f>SUMIF($C$6:$C$35,"Instruction: Rentals", $E$6:$E$35)</f>
        <v>0</v>
      </c>
      <c r="J9" s="179">
        <f>SUMIF($C$45:$C$64,"Instruction: Rentals", $E$45:$E$64)</f>
        <v>0</v>
      </c>
      <c r="K9" s="181">
        <f>I9+Table8[[#This Row],[Transfer  Totals]]</f>
        <v>0</v>
      </c>
    </row>
    <row r="10" spans="1:13" ht="14.45" customHeight="1" x14ac:dyDescent="0.25">
      <c r="A10" s="65"/>
      <c r="B10" s="67"/>
      <c r="C10" s="65"/>
      <c r="D10" s="67"/>
      <c r="E10" s="66"/>
      <c r="H10" s="4" t="s">
        <v>58</v>
      </c>
      <c r="I10" s="179">
        <f>SUMIF($C$6:$C$35,"Instruction: Other Purchased Services", $E$6:$E$35)</f>
        <v>0</v>
      </c>
      <c r="J10" s="179">
        <f>SUMIF($C$45:$C$64,"Instruction: Other Purchased Services", $E$45:$E$64)</f>
        <v>0</v>
      </c>
      <c r="K10" s="181">
        <f>I10+Table8[[#This Row],[Transfer  Totals]]</f>
        <v>0</v>
      </c>
    </row>
    <row r="11" spans="1:13" ht="14.45" customHeight="1" x14ac:dyDescent="0.25">
      <c r="A11" s="65"/>
      <c r="B11" s="67"/>
      <c r="C11" s="65"/>
      <c r="D11" s="67"/>
      <c r="E11" s="66"/>
      <c r="H11" s="4" t="s">
        <v>59</v>
      </c>
      <c r="I11" s="179">
        <f>SUMIF($C$6:$C$35,"Instruction: General Supplies", $E$6:$E$35)</f>
        <v>0</v>
      </c>
      <c r="J11" s="179">
        <f>SUMIF($C$45:$C$64,"Instruction: General Supplies", $E$45:$E$64)</f>
        <v>0</v>
      </c>
      <c r="K11" s="181">
        <f>I11+Table8[[#This Row],[Transfer  Totals]]</f>
        <v>0</v>
      </c>
    </row>
    <row r="12" spans="1:13" ht="14.45" customHeight="1" x14ac:dyDescent="0.25">
      <c r="A12" s="65"/>
      <c r="B12" s="67"/>
      <c r="C12" s="65"/>
      <c r="D12" s="67"/>
      <c r="E12" s="66"/>
      <c r="H12" s="4" t="s">
        <v>60</v>
      </c>
      <c r="I12" s="179">
        <f>SUMIF($C$6:$C$35,"Instruction: Property", $E$6:$E$35)</f>
        <v>0</v>
      </c>
      <c r="J12" s="179">
        <f>SUMIF($C$45:$C$64,"Instruction: Property", $E$45:$E$64)</f>
        <v>0</v>
      </c>
      <c r="K12" s="181">
        <f>I12+Table8[[#This Row],[Transfer  Totals]]</f>
        <v>0</v>
      </c>
    </row>
    <row r="13" spans="1:13" ht="14.45" customHeight="1" x14ac:dyDescent="0.25">
      <c r="A13" s="65"/>
      <c r="B13" s="67"/>
      <c r="C13" s="65"/>
      <c r="D13" s="67"/>
      <c r="E13" s="66"/>
      <c r="H13" s="4" t="s">
        <v>61</v>
      </c>
      <c r="I13" s="179">
        <f>SUMIF($C$6:$C$35,"Instruction: Transfer", $E$6:$E$35)</f>
        <v>0</v>
      </c>
      <c r="J13" s="179">
        <f>SUMIF($C$45:$C$64,"Instruction: Transfer", $E$45:$E$64)</f>
        <v>0</v>
      </c>
      <c r="K13" s="181">
        <f>I13+Table8[[#This Row],[Transfer  Totals]]</f>
        <v>0</v>
      </c>
    </row>
    <row r="14" spans="1:13" ht="14.45" customHeight="1" x14ac:dyDescent="0.25">
      <c r="A14" s="65"/>
      <c r="B14" s="67"/>
      <c r="C14" s="65"/>
      <c r="D14" s="67"/>
      <c r="E14" s="66"/>
      <c r="H14" s="3" t="s">
        <v>537</v>
      </c>
      <c r="I14" s="179">
        <f>SUMIF($C$6:$C$35,"Support Services (Student): Salary (Cert./Non Cert.)", $E$6:$E$35)</f>
        <v>0</v>
      </c>
      <c r="J14" s="179">
        <f>SUMIF($C$45:$C$64,"Support Services (Student): Salary (Cert./Non Cert.)", $E$45:$E$64)</f>
        <v>0</v>
      </c>
      <c r="K14" s="181">
        <f>I14+Table8[[#This Row],[Transfer  Totals]]</f>
        <v>0</v>
      </c>
    </row>
    <row r="15" spans="1:13" ht="14.45" customHeight="1" x14ac:dyDescent="0.25">
      <c r="A15" s="65"/>
      <c r="B15" s="67"/>
      <c r="C15" s="65"/>
      <c r="D15" s="67"/>
      <c r="E15" s="66"/>
      <c r="H15" s="3" t="s">
        <v>538</v>
      </c>
      <c r="I15" s="179">
        <f>SUMIF($C$6:$C$35,"Support Services (Student): Benefits (Cert./Non Cert.)", $E$6:$E$35)</f>
        <v>0</v>
      </c>
      <c r="J15" s="179">
        <f>SUMIF($C$45:$C$64,"Support Services (Student): Benefits (Cert./Non Cert.)", $E$45:$E$64)</f>
        <v>0</v>
      </c>
      <c r="K15" s="181">
        <f>I15+Table8[[#This Row],[Transfer  Totals]]</f>
        <v>0</v>
      </c>
    </row>
    <row r="16" spans="1:13" x14ac:dyDescent="0.25">
      <c r="A16" s="65"/>
      <c r="B16" s="67"/>
      <c r="C16" s="65"/>
      <c r="D16" s="67"/>
      <c r="E16" s="66"/>
      <c r="H16" s="4" t="s">
        <v>62</v>
      </c>
      <c r="I16" s="179">
        <f>SUMIF($C$6:$C$35,"Support Services (Student): Professional Services", $E$6:$E$35)</f>
        <v>0</v>
      </c>
      <c r="J16" s="179">
        <f>SUMIF($C$45:$C$64,"Support Services (Student): Professional Services", $E$45:$E$64)</f>
        <v>0</v>
      </c>
      <c r="K16" s="181">
        <f>I16+Table8[[#This Row],[Transfer  Totals]]</f>
        <v>0</v>
      </c>
    </row>
    <row r="17" spans="1:11" x14ac:dyDescent="0.25">
      <c r="A17" s="65"/>
      <c r="B17" s="67"/>
      <c r="C17" s="65"/>
      <c r="D17" s="67"/>
      <c r="E17" s="66"/>
      <c r="H17" s="4" t="s">
        <v>63</v>
      </c>
      <c r="I17" s="179">
        <f>SUMIF($C$6:$C$35,"Support Services (Student): Rentals", $E$6:$E$35)</f>
        <v>0</v>
      </c>
      <c r="J17" s="179">
        <f>SUMIF($C$45:$C$64,"Support Services (Student): Rentals", $E$45:$E$64)</f>
        <v>0</v>
      </c>
      <c r="K17" s="181">
        <f>I17+Table8[[#This Row],[Transfer  Totals]]</f>
        <v>0</v>
      </c>
    </row>
    <row r="18" spans="1:11" x14ac:dyDescent="0.25">
      <c r="A18" s="65"/>
      <c r="B18" s="67"/>
      <c r="C18" s="65"/>
      <c r="D18" s="67"/>
      <c r="E18" s="66"/>
      <c r="H18" s="4" t="s">
        <v>64</v>
      </c>
      <c r="I18" s="179">
        <f>SUMIF($C$6:$C$35,"Support Services (Student): Other Purchased Services", $E$6:$E$35)</f>
        <v>0</v>
      </c>
      <c r="J18" s="179">
        <f>SUMIF($C$45:$C$64,"Support Services (Student): Other Purchased Services", $E$45:$E$64)</f>
        <v>0</v>
      </c>
      <c r="K18" s="181">
        <f>I18+Table8[[#This Row],[Transfer  Totals]]</f>
        <v>0</v>
      </c>
    </row>
    <row r="19" spans="1:11" x14ac:dyDescent="0.25">
      <c r="A19" s="65"/>
      <c r="B19" s="67"/>
      <c r="C19" s="65"/>
      <c r="D19" s="67"/>
      <c r="E19" s="66"/>
      <c r="H19" s="4" t="s">
        <v>65</v>
      </c>
      <c r="I19" s="179">
        <f>SUMIF($C$6:$C$35,"Support Services (Student): General Supplies", $E$6:$E$35)</f>
        <v>0</v>
      </c>
      <c r="J19" s="179">
        <f>SUMIF($C$45:$C$64,"Support Services (Student): General Supplies", $E$45:$E$64)</f>
        <v>0</v>
      </c>
      <c r="K19" s="181">
        <f>I19+Table8[[#This Row],[Transfer  Totals]]</f>
        <v>0</v>
      </c>
    </row>
    <row r="20" spans="1:11" x14ac:dyDescent="0.25">
      <c r="A20" s="65"/>
      <c r="B20" s="67"/>
      <c r="C20" s="65"/>
      <c r="D20" s="67"/>
      <c r="E20" s="66"/>
      <c r="H20" s="4" t="s">
        <v>66</v>
      </c>
      <c r="I20" s="179">
        <f>SUMIF($C$6:$C$35,"Support Services (Student): Property", $E$6:$E$35)</f>
        <v>0</v>
      </c>
      <c r="J20" s="179">
        <f>SUMIF($C$45:$C$64,"Support Services (Student): Property", $E$45:$E$64)</f>
        <v>0</v>
      </c>
      <c r="K20" s="181">
        <f>I20+Table8[[#This Row],[Transfer  Totals]]</f>
        <v>0</v>
      </c>
    </row>
    <row r="21" spans="1:11" x14ac:dyDescent="0.25">
      <c r="A21" s="65"/>
      <c r="B21" s="67"/>
      <c r="C21" s="65"/>
      <c r="D21" s="67"/>
      <c r="E21" s="66"/>
      <c r="H21" s="4" t="s">
        <v>67</v>
      </c>
      <c r="I21" s="179">
        <f>SUMIF($C$6:$C$35,"Support Services (Student): Transfer", $E$6:$E$35)</f>
        <v>0</v>
      </c>
      <c r="J21" s="179">
        <f>SUMIF($C$45:$C$64,"Support Services (Student): Transfer", $E$45:$E$64)</f>
        <v>0</v>
      </c>
      <c r="K21" s="181">
        <f>I21+Table8[[#This Row],[Transfer  Totals]]</f>
        <v>0</v>
      </c>
    </row>
    <row r="22" spans="1:11" x14ac:dyDescent="0.25">
      <c r="A22" s="65"/>
      <c r="B22" s="67"/>
      <c r="C22" s="65"/>
      <c r="D22" s="67"/>
      <c r="E22" s="66"/>
      <c r="H22" s="3" t="s">
        <v>539</v>
      </c>
      <c r="I22" s="179">
        <f>SUMIF($C$6:$C$35,"Improvement of Instruction: Salary (Cert./Non Cert.)", $E$6:$E$35)</f>
        <v>0</v>
      </c>
      <c r="J22" s="179">
        <f>SUMIF($C$45:$C$64,"Improvement of Instruction: Salary (Cert./Non Cert.)", $E$45:$E$64)</f>
        <v>0</v>
      </c>
      <c r="K22" s="181">
        <f>I22+Table8[[#This Row],[Transfer  Totals]]</f>
        <v>0</v>
      </c>
    </row>
    <row r="23" spans="1:11" x14ac:dyDescent="0.25">
      <c r="A23" s="65"/>
      <c r="B23" s="67"/>
      <c r="C23" s="65"/>
      <c r="D23" s="67"/>
      <c r="E23" s="66"/>
      <c r="H23" s="3" t="s">
        <v>540</v>
      </c>
      <c r="I23" s="179">
        <f>SUMIF($C$6:$C$35,"Improvement of Instruction: Benefits (Cert./Non Cert.)", $E$6:$E$35)</f>
        <v>0</v>
      </c>
      <c r="J23" s="179">
        <f>SUMIF($C$45:$C$64,"Improvement of Instruction: Benefits (Cert./Non Cert.)", $E$45:$E$64)</f>
        <v>0</v>
      </c>
      <c r="K23" s="181">
        <f>I23+Table8[[#This Row],[Transfer  Totals]]</f>
        <v>0</v>
      </c>
    </row>
    <row r="24" spans="1:11" x14ac:dyDescent="0.25">
      <c r="A24" s="65"/>
      <c r="B24" s="67"/>
      <c r="C24" s="65"/>
      <c r="D24" s="67"/>
      <c r="E24" s="66"/>
      <c r="H24" s="4" t="s">
        <v>68</v>
      </c>
      <c r="I24" s="179">
        <f>SUMIF($C$6:$C$35,"Improvement of Instruction: Professional Services", $E$6:$E$35)</f>
        <v>0</v>
      </c>
      <c r="J24" s="179">
        <f>SUMIF($C$45:$C$64,"Improvement of Instruction: Professional Services", $E$45:$E$64)</f>
        <v>0</v>
      </c>
      <c r="K24" s="181">
        <f>I24+Table8[[#This Row],[Transfer  Totals]]</f>
        <v>0</v>
      </c>
    </row>
    <row r="25" spans="1:11" x14ac:dyDescent="0.25">
      <c r="A25" s="65"/>
      <c r="B25" s="67"/>
      <c r="C25" s="65"/>
      <c r="D25" s="67"/>
      <c r="E25" s="66"/>
      <c r="H25" s="4" t="s">
        <v>69</v>
      </c>
      <c r="I25" s="179">
        <f>SUMIF($C$6:$C$35,"Improvement of Instruction: Rentals", $E$6:$E$35)</f>
        <v>0</v>
      </c>
      <c r="J25" s="179">
        <f>SUMIF($C$45:$C$64,"Improvement of Instruction: Rentals", $E$45:$E$64)</f>
        <v>0</v>
      </c>
      <c r="K25" s="181">
        <f>I25+Table8[[#This Row],[Transfer  Totals]]</f>
        <v>0</v>
      </c>
    </row>
    <row r="26" spans="1:11" x14ac:dyDescent="0.25">
      <c r="A26" s="65"/>
      <c r="B26" s="67"/>
      <c r="C26" s="65"/>
      <c r="D26" s="67"/>
      <c r="E26" s="66"/>
      <c r="H26" s="4" t="s">
        <v>70</v>
      </c>
      <c r="I26" s="179">
        <f>SUMIF($C$6:$C$35,"Improvement of Instruction: Other Purchased Services", $E$6:$E$35)</f>
        <v>0</v>
      </c>
      <c r="J26" s="179">
        <f>SUMIF($C$45:$C$64,"Improvement of Instruction: Other Purchased Services", $E$45:$E$64)</f>
        <v>0</v>
      </c>
      <c r="K26" s="181">
        <f>I26+Table8[[#This Row],[Transfer  Totals]]</f>
        <v>0</v>
      </c>
    </row>
    <row r="27" spans="1:11" x14ac:dyDescent="0.25">
      <c r="A27" s="65"/>
      <c r="B27" s="67"/>
      <c r="C27" s="65"/>
      <c r="D27" s="67"/>
      <c r="E27" s="66"/>
      <c r="H27" s="4" t="s">
        <v>71</v>
      </c>
      <c r="I27" s="179">
        <f>SUMIF($C$6:$C$35,"Improvement of Instruction: General Supplies", $E$6:$E$35)</f>
        <v>0</v>
      </c>
      <c r="J27" s="179">
        <f>SUMIF($C$45:$C$64,"Improvement of Instruction: General Supplies", $E$45:$E$64)</f>
        <v>0</v>
      </c>
      <c r="K27" s="181">
        <f>I27+Table8[[#This Row],[Transfer  Totals]]</f>
        <v>0</v>
      </c>
    </row>
    <row r="28" spans="1:11" x14ac:dyDescent="0.25">
      <c r="A28" s="65"/>
      <c r="B28" s="67"/>
      <c r="C28" s="65"/>
      <c r="D28" s="67"/>
      <c r="E28" s="66"/>
      <c r="H28" s="4" t="s">
        <v>72</v>
      </c>
      <c r="I28" s="179">
        <f>SUMIF($C$6:$C$35,"Improvement of Instruction: Property", $E$6:$E$35)</f>
        <v>0</v>
      </c>
      <c r="J28" s="179">
        <f>SUMIF($C$45:$C$64,"Improvement of Instruction: Property", $E$45:$E$64)</f>
        <v>0</v>
      </c>
      <c r="K28" s="181">
        <f>I28+Table8[[#This Row],[Transfer  Totals]]</f>
        <v>0</v>
      </c>
    </row>
    <row r="29" spans="1:11" x14ac:dyDescent="0.25">
      <c r="A29" s="65"/>
      <c r="B29" s="67"/>
      <c r="C29" s="65"/>
      <c r="D29" s="67"/>
      <c r="E29" s="66"/>
      <c r="H29" s="4" t="s">
        <v>73</v>
      </c>
      <c r="I29" s="179">
        <f>SUMIF($C$6:$C$35,"Improvement of Instruction: Transfer", $E$6:$E$35)</f>
        <v>0</v>
      </c>
      <c r="J29" s="179">
        <f>SUMIF($C$45:$C$64,"Improvement of Instruction: Transfer", $E$45:$E$64)</f>
        <v>0</v>
      </c>
      <c r="K29" s="181">
        <f>I29+Table8[[#This Row],[Transfer  Totals]]</f>
        <v>0</v>
      </c>
    </row>
    <row r="30" spans="1:11" x14ac:dyDescent="0.25">
      <c r="A30" s="65"/>
      <c r="B30" s="67"/>
      <c r="C30" s="65"/>
      <c r="D30" s="67"/>
      <c r="E30" s="66"/>
      <c r="H30" s="3" t="s">
        <v>541</v>
      </c>
      <c r="I30" s="179">
        <f>SUMIF($C$6:$C$35,"Other Support Services: Salary (Cert./Non Cert.)", $E$6:$E$35)</f>
        <v>0</v>
      </c>
      <c r="J30" s="179">
        <f>SUMIF($C$45:$C$64,"Other Support Services: Salary (Cert./Non Cert.)", $E$45:$E$64)</f>
        <v>0</v>
      </c>
      <c r="K30" s="181">
        <f>I30+Table8[[#This Row],[Transfer  Totals]]</f>
        <v>0</v>
      </c>
    </row>
    <row r="31" spans="1:11" x14ac:dyDescent="0.25">
      <c r="A31" s="65"/>
      <c r="B31" s="67"/>
      <c r="C31" s="65"/>
      <c r="D31" s="67"/>
      <c r="E31" s="66"/>
      <c r="H31" s="3" t="s">
        <v>542</v>
      </c>
      <c r="I31" s="179">
        <f>SUMIF($C$6:$C$35,"Other Support Services: Benefits (Cert./Non Cert.)", $E$6:$E$35)</f>
        <v>0</v>
      </c>
      <c r="J31" s="179">
        <f>SUMIF($C$45:$C$64,"Other Support Services: Benefits (Cert./Non Cert.)", $E$45:$E$64)</f>
        <v>0</v>
      </c>
      <c r="K31" s="181">
        <f>I31+Table8[[#This Row],[Transfer  Totals]]</f>
        <v>0</v>
      </c>
    </row>
    <row r="32" spans="1:11" x14ac:dyDescent="0.25">
      <c r="A32" s="65"/>
      <c r="B32" s="67"/>
      <c r="C32" s="65"/>
      <c r="D32" s="67"/>
      <c r="E32" s="66"/>
      <c r="H32" s="4" t="s">
        <v>74</v>
      </c>
      <c r="I32" s="179">
        <f>SUMIF($C$6:$C$35,"Other Support Services: Professional Services", $E$6:$E$35)</f>
        <v>0</v>
      </c>
      <c r="J32" s="179">
        <f>SUMIF($C$45:$C$64,"Other Support Services: Professional Services", $E$45:$E$64)</f>
        <v>0</v>
      </c>
      <c r="K32" s="181">
        <f>I32+Table8[[#This Row],[Transfer  Totals]]</f>
        <v>0</v>
      </c>
    </row>
    <row r="33" spans="1:11" x14ac:dyDescent="0.25">
      <c r="A33" s="65"/>
      <c r="B33" s="67"/>
      <c r="C33" s="65"/>
      <c r="D33" s="67"/>
      <c r="E33" s="66"/>
      <c r="H33" s="4" t="s">
        <v>75</v>
      </c>
      <c r="I33" s="179">
        <f>SUMIF($C$6:$C$35,"Other Support Services: Rentals", $E$6:$E$35)</f>
        <v>0</v>
      </c>
      <c r="J33" s="179">
        <f>SUMIF($C$45:$C$64,"Other Support Services: Rentals", $E$45:$E$64)</f>
        <v>0</v>
      </c>
      <c r="K33" s="181">
        <f>I33+Table8[[#This Row],[Transfer  Totals]]</f>
        <v>0</v>
      </c>
    </row>
    <row r="34" spans="1:11" x14ac:dyDescent="0.25">
      <c r="A34" s="65"/>
      <c r="B34" s="67"/>
      <c r="C34" s="65"/>
      <c r="D34" s="67"/>
      <c r="E34" s="66"/>
      <c r="H34" s="4" t="s">
        <v>76</v>
      </c>
      <c r="I34" s="179">
        <f>SUMIF($C$6:$C$35,"Other Support Services: Other Purchased Services", $E$6:$E$35)</f>
        <v>0</v>
      </c>
      <c r="J34" s="179">
        <f>SUMIF($C$45:$C$64,"Other Support Services: Other Purchased Services", $E$45:$E$64)</f>
        <v>0</v>
      </c>
      <c r="K34" s="181">
        <f>I34+Table8[[#This Row],[Transfer  Totals]]</f>
        <v>0</v>
      </c>
    </row>
    <row r="35" spans="1:11" x14ac:dyDescent="0.25">
      <c r="A35" s="65"/>
      <c r="B35" s="67"/>
      <c r="C35" s="65"/>
      <c r="D35" s="67"/>
      <c r="E35" s="66"/>
      <c r="H35" s="4" t="s">
        <v>77</v>
      </c>
      <c r="I35" s="179">
        <f>SUMIF($C$6:$C$35,"Other Support Services: General Supplies", $E$6:$E$35)</f>
        <v>0</v>
      </c>
      <c r="J35" s="179">
        <f>SUMIF($C$45:$C$64,"Other Support Services: General Supplies", $E$45:$E$64)</f>
        <v>0</v>
      </c>
      <c r="K35" s="181">
        <f>I35+Table8[[#This Row],[Transfer  Totals]]</f>
        <v>0</v>
      </c>
    </row>
    <row r="36" spans="1:11" ht="18.75" x14ac:dyDescent="0.3">
      <c r="A36" s="47"/>
      <c r="B36" s="49"/>
      <c r="C36" s="33"/>
      <c r="D36" s="50" t="s">
        <v>3026</v>
      </c>
      <c r="E36" s="56">
        <f>SUM(E6:E35)</f>
        <v>0</v>
      </c>
      <c r="H36" s="4" t="s">
        <v>78</v>
      </c>
      <c r="I36" s="179">
        <f>SUMIF($C$6:$C$35,"Other Support Services: Property", $E$6:$E$35)</f>
        <v>0</v>
      </c>
      <c r="J36" s="179">
        <f>SUMIF($C$45:$C$64,"Other Support Services: Property", $E$45:$E$64)</f>
        <v>0</v>
      </c>
      <c r="K36" s="181">
        <f>I36+Table8[[#This Row],[Transfer  Totals]]</f>
        <v>0</v>
      </c>
    </row>
    <row r="37" spans="1:11" ht="18.75" x14ac:dyDescent="0.3">
      <c r="C37" s="422" t="s">
        <v>3011</v>
      </c>
      <c r="D37" s="423"/>
      <c r="E37" s="183" t="e">
        <f>ROUND(Overview!G13-Overview!I15,2)</f>
        <v>#N/A</v>
      </c>
      <c r="H37" s="4" t="s">
        <v>79</v>
      </c>
      <c r="I37" s="179">
        <f>SUMIF($C$6:$C$35,"Other Support Services: Transfer", $E$6:$E$35)</f>
        <v>0</v>
      </c>
      <c r="J37" s="179">
        <f>SUMIF($C$45:$C$64,"Other Support Services: Transfer", $E$45:$E$64)</f>
        <v>0</v>
      </c>
      <c r="K37" s="181">
        <f>I37+Table8[[#This Row],[Transfer  Totals]]</f>
        <v>0</v>
      </c>
    </row>
    <row r="38" spans="1:11" x14ac:dyDescent="0.25">
      <c r="H38" s="3" t="s">
        <v>543</v>
      </c>
      <c r="I38" s="179">
        <f>SUMIF($C$6:$C$35,"Operations and Maintenance: Salary (Cert./Non Cert.)", $E$6:$E$35)</f>
        <v>0</v>
      </c>
      <c r="J38" s="179">
        <f>SUMIF($C$45:$C$64,"Operations and Maintenance: Salary (Cert./Non Cert.)", $E$45:$E$64)</f>
        <v>0</v>
      </c>
      <c r="K38" s="181">
        <f>I38+Table8[[#This Row],[Transfer  Totals]]</f>
        <v>0</v>
      </c>
    </row>
    <row r="39" spans="1:11" x14ac:dyDescent="0.25">
      <c r="H39" s="3" t="s">
        <v>544</v>
      </c>
      <c r="I39" s="179">
        <f>SUMIF($C$6:$C$35,"Operations and Maintenance: Benefits (Cert./Non Cert.)", $E$6:$E$35)</f>
        <v>0</v>
      </c>
      <c r="J39" s="179">
        <f>SUMIF($C$45:$C$64,"Operations and Maintenance: Benefits (Cert./Non Cert.)", $E$45:$E$64)</f>
        <v>0</v>
      </c>
      <c r="K39" s="181">
        <f>I39+Table8[[#This Row],[Transfer  Totals]]</f>
        <v>0</v>
      </c>
    </row>
    <row r="40" spans="1:11" ht="21" x14ac:dyDescent="0.35">
      <c r="A40" s="426" t="s">
        <v>3010</v>
      </c>
      <c r="B40" s="426"/>
      <c r="C40" s="426"/>
      <c r="D40" s="426"/>
      <c r="E40" s="426"/>
      <c r="H40" s="4" t="s">
        <v>80</v>
      </c>
      <c r="I40" s="179">
        <f>SUMIF($C$6:$C$35,"Operations and Maintenance: Professional Services", $E$6:$E$35)</f>
        <v>0</v>
      </c>
      <c r="J40" s="179">
        <f>SUMIF($C$45:$C$64,"Operations and Maintenance: Professional Services", $E$45:$E$64)</f>
        <v>0</v>
      </c>
      <c r="K40" s="181">
        <f>I40+Table8[[#This Row],[Transfer  Totals]]</f>
        <v>0</v>
      </c>
    </row>
    <row r="41" spans="1:11" x14ac:dyDescent="0.25">
      <c r="A41" s="427" t="s">
        <v>3019</v>
      </c>
      <c r="B41" s="427"/>
      <c r="C41" s="427"/>
      <c r="D41" s="427"/>
      <c r="E41" s="427"/>
      <c r="H41" s="4" t="s">
        <v>81</v>
      </c>
      <c r="I41" s="179">
        <f>SUMIF($C$6:$C$35,"Operations and Maintenance: Rentals", $E$6:$E$35)</f>
        <v>0</v>
      </c>
      <c r="J41" s="179">
        <f>SUMIF($C$45:$C$64,"Operations and Maintenance: Rentals", $E$45:$E$64)</f>
        <v>0</v>
      </c>
      <c r="K41" s="181">
        <f>I41+Table8[[#This Row],[Transfer  Totals]]</f>
        <v>0</v>
      </c>
    </row>
    <row r="42" spans="1:11" ht="15.75" thickBot="1" x14ac:dyDescent="0.3">
      <c r="A42" s="427"/>
      <c r="B42" s="427"/>
      <c r="C42" s="427"/>
      <c r="D42" s="427"/>
      <c r="E42" s="427"/>
      <c r="H42" s="4" t="s">
        <v>82</v>
      </c>
      <c r="I42" s="179">
        <f>SUMIF($C$6:$C$35,"Operations and Maintenance: Other Purchased Services", $E$6:$E$35)</f>
        <v>0</v>
      </c>
      <c r="J42" s="179">
        <f>SUMIF($C$45:$C$64,"Operations and Maintenance: Other Purchased Services", $E$45:$E$64)</f>
        <v>0</v>
      </c>
      <c r="K42" s="181">
        <f>I42+Table8[[#This Row],[Transfer  Totals]]</f>
        <v>0</v>
      </c>
    </row>
    <row r="43" spans="1:11" ht="19.5" thickBot="1" x14ac:dyDescent="0.35">
      <c r="A43" s="222" t="s">
        <v>53</v>
      </c>
      <c r="B43" s="223" t="s">
        <v>48</v>
      </c>
      <c r="C43" s="224" t="s">
        <v>54</v>
      </c>
      <c r="D43" s="225" t="s">
        <v>111</v>
      </c>
      <c r="E43" s="222" t="s">
        <v>112</v>
      </c>
      <c r="H43" s="4" t="s">
        <v>83</v>
      </c>
      <c r="I43" s="179">
        <f>SUMIF($C$6:$C$35,"Operations and Maintenance: General Supplies", $E$6:$E$35)</f>
        <v>0</v>
      </c>
      <c r="J43" s="179">
        <f>SUMIF($C$45:$C$64,"Operations and Maintenance: General Supplies", $E$45:$E$64)</f>
        <v>0</v>
      </c>
      <c r="K43" s="181">
        <f>I43+Table8[[#This Row],[Transfer  Totals]]</f>
        <v>0</v>
      </c>
    </row>
    <row r="44" spans="1:11" x14ac:dyDescent="0.25">
      <c r="A44" s="53" t="s">
        <v>121</v>
      </c>
      <c r="B44" s="54" t="s">
        <v>120</v>
      </c>
      <c r="C44" s="53" t="s">
        <v>59</v>
      </c>
      <c r="D44" s="54" t="s">
        <v>119</v>
      </c>
      <c r="E44" s="55" t="s">
        <v>122</v>
      </c>
      <c r="H44" s="4" t="s">
        <v>84</v>
      </c>
      <c r="I44" s="179">
        <f>SUMIF($C$6:$C$35,"Operations and Maintenance: Property", $E$6:$E$35)</f>
        <v>0</v>
      </c>
      <c r="J44" s="179">
        <f>SUMIF($C$45:$C$64,"Operations and Maintenance: Property", $E$45:$E$64)</f>
        <v>0</v>
      </c>
      <c r="K44" s="181">
        <f>I44+Table8[[#This Row],[Transfer  Totals]]</f>
        <v>0</v>
      </c>
    </row>
    <row r="45" spans="1:11" x14ac:dyDescent="0.25">
      <c r="A45" t="s">
        <v>551</v>
      </c>
      <c r="B45" s="42" t="s">
        <v>550</v>
      </c>
      <c r="C45" t="s">
        <v>98</v>
      </c>
      <c r="D45" s="42" t="s">
        <v>550</v>
      </c>
      <c r="E45" s="66"/>
      <c r="H45" s="4" t="s">
        <v>85</v>
      </c>
      <c r="I45" s="179">
        <f>SUMIF($C$6:$C$35,"Operations and Maintenance: Transfer", $E$6:$E$35)</f>
        <v>0</v>
      </c>
      <c r="J45" s="179">
        <f>SUMIF($C$45:$C$64,"Operations and Maintenance: Transfer", $E$45:$E$64)</f>
        <v>0</v>
      </c>
      <c r="K45" s="181">
        <f>I45+Table8[[#This Row],[Transfer  Totals]]</f>
        <v>0</v>
      </c>
    </row>
    <row r="46" spans="1:11" x14ac:dyDescent="0.25">
      <c r="A46" t="s">
        <v>2135</v>
      </c>
      <c r="C46" t="s">
        <v>541</v>
      </c>
      <c r="D46" s="42" t="s">
        <v>2136</v>
      </c>
      <c r="E46" s="66"/>
      <c r="H46" s="3" t="s">
        <v>545</v>
      </c>
      <c r="I46" s="179">
        <f>SUMIF($C$6:$C$35,"Transportation: Salary (Cert./Non Cert.)", $E$6:$E$35)</f>
        <v>0</v>
      </c>
      <c r="J46" s="179">
        <f>SUMIF($C$45:$C$64,"Transportation: Salary (Cert./Non Cert.)", $E$45:$E$64)</f>
        <v>0</v>
      </c>
      <c r="K46" s="181">
        <f>I46+Table8[[#This Row],[Transfer  Totals]]</f>
        <v>0</v>
      </c>
    </row>
    <row r="47" spans="1:11" x14ac:dyDescent="0.25">
      <c r="A47" s="65"/>
      <c r="B47" s="67"/>
      <c r="C47" s="65"/>
      <c r="D47" s="67"/>
      <c r="E47" s="66"/>
      <c r="H47" s="3" t="s">
        <v>546</v>
      </c>
      <c r="I47" s="179">
        <f>SUMIF($C$6:$C$35,"Transportation: Benefits (Cert./Non Cert.)", $E$6:$E$35)</f>
        <v>0</v>
      </c>
      <c r="J47" s="179">
        <f>SUMIF($C$45:$C$64,"Transportation: Benefits (Cert./Non Cert.)", $E$45:$E$64)</f>
        <v>0</v>
      </c>
      <c r="K47" s="181">
        <f>I47+Table8[[#This Row],[Transfer  Totals]]</f>
        <v>0</v>
      </c>
    </row>
    <row r="48" spans="1:11" x14ac:dyDescent="0.25">
      <c r="A48" s="65"/>
      <c r="B48" s="67"/>
      <c r="C48" s="65"/>
      <c r="D48" s="67"/>
      <c r="E48" s="66"/>
      <c r="H48" s="4" t="s">
        <v>86</v>
      </c>
      <c r="I48" s="179">
        <f>SUMIF($C$6:$C$35,"Transportation: Professional Services", $E$6:$E$35)</f>
        <v>0</v>
      </c>
      <c r="J48" s="179">
        <f>SUMIF($C$45:$C$64,"Transportation: Professional Services", $E$45:$E$64)</f>
        <v>0</v>
      </c>
      <c r="K48" s="181">
        <f>I48+Table8[[#This Row],[Transfer  Totals]]</f>
        <v>0</v>
      </c>
    </row>
    <row r="49" spans="1:11" x14ac:dyDescent="0.25">
      <c r="A49" s="65"/>
      <c r="B49" s="67"/>
      <c r="C49" s="65"/>
      <c r="D49" s="67"/>
      <c r="E49" s="66"/>
      <c r="H49" s="4" t="s">
        <v>87</v>
      </c>
      <c r="I49" s="179">
        <f>SUMIF($C$6:$C$35,"Transportation: Rentals", $E$6:$E$35)</f>
        <v>0</v>
      </c>
      <c r="J49" s="179">
        <f>SUMIF($C$45:$C$64,"Transportation: Rentals", $E$45:$E$64)</f>
        <v>0</v>
      </c>
      <c r="K49" s="181">
        <f>I49+Table8[[#This Row],[Transfer  Totals]]</f>
        <v>0</v>
      </c>
    </row>
    <row r="50" spans="1:11" x14ac:dyDescent="0.25">
      <c r="A50" s="65"/>
      <c r="B50" s="67"/>
      <c r="C50" s="65"/>
      <c r="D50" s="67"/>
      <c r="E50" s="66"/>
      <c r="H50" s="4" t="s">
        <v>88</v>
      </c>
      <c r="I50" s="179">
        <f>SUMIF($C$6:$C$35,"Transportation: Other Purchased Services", $E$6:$E$35)</f>
        <v>0</v>
      </c>
      <c r="J50" s="179">
        <f>SUMIF($C$45:$C$64,"Transportation: Other Purchased Services", $E$45:$E$64)</f>
        <v>0</v>
      </c>
      <c r="K50" s="181">
        <f>I50+Table8[[#This Row],[Transfer  Totals]]</f>
        <v>0</v>
      </c>
    </row>
    <row r="51" spans="1:11" x14ac:dyDescent="0.25">
      <c r="A51" s="65"/>
      <c r="B51" s="67"/>
      <c r="C51" s="65"/>
      <c r="D51" s="67"/>
      <c r="E51" s="66"/>
      <c r="H51" s="4" t="s">
        <v>89</v>
      </c>
      <c r="I51" s="179">
        <f>SUMIF($C$6:$C$35,"Transportation: General Supplies", $E$6:$E$35)</f>
        <v>0</v>
      </c>
      <c r="J51" s="179">
        <f>SUMIF($C$45:$C$64,"Transportation: General Supplies", $E$45:$E$64)</f>
        <v>0</v>
      </c>
      <c r="K51" s="181">
        <f>I51+Table8[[#This Row],[Transfer  Totals]]</f>
        <v>0</v>
      </c>
    </row>
    <row r="52" spans="1:11" x14ac:dyDescent="0.25">
      <c r="A52" s="65"/>
      <c r="B52" s="67"/>
      <c r="C52" s="65"/>
      <c r="D52" s="67"/>
      <c r="E52" s="66"/>
      <c r="H52" s="4" t="s">
        <v>90</v>
      </c>
      <c r="I52" s="179">
        <f>SUMIF($C$6:$C$35,"Transportation: Property", $E$6:$E$35)</f>
        <v>0</v>
      </c>
      <c r="J52" s="179">
        <f>SUMIF($C$45:$C$64,"Transportation: Property", $E$45:$E$64)</f>
        <v>0</v>
      </c>
      <c r="K52" s="181">
        <f>I52+Table8[[#This Row],[Transfer  Totals]]</f>
        <v>0</v>
      </c>
    </row>
    <row r="53" spans="1:11" x14ac:dyDescent="0.25">
      <c r="A53" s="65"/>
      <c r="B53" s="67"/>
      <c r="C53" s="65"/>
      <c r="D53" s="67"/>
      <c r="E53" s="66"/>
      <c r="H53" s="4" t="s">
        <v>91</v>
      </c>
      <c r="I53" s="179">
        <f>SUMIF($C$6:$C$35,"Transportation: Transfer", $E$6:$E$35)</f>
        <v>0</v>
      </c>
      <c r="J53" s="179">
        <f>SUMIF($C$45:$C$64,"Transportation: Transfer", $E$45:$E$64)</f>
        <v>0</v>
      </c>
      <c r="K53" s="181">
        <f>I53+Table8[[#This Row],[Transfer  Totals]]</f>
        <v>0</v>
      </c>
    </row>
    <row r="54" spans="1:11" x14ac:dyDescent="0.25">
      <c r="A54" s="65"/>
      <c r="B54" s="67"/>
      <c r="C54" s="65"/>
      <c r="D54" s="67"/>
      <c r="E54" s="66"/>
      <c r="H54" s="3" t="s">
        <v>547</v>
      </c>
      <c r="I54" s="179">
        <f>SUMIF($C$6:$C$35,"Community Services Operations: Salary (Cert./Non Cert.)", $E$6:$E$35)</f>
        <v>0</v>
      </c>
      <c r="J54" s="179">
        <f>SUMIF($C$45:$C$64,"Community Services Operations: Salary (Cert./Non Cert.)", $E$45:$E$64)</f>
        <v>0</v>
      </c>
      <c r="K54" s="181">
        <f>I54+Table8[[#This Row],[Transfer  Totals]]</f>
        <v>0</v>
      </c>
    </row>
    <row r="55" spans="1:11" x14ac:dyDescent="0.25">
      <c r="A55" s="65"/>
      <c r="B55" s="67"/>
      <c r="C55" s="65"/>
      <c r="D55" s="67"/>
      <c r="E55" s="66"/>
      <c r="H55" s="3" t="s">
        <v>548</v>
      </c>
      <c r="I55" s="179">
        <f>SUMIF($C$6:$C$35,"Community Services Operations: Benefits (Cert./Non Cert.)", $E$6:$E$35)</f>
        <v>0</v>
      </c>
      <c r="J55" s="179">
        <f>SUMIF($C$45:$C$64,"Community Services Operations: Benefits (Cert./Non Cert.)", $E$45:$E$64)</f>
        <v>0</v>
      </c>
      <c r="K55" s="181">
        <f>I55+Table8[[#This Row],[Transfer  Totals]]</f>
        <v>0</v>
      </c>
    </row>
    <row r="56" spans="1:11" x14ac:dyDescent="0.25">
      <c r="A56" s="65"/>
      <c r="B56" s="67"/>
      <c r="C56" s="65"/>
      <c r="D56" s="67"/>
      <c r="E56" s="66"/>
      <c r="H56" s="4" t="s">
        <v>92</v>
      </c>
      <c r="I56" s="179">
        <f>SUMIF($C$6:$C$35,"Community Services Operations: Professional Services", $E$6:$E$35)</f>
        <v>0</v>
      </c>
      <c r="J56" s="179">
        <f>SUMIF($C$45:$C$64,"Community Services Operations: Professional Services", $E$45:$E$64)</f>
        <v>0</v>
      </c>
      <c r="K56" s="181">
        <f>I56+Table8[[#This Row],[Transfer  Totals]]</f>
        <v>0</v>
      </c>
    </row>
    <row r="57" spans="1:11" x14ac:dyDescent="0.25">
      <c r="A57" s="65"/>
      <c r="B57" s="67"/>
      <c r="C57" s="65"/>
      <c r="D57" s="67"/>
      <c r="E57" s="66"/>
      <c r="H57" s="4" t="s">
        <v>93</v>
      </c>
      <c r="I57" s="179">
        <f>SUMIF($C$6:$C$35,"Community Services Operations: Rentals", $E$6:$E$35)</f>
        <v>0</v>
      </c>
      <c r="J57" s="179">
        <f>SUMIF($C$45:$C$64,"Community Services Operations: Rentals", $E$45:$E$64)</f>
        <v>0</v>
      </c>
      <c r="K57" s="181">
        <f>I57+Table8[[#This Row],[Transfer  Totals]]</f>
        <v>0</v>
      </c>
    </row>
    <row r="58" spans="1:11" x14ac:dyDescent="0.25">
      <c r="A58" s="65"/>
      <c r="B58" s="67"/>
      <c r="C58" s="65"/>
      <c r="D58" s="67"/>
      <c r="E58" s="66"/>
      <c r="H58" s="4" t="s">
        <v>94</v>
      </c>
      <c r="I58" s="179">
        <f>SUMIF($C$6:$C$35,"Community Services Operations: Other Purchased Services", $E$6:$E$35)</f>
        <v>0</v>
      </c>
      <c r="J58" s="179">
        <f>SUMIF($C$45:$C$64,"Community Services Operations: Other Purchased Services", $E$45:$E$64)</f>
        <v>0</v>
      </c>
      <c r="K58" s="181">
        <f>I58+Table8[[#This Row],[Transfer  Totals]]</f>
        <v>0</v>
      </c>
    </row>
    <row r="59" spans="1:11" x14ac:dyDescent="0.25">
      <c r="A59" s="65"/>
      <c r="B59" s="67"/>
      <c r="C59" s="65"/>
      <c r="D59" s="67"/>
      <c r="E59" s="66"/>
      <c r="H59" s="4" t="s">
        <v>95</v>
      </c>
      <c r="I59" s="179">
        <f>SUMIF($C$6:$C$35,"Community Services Operations: General Supplies", $E$6:$E$35)</f>
        <v>0</v>
      </c>
      <c r="J59" s="179">
        <f>SUMIF($C$45:$C$64,"Community Services Operations: General Supplies", $E$45:$E$64)</f>
        <v>0</v>
      </c>
      <c r="K59" s="181">
        <f>I59+Table8[[#This Row],[Transfer  Totals]]</f>
        <v>0</v>
      </c>
    </row>
    <row r="60" spans="1:11" x14ac:dyDescent="0.25">
      <c r="A60" s="65"/>
      <c r="B60" s="67"/>
      <c r="C60" s="65"/>
      <c r="D60" s="67"/>
      <c r="E60" s="66"/>
      <c r="H60" s="4" t="s">
        <v>96</v>
      </c>
      <c r="I60" s="179">
        <f>SUMIF($C$6:$C$35,"Community Services Operations: Property", $E$6:$E$35)</f>
        <v>0</v>
      </c>
      <c r="J60" s="179">
        <f>SUMIF($C$45:$C$64,"Community Services Operations: Property", $E$45:$E$64)</f>
        <v>0</v>
      </c>
      <c r="K60" s="181">
        <f>I60+Table8[[#This Row],[Transfer  Totals]]</f>
        <v>0</v>
      </c>
    </row>
    <row r="61" spans="1:11" x14ac:dyDescent="0.25">
      <c r="A61" s="65"/>
      <c r="B61" s="67"/>
      <c r="C61" s="65"/>
      <c r="D61" s="67"/>
      <c r="E61" s="66"/>
      <c r="H61" s="4" t="s">
        <v>97</v>
      </c>
      <c r="I61" s="179">
        <f>SUMIF($C$6:$C$35,"Community Services Operations: Transfer", $E$6:$E$35)</f>
        <v>0</v>
      </c>
      <c r="J61" s="179">
        <f>SUMIF($C$45:$C$64,"Community Services Operations: Transfer", $E$45:$E$64)</f>
        <v>0</v>
      </c>
      <c r="K61" s="181">
        <f>I61+Table8[[#This Row],[Transfer  Totals]]</f>
        <v>0</v>
      </c>
    </row>
    <row r="62" spans="1:11" x14ac:dyDescent="0.25">
      <c r="A62" s="65"/>
      <c r="B62" s="67"/>
      <c r="C62" s="65"/>
      <c r="D62" s="67"/>
      <c r="E62" s="66"/>
      <c r="H62" s="4" t="s">
        <v>98</v>
      </c>
      <c r="I62" s="179">
        <f>SUMIF($C$6:$C$35,"Indirect Cost Used", $E$6:$E$35)</f>
        <v>0</v>
      </c>
      <c r="J62" s="179">
        <f>SUMIF($C$45:$C$64,"Indirect Cost Used", $E$45:$E$64)</f>
        <v>0</v>
      </c>
      <c r="K62" s="181">
        <f>I62+Table8[[#This Row],[Transfer  Totals]]</f>
        <v>0</v>
      </c>
    </row>
    <row r="63" spans="1:11" x14ac:dyDescent="0.25">
      <c r="A63" s="65"/>
      <c r="B63" s="67"/>
      <c r="C63" s="65"/>
      <c r="D63" s="67"/>
      <c r="E63" s="66"/>
      <c r="H63" s="68" t="s">
        <v>549</v>
      </c>
      <c r="I63" s="179">
        <f>SUMIF($C$6:$C$35,"Transfers (interfund): Transfer", $E$6:$E$35)</f>
        <v>0</v>
      </c>
      <c r="J63" s="179">
        <f>SUMIF($C$45:$C$64,"Transfers (interfund): Transfer", $E$45:$E$64)</f>
        <v>0</v>
      </c>
      <c r="K63" s="181">
        <f>I63+Table8[[#This Row],[Transfer  Totals]]</f>
        <v>0</v>
      </c>
    </row>
    <row r="64" spans="1:11" ht="18.75" x14ac:dyDescent="0.3">
      <c r="A64" s="65"/>
      <c r="B64" s="67"/>
      <c r="C64" s="65"/>
      <c r="D64" s="67"/>
      <c r="E64" s="66"/>
      <c r="H64" s="35" t="s">
        <v>108</v>
      </c>
      <c r="I64" s="180">
        <f>((SUM(I6:I62))-I63)</f>
        <v>0</v>
      </c>
      <c r="J64" s="180">
        <f>((SUM(J6:J62))-J63)</f>
        <v>0</v>
      </c>
      <c r="K64" s="187">
        <f>I64+Table8[[#This Row],[Transfer  Totals]]</f>
        <v>0</v>
      </c>
    </row>
    <row r="65" spans="1:5" ht="18.75" x14ac:dyDescent="0.3">
      <c r="A65" s="47"/>
      <c r="B65" s="49"/>
      <c r="C65" s="33"/>
      <c r="D65" s="50" t="s">
        <v>3025</v>
      </c>
      <c r="E65" s="56">
        <f>SUM(E45:E64)</f>
        <v>0</v>
      </c>
    </row>
    <row r="66" spans="1:5" ht="18.75" x14ac:dyDescent="0.3">
      <c r="C66" s="422" t="s">
        <v>3018</v>
      </c>
      <c r="D66" s="423"/>
      <c r="E66" s="183" t="e">
        <f>ROUND(Overview!G11-Overview!I14,2)</f>
        <v>#DIV/0!</v>
      </c>
    </row>
    <row r="67" spans="1:5" x14ac:dyDescent="0.25">
      <c r="E67" s="190"/>
    </row>
    <row r="68" spans="1:5" x14ac:dyDescent="0.25">
      <c r="E68" s="190"/>
    </row>
  </sheetData>
  <sheetProtection algorithmName="SHA-512" hashValue="m0FmnWSeEHM4c0mYhcuviffg+q6rfm2r8R052VOwMVl+kaGgFTz+P7ci35P2cjSbTY9sdZsxxg2dVB5nL3dN8w==" saltValue="MmibMdy+d+wChZhqBnM43w==" spinCount="100000" sheet="1" formatCells="0" formatColumns="0" formatRows="0" insertRows="0" insertHyperlinks="0" selectLockedCells="1"/>
  <mergeCells count="6">
    <mergeCell ref="C66:D66"/>
    <mergeCell ref="A1:M1"/>
    <mergeCell ref="A2:M3"/>
    <mergeCell ref="C37:D37"/>
    <mergeCell ref="A40:E40"/>
    <mergeCell ref="A41:E42"/>
  </mergeCells>
  <conditionalFormatting sqref="H6:J63">
    <cfRule type="expression" dxfId="108" priority="28">
      <formula>MOD(ROW(),2)=0</formula>
    </cfRule>
  </conditionalFormatting>
  <conditionalFormatting sqref="E37">
    <cfRule type="cellIs" dxfId="107" priority="6" operator="equal">
      <formula>$E$36</formula>
    </cfRule>
  </conditionalFormatting>
  <conditionalFormatting sqref="E66">
    <cfRule type="cellIs" dxfId="106" priority="2" operator="equal">
      <formula>$E$65</formula>
    </cfRule>
  </conditionalFormatting>
  <dataValidations count="5">
    <dataValidation type="list" allowBlank="1" showInputMessage="1" showErrorMessage="1" promptTitle="Select Budget Category" sqref="D5 D7:D35 D44 D46:D64" xr:uid="{00000000-0002-0000-0400-000000000000}">
      <formula1>"Yes,No"</formula1>
    </dataValidation>
    <dataValidation type="list" allowBlank="1" showInputMessage="1" showErrorMessage="1" sqref="B7:B35 B46:B64" xr:uid="{00000000-0002-0000-0400-000001000000}">
      <formula1>"A,B,C"</formula1>
    </dataValidation>
    <dataValidation type="list" allowBlank="1" showInputMessage="1" showErrorMessage="1" promptTitle="Select Budget Category" sqref="C5 C44" xr:uid="{00000000-0002-0000-0400-000002000000}">
      <formula1>$H$6:$H$62</formula1>
    </dataValidation>
    <dataValidation type="list" allowBlank="1" showInputMessage="1" showErrorMessage="1" promptTitle="Select Budget Category" sqref="C6:C35 C45:C64" xr:uid="{00000000-0002-0000-0400-000003000000}">
      <formula1>$H$6:$H$63</formula1>
    </dataValidation>
    <dataValidation allowBlank="1" showInputMessage="1" showErrorMessage="1" promptTitle="Select Budget Category" sqref="D6 D45" xr:uid="{00000000-0002-0000-0400-000004000000}"/>
  </dataValidations>
  <hyperlinks>
    <hyperlink ref="C4" r:id="rId1" xr:uid="{00000000-0004-0000-0400-000000000000}"/>
    <hyperlink ref="C43" r:id="rId2" xr:uid="{4B8B4E62-F1E0-40B1-A8D9-8C9EFEE0E6B4}"/>
  </hyperlinks>
  <pageMargins left="0.7" right="0.7" top="0.75" bottom="0.75" header="0.3" footer="0.3"/>
  <pageSetup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1" operator="equal" id="{FE78D518-132C-4AFC-BAAD-844C8EE3B171}">
            <xm:f>Overview!$G$15</xm:f>
            <x14:dxf>
              <font>
                <color rgb="FF006100"/>
              </font>
              <fill>
                <patternFill>
                  <bgColor rgb="FFC6EFCE"/>
                </patternFill>
              </fill>
            </x14:dxf>
          </x14:cfRule>
          <xm:sqref>K64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2F425"/>
  </sheetPr>
  <dimension ref="A1:L93"/>
  <sheetViews>
    <sheetView showGridLines="0" zoomScaleNormal="100" workbookViewId="0">
      <selection activeCell="B23" sqref="B23"/>
    </sheetView>
  </sheetViews>
  <sheetFormatPr defaultRowHeight="15" x14ac:dyDescent="0.25"/>
  <cols>
    <col min="1" max="1" width="42.7109375" customWidth="1"/>
    <col min="2" max="2" width="36.7109375" customWidth="1"/>
    <col min="3" max="3" width="28" customWidth="1"/>
    <col min="4" max="4" width="18" customWidth="1"/>
    <col min="7" max="7" width="46.5703125" customWidth="1"/>
    <col min="8" max="8" width="18.5703125" customWidth="1"/>
    <col min="9" max="9" width="20.140625" customWidth="1"/>
    <col min="10" max="10" width="21.42578125" customWidth="1"/>
    <col min="11" max="11" width="9.140625" customWidth="1"/>
  </cols>
  <sheetData>
    <row r="1" spans="1:12" ht="43.15" customHeight="1" x14ac:dyDescent="0.25">
      <c r="A1" s="251" t="s">
        <v>101</v>
      </c>
      <c r="B1" s="251"/>
      <c r="C1" s="251"/>
      <c r="D1" s="251"/>
      <c r="E1" s="251"/>
      <c r="F1" s="251"/>
      <c r="G1" s="251"/>
      <c r="H1" s="251"/>
      <c r="I1" s="251"/>
      <c r="J1" s="251"/>
      <c r="K1" s="251"/>
      <c r="L1" s="251"/>
    </row>
    <row r="2" spans="1:12" ht="14.45" customHeight="1" x14ac:dyDescent="0.25">
      <c r="A2" s="428" t="s">
        <v>3017</v>
      </c>
      <c r="B2" s="428"/>
      <c r="C2" s="428"/>
      <c r="D2" s="428"/>
      <c r="E2" s="428"/>
      <c r="F2" s="428"/>
      <c r="G2" s="428"/>
      <c r="H2" s="428"/>
      <c r="I2" s="428"/>
      <c r="J2" s="428"/>
      <c r="K2" s="428"/>
      <c r="L2" s="428"/>
    </row>
    <row r="3" spans="1:12" s="5" customFormat="1" ht="18" customHeight="1" thickBot="1" x14ac:dyDescent="0.3">
      <c r="A3" s="429"/>
      <c r="B3" s="429"/>
      <c r="C3" s="429"/>
      <c r="D3" s="429"/>
      <c r="E3" s="429"/>
      <c r="F3" s="429"/>
      <c r="G3" s="429"/>
      <c r="H3" s="429"/>
      <c r="I3" s="429"/>
      <c r="J3" s="429"/>
      <c r="K3" s="429"/>
      <c r="L3" s="429"/>
    </row>
    <row r="4" spans="1:12" s="5" customFormat="1" ht="21" customHeight="1" thickBot="1" x14ac:dyDescent="0.35">
      <c r="A4" s="222" t="s">
        <v>52</v>
      </c>
      <c r="B4" s="222" t="s">
        <v>53</v>
      </c>
      <c r="C4" s="224" t="s">
        <v>54</v>
      </c>
      <c r="D4" s="222" t="s">
        <v>55</v>
      </c>
      <c r="E4" s="226"/>
      <c r="F4" s="226"/>
      <c r="G4" s="226"/>
      <c r="H4" s="226"/>
      <c r="I4" s="226"/>
      <c r="J4" s="226"/>
      <c r="K4" s="226"/>
      <c r="L4" s="226"/>
    </row>
    <row r="5" spans="1:12" ht="14.45" customHeight="1" x14ac:dyDescent="0.3">
      <c r="A5" s="53" t="s">
        <v>124</v>
      </c>
      <c r="B5" s="53" t="s">
        <v>123</v>
      </c>
      <c r="C5" s="53" t="s">
        <v>59</v>
      </c>
      <c r="D5" s="55" t="s">
        <v>122</v>
      </c>
      <c r="G5" s="33" t="s">
        <v>99</v>
      </c>
      <c r="H5" s="33" t="s">
        <v>3021</v>
      </c>
      <c r="I5" s="177" t="s">
        <v>3014</v>
      </c>
      <c r="J5" s="177" t="s">
        <v>3015</v>
      </c>
    </row>
    <row r="6" spans="1:12" ht="18" customHeight="1" x14ac:dyDescent="0.25">
      <c r="A6" s="65"/>
      <c r="B6" t="s">
        <v>3029</v>
      </c>
      <c r="C6" t="s">
        <v>541</v>
      </c>
      <c r="D6" s="66"/>
      <c r="G6" s="3" t="s">
        <v>535</v>
      </c>
      <c r="H6" s="6">
        <f>SUMIF($C$6:$C$61,"Instruction: Salary (Cert./Non Cert.)", $D$6:$D$61)</f>
        <v>0</v>
      </c>
      <c r="I6" s="179">
        <f>SUMIF($C$71:$C$91,"Instruction: Salary (Cert./Non Cert.)", $D$71:$D$91)</f>
        <v>0</v>
      </c>
      <c r="J6" s="181">
        <f>H6+Table812[[#This Row],[Transfer  Totals]]</f>
        <v>0</v>
      </c>
    </row>
    <row r="7" spans="1:12" ht="14.45" customHeight="1" x14ac:dyDescent="0.25">
      <c r="A7" s="65"/>
      <c r="B7" s="65"/>
      <c r="C7" s="65"/>
      <c r="D7" s="66"/>
      <c r="G7" s="3" t="s">
        <v>536</v>
      </c>
      <c r="H7" s="6">
        <f>SUMIF($C$6:$C$61,"Instruction: Benefits (Cert./Non Cert.)", $D$6:$D$61)</f>
        <v>0</v>
      </c>
      <c r="I7" s="179">
        <f>SUMIF($C$71:$C$91,"Instruction: Benefits (Cert./Non Cert.)", $D$71:$D$91)</f>
        <v>0</v>
      </c>
      <c r="J7" s="181">
        <f>H7+Table812[[#This Row],[Transfer  Totals]]</f>
        <v>0</v>
      </c>
    </row>
    <row r="8" spans="1:12" ht="14.45" customHeight="1" x14ac:dyDescent="0.25">
      <c r="A8" s="65"/>
      <c r="B8" s="65"/>
      <c r="C8" s="65"/>
      <c r="D8" s="66"/>
      <c r="G8" s="4" t="s">
        <v>56</v>
      </c>
      <c r="H8" s="6">
        <f>SUMIF($C$6:$C$61,"Instruction: Professional Services", $D$6:$D$61)</f>
        <v>0</v>
      </c>
      <c r="I8" s="179">
        <f>SUMIF($C$71:$C$91,"Instruction: Professional Services", $D$71:$D$91)</f>
        <v>0</v>
      </c>
      <c r="J8" s="181">
        <f>H8+Table812[[#This Row],[Transfer  Totals]]</f>
        <v>0</v>
      </c>
    </row>
    <row r="9" spans="1:12" ht="14.45" customHeight="1" x14ac:dyDescent="0.25">
      <c r="A9" s="65"/>
      <c r="B9" s="65"/>
      <c r="C9" s="65"/>
      <c r="D9" s="66"/>
      <c r="G9" s="4" t="s">
        <v>57</v>
      </c>
      <c r="H9" s="6">
        <f>SUMIF($C$6:$C$61,"Instruction: Rentals", $D$6:$D$61)</f>
        <v>0</v>
      </c>
      <c r="I9" s="179">
        <f>SUMIF($C$71:$C$91,"Instruction: Rentals", $D$71:$D$91)</f>
        <v>0</v>
      </c>
      <c r="J9" s="181">
        <f>H9+Table812[[#This Row],[Transfer  Totals]]</f>
        <v>0</v>
      </c>
    </row>
    <row r="10" spans="1:12" ht="14.45" customHeight="1" x14ac:dyDescent="0.25">
      <c r="A10" s="65"/>
      <c r="B10" s="65"/>
      <c r="C10" s="65"/>
      <c r="D10" s="66"/>
      <c r="G10" s="4" t="s">
        <v>58</v>
      </c>
      <c r="H10" s="6">
        <f>SUMIF($C$6:$C$61,"Instruction: Other Purchased Services", $D$6:$D$61)</f>
        <v>0</v>
      </c>
      <c r="I10" s="179">
        <f>SUMIF($C$71:$C$91,"Instruction: Other Purchased Services", $D$71:$D$91)</f>
        <v>0</v>
      </c>
      <c r="J10" s="181">
        <f>H10+Table812[[#This Row],[Transfer  Totals]]</f>
        <v>0</v>
      </c>
    </row>
    <row r="11" spans="1:12" ht="14.45" customHeight="1" x14ac:dyDescent="0.25">
      <c r="A11" s="65"/>
      <c r="B11" s="65"/>
      <c r="C11" s="65"/>
      <c r="D11" s="66"/>
      <c r="G11" s="4" t="s">
        <v>59</v>
      </c>
      <c r="H11" s="6">
        <f>SUMIF($C$6:$C$61,"Instruction: General Supplies", $D$6:$D$61)</f>
        <v>0</v>
      </c>
      <c r="I11" s="179">
        <f>SUMIF($C$71:$C$91,"Instruction: General Supplies", $D$71:$D$91)</f>
        <v>0</v>
      </c>
      <c r="J11" s="181">
        <f>H11+Table812[[#This Row],[Transfer  Totals]]</f>
        <v>0</v>
      </c>
    </row>
    <row r="12" spans="1:12" ht="14.45" customHeight="1" x14ac:dyDescent="0.25">
      <c r="A12" s="65"/>
      <c r="B12" s="65"/>
      <c r="C12" s="65"/>
      <c r="D12" s="66"/>
      <c r="G12" s="4" t="s">
        <v>60</v>
      </c>
      <c r="H12" s="6">
        <f>SUMIF($C$6:$C$61,"Instruction: Property", $D$6:$D$61)</f>
        <v>0</v>
      </c>
      <c r="I12" s="179">
        <f>SUMIF($C$71:$C$91,"Instruction: Property", $D$71:$D$91)</f>
        <v>0</v>
      </c>
      <c r="J12" s="181">
        <f>H12+Table812[[#This Row],[Transfer  Totals]]</f>
        <v>0</v>
      </c>
    </row>
    <row r="13" spans="1:12" ht="14.45" customHeight="1" x14ac:dyDescent="0.25">
      <c r="A13" s="65"/>
      <c r="B13" s="65"/>
      <c r="C13" s="65"/>
      <c r="D13" s="66"/>
      <c r="G13" s="4" t="s">
        <v>61</v>
      </c>
      <c r="H13" s="6">
        <f>SUMIF($C$6:$C$61,"Instruction: Transfer", $D$6:$D$61)</f>
        <v>0</v>
      </c>
      <c r="I13" s="179">
        <f>SUMIF($C$71:$C$91,"Instruction: Transfer", $D$71:$D$91)</f>
        <v>0</v>
      </c>
      <c r="J13" s="181">
        <f>H13+Table812[[#This Row],[Transfer  Totals]]</f>
        <v>0</v>
      </c>
    </row>
    <row r="14" spans="1:12" ht="14.45" customHeight="1" x14ac:dyDescent="0.25">
      <c r="A14" s="65"/>
      <c r="B14" s="65"/>
      <c r="C14" s="65"/>
      <c r="D14" s="66"/>
      <c r="G14" s="3" t="s">
        <v>537</v>
      </c>
      <c r="H14" s="6">
        <f>SUMIF($C$6:$C$61,"Support Services (Student): Salary (Cert./Non Cert.)", $D$6:$D$61)</f>
        <v>0</v>
      </c>
      <c r="I14" s="179">
        <f>SUMIF($C$71:$C$91,"Support Services (Student): Salary (Cert./Non Cert.)", $D$71:$D$91)</f>
        <v>0</v>
      </c>
      <c r="J14" s="181">
        <f>H14+Table812[[#This Row],[Transfer  Totals]]</f>
        <v>0</v>
      </c>
    </row>
    <row r="15" spans="1:12" ht="14.45" customHeight="1" x14ac:dyDescent="0.25">
      <c r="A15" s="65"/>
      <c r="B15" s="65"/>
      <c r="C15" s="65"/>
      <c r="D15" s="66"/>
      <c r="G15" s="3" t="s">
        <v>538</v>
      </c>
      <c r="H15" s="6">
        <f>SUMIF($C$6:$C$61,"Support Services (Student): Benefits (Cert./Non Cert.)", $D$6:$D$61)</f>
        <v>0</v>
      </c>
      <c r="I15" s="179">
        <f>SUMIF($C$71:$C$91,"Support Services (Student): Benefits (Cert./Non Cert.)", $D$71:$D$91)</f>
        <v>0</v>
      </c>
      <c r="J15" s="181">
        <f>H15+Table812[[#This Row],[Transfer  Totals]]</f>
        <v>0</v>
      </c>
    </row>
    <row r="16" spans="1:12" x14ac:dyDescent="0.25">
      <c r="A16" s="65"/>
      <c r="B16" s="65"/>
      <c r="C16" s="65"/>
      <c r="D16" s="66"/>
      <c r="G16" s="4" t="s">
        <v>62</v>
      </c>
      <c r="H16" s="6">
        <f>SUMIF($C$6:$C$61,"Support Services (Student): Professional Services", $D$6:$D$61)</f>
        <v>0</v>
      </c>
      <c r="I16" s="179">
        <f>SUMIF($C$71:$C$91,"Support Services (Student): Professional Services", $D$71:$D$91)</f>
        <v>0</v>
      </c>
      <c r="J16" s="181">
        <f>H16+Table812[[#This Row],[Transfer  Totals]]</f>
        <v>0</v>
      </c>
    </row>
    <row r="17" spans="1:10" x14ac:dyDescent="0.25">
      <c r="A17" s="65"/>
      <c r="B17" s="65"/>
      <c r="C17" s="65"/>
      <c r="D17" s="66"/>
      <c r="G17" s="4" t="s">
        <v>63</v>
      </c>
      <c r="H17" s="6">
        <f>SUMIF($C$6:$C$61,"Support Services (Student): Rentals", $D$6:$D$61)</f>
        <v>0</v>
      </c>
      <c r="I17" s="179">
        <f>SUMIF($C$71:$C$91,"Support Services (Student): Rentals", $D$71:$D$91)</f>
        <v>0</v>
      </c>
      <c r="J17" s="181">
        <f>H17+Table812[[#This Row],[Transfer  Totals]]</f>
        <v>0</v>
      </c>
    </row>
    <row r="18" spans="1:10" x14ac:dyDescent="0.25">
      <c r="A18" s="65"/>
      <c r="B18" s="65"/>
      <c r="C18" s="65"/>
      <c r="D18" s="66"/>
      <c r="G18" s="4" t="s">
        <v>64</v>
      </c>
      <c r="H18" s="6">
        <f>SUMIF($C$6:$C$61,"Support Services (Student): Other Purchased Services", $D$6:$D$61)</f>
        <v>0</v>
      </c>
      <c r="I18" s="179">
        <f>SUMIF($C$71:$C$91,"Support Services (Student): Other Purchased Services", $D$71:$D$91)</f>
        <v>0</v>
      </c>
      <c r="J18" s="181">
        <f>H18+Table812[[#This Row],[Transfer  Totals]]</f>
        <v>0</v>
      </c>
    </row>
    <row r="19" spans="1:10" x14ac:dyDescent="0.25">
      <c r="A19" s="65"/>
      <c r="B19" s="65"/>
      <c r="C19" s="65"/>
      <c r="D19" s="66"/>
      <c r="G19" s="4" t="s">
        <v>65</v>
      </c>
      <c r="H19" s="6">
        <f>SUMIF($C$6:$C$61,"Support Services (Student): General Supplies", $D$6:$D$61)</f>
        <v>0</v>
      </c>
      <c r="I19" s="179">
        <f>SUMIF($C$71:$C$91,"Support Services (Student): General Supplies", $D$71:$D$91)</f>
        <v>0</v>
      </c>
      <c r="J19" s="181">
        <f>H19+Table812[[#This Row],[Transfer  Totals]]</f>
        <v>0</v>
      </c>
    </row>
    <row r="20" spans="1:10" x14ac:dyDescent="0.25">
      <c r="A20" s="65"/>
      <c r="B20" s="65"/>
      <c r="C20" s="65"/>
      <c r="D20" s="66"/>
      <c r="G20" s="4" t="s">
        <v>66</v>
      </c>
      <c r="H20" s="6">
        <f>SUMIF($C$6:$C$61,"Support Services (Student): Property", $D$6:$D$61)</f>
        <v>0</v>
      </c>
      <c r="I20" s="179">
        <f>SUMIF($C$71:$C$91,"Support Services (Student): Property", $D$71:$D$91)</f>
        <v>0</v>
      </c>
      <c r="J20" s="181">
        <f>H20+Table812[[#This Row],[Transfer  Totals]]</f>
        <v>0</v>
      </c>
    </row>
    <row r="21" spans="1:10" x14ac:dyDescent="0.25">
      <c r="A21" s="65"/>
      <c r="B21" s="65"/>
      <c r="C21" s="65"/>
      <c r="D21" s="66"/>
      <c r="G21" s="4" t="s">
        <v>67</v>
      </c>
      <c r="H21" s="6">
        <f>SUMIF($C$6:$C$61,"Support Services (Student): Transfer", $D$6:$D$61)</f>
        <v>0</v>
      </c>
      <c r="I21" s="179">
        <f>SUMIF($C$71:$C$91,"Support Services (Student): Transfer", $D$71:$D$91)</f>
        <v>0</v>
      </c>
      <c r="J21" s="181">
        <f>H21+Table812[[#This Row],[Transfer  Totals]]</f>
        <v>0</v>
      </c>
    </row>
    <row r="22" spans="1:10" x14ac:dyDescent="0.25">
      <c r="A22" s="65"/>
      <c r="B22" s="65"/>
      <c r="C22" s="65"/>
      <c r="D22" s="66"/>
      <c r="G22" s="3" t="s">
        <v>539</v>
      </c>
      <c r="H22" s="6">
        <f>SUMIF($C$6:$C$61,"Improvement of Instruction: Salary (Cert./Non Cert.)", $D$6:$D$61)</f>
        <v>0</v>
      </c>
      <c r="I22" s="179">
        <f>SUMIF($C$71:$C$91,"Improvement of Instruction: Salary (Cert./Non Cert.)", $D$71:$D$91)</f>
        <v>0</v>
      </c>
      <c r="J22" s="181">
        <f>H22+Table812[[#This Row],[Transfer  Totals]]</f>
        <v>0</v>
      </c>
    </row>
    <row r="23" spans="1:10" x14ac:dyDescent="0.25">
      <c r="A23" s="65"/>
      <c r="B23" s="65"/>
      <c r="C23" s="65"/>
      <c r="D23" s="66"/>
      <c r="G23" s="3" t="s">
        <v>540</v>
      </c>
      <c r="H23" s="6">
        <f>SUMIF($C$6:$C$61,"Improvement of Instruction: Benefits (Cert./Non Cert.)", $D$6:$D$61)</f>
        <v>0</v>
      </c>
      <c r="I23" s="179">
        <f>SUMIF($C$71:$C$91,"Improvement of Instruction: Benefits (Cert./Non Cert.)", $D$71:$D$91)</f>
        <v>0</v>
      </c>
      <c r="J23" s="181">
        <f>H23+Table812[[#This Row],[Transfer  Totals]]</f>
        <v>0</v>
      </c>
    </row>
    <row r="24" spans="1:10" x14ac:dyDescent="0.25">
      <c r="A24" s="65"/>
      <c r="B24" s="65"/>
      <c r="C24" s="65"/>
      <c r="D24" s="66"/>
      <c r="G24" s="4" t="s">
        <v>68</v>
      </c>
      <c r="H24" s="6">
        <f>SUMIF($C$6:$C$61,"Improvement of Instruction: Professional Services", $D$6:$D$61)</f>
        <v>0</v>
      </c>
      <c r="I24" s="179">
        <f>SUMIF($C$71:$C$91,"Improvement of Instruction: Professional Services", $D$17:$D$91)</f>
        <v>0</v>
      </c>
      <c r="J24" s="181">
        <f>H24+Table812[[#This Row],[Transfer  Totals]]</f>
        <v>0</v>
      </c>
    </row>
    <row r="25" spans="1:10" x14ac:dyDescent="0.25">
      <c r="A25" s="65"/>
      <c r="B25" s="65"/>
      <c r="C25" s="65"/>
      <c r="D25" s="66"/>
      <c r="G25" s="4" t="s">
        <v>69</v>
      </c>
      <c r="H25" s="6">
        <f>SUMIF($C$6:$C$61,"Improvement of Instruction: Rentals", $D$6:$D$61)</f>
        <v>0</v>
      </c>
      <c r="I25" s="179">
        <f>SUMIF($C$71:$C$91,"Improvement of Instruction: Rentals", $D$71:$D$91)</f>
        <v>0</v>
      </c>
      <c r="J25" s="181">
        <f>H25+Table812[[#This Row],[Transfer  Totals]]</f>
        <v>0</v>
      </c>
    </row>
    <row r="26" spans="1:10" x14ac:dyDescent="0.25">
      <c r="A26" s="65"/>
      <c r="B26" s="65"/>
      <c r="C26" s="65"/>
      <c r="D26" s="66"/>
      <c r="G26" s="4" t="s">
        <v>70</v>
      </c>
      <c r="H26" s="6">
        <f>SUMIF($C$6:$C$61,"Improvement of Instruction: Other Purchased Services", $D$6:$D$61)</f>
        <v>0</v>
      </c>
      <c r="I26" s="179">
        <f>SUMIF($C$71:$C$91,"Improvement of Instruction: Other Purchased Services", $D$71:$D$91)</f>
        <v>0</v>
      </c>
      <c r="J26" s="181">
        <f>H26+Table812[[#This Row],[Transfer  Totals]]</f>
        <v>0</v>
      </c>
    </row>
    <row r="27" spans="1:10" x14ac:dyDescent="0.25">
      <c r="A27" s="65"/>
      <c r="B27" s="65"/>
      <c r="C27" s="65"/>
      <c r="D27" s="66"/>
      <c r="G27" s="4" t="s">
        <v>71</v>
      </c>
      <c r="H27" s="6">
        <f>SUMIF($C$6:$C$61,"Improvement of Instruction: General Supplies", $D$6:$D$61)</f>
        <v>0</v>
      </c>
      <c r="I27" s="179">
        <f>SUMIF($C$71:$C$91,"Improvement of Instruction: General Supplies", $D$71:$D$91)</f>
        <v>0</v>
      </c>
      <c r="J27" s="181">
        <f>H27+Table812[[#This Row],[Transfer  Totals]]</f>
        <v>0</v>
      </c>
    </row>
    <row r="28" spans="1:10" x14ac:dyDescent="0.25">
      <c r="A28" s="65"/>
      <c r="B28" s="65"/>
      <c r="C28" s="65"/>
      <c r="D28" s="66"/>
      <c r="G28" s="4" t="s">
        <v>72</v>
      </c>
      <c r="H28" s="6">
        <f>SUMIF($C$6:$C$61,"Improvement of Instruction: Property", $D$6:$D$61)</f>
        <v>0</v>
      </c>
      <c r="I28" s="179">
        <f>SUMIF($C$71:$C$91,"Improvement of Instruction: Property", $D$71:$D$91)</f>
        <v>0</v>
      </c>
      <c r="J28" s="181">
        <f>H28+Table812[[#This Row],[Transfer  Totals]]</f>
        <v>0</v>
      </c>
    </row>
    <row r="29" spans="1:10" x14ac:dyDescent="0.25">
      <c r="A29" s="65"/>
      <c r="B29" s="65"/>
      <c r="C29" s="65"/>
      <c r="D29" s="66"/>
      <c r="G29" s="4" t="s">
        <v>73</v>
      </c>
      <c r="H29" s="6">
        <f>SUMIF($C$6:$C$61,"Improvement of Instruction: Transfer", $D$6:$D$61)</f>
        <v>0</v>
      </c>
      <c r="I29" s="179">
        <f>SUMIF($C$71:$C$91,"Improvement of Instruction: Transfer", $D$71:$D$91)</f>
        <v>0</v>
      </c>
      <c r="J29" s="181">
        <f>H29+Table812[[#This Row],[Transfer  Totals]]</f>
        <v>0</v>
      </c>
    </row>
    <row r="30" spans="1:10" x14ac:dyDescent="0.25">
      <c r="A30" s="65"/>
      <c r="B30" s="65"/>
      <c r="C30" s="65"/>
      <c r="D30" s="66"/>
      <c r="G30" s="3" t="s">
        <v>541</v>
      </c>
      <c r="H30" s="6">
        <f>SUMIF($C$6:$C$61,"Other Support Services: Salary (Cert./Non Cert.)", $D$6:$D$61)</f>
        <v>0</v>
      </c>
      <c r="I30" s="179">
        <f>SUMIF($C$71:$C$91,"Other Support Services: Salary (Cert./Non Cert.)", $D$71:$D$91)</f>
        <v>0</v>
      </c>
      <c r="J30" s="181">
        <f>H30+Table812[[#This Row],[Transfer  Totals]]</f>
        <v>0</v>
      </c>
    </row>
    <row r="31" spans="1:10" x14ac:dyDescent="0.25">
      <c r="A31" s="65"/>
      <c r="B31" s="65"/>
      <c r="C31" s="65"/>
      <c r="D31" s="66"/>
      <c r="G31" s="3" t="s">
        <v>542</v>
      </c>
      <c r="H31" s="6">
        <f>SUMIF($C$6:$C$61,"Other Support Services: Benefits (Cert./Non Cert.)", $D$6:$D$61)</f>
        <v>0</v>
      </c>
      <c r="I31" s="179">
        <f>SUMIF($C$71:$C$91,"Other Support Services: Benefits (Cert./Non Cert.)", $D$71:$D$91)</f>
        <v>0</v>
      </c>
      <c r="J31" s="181">
        <f>H31+Table812[[#This Row],[Transfer  Totals]]</f>
        <v>0</v>
      </c>
    </row>
    <row r="32" spans="1:10" x14ac:dyDescent="0.25">
      <c r="A32" s="65"/>
      <c r="B32" s="65"/>
      <c r="C32" s="65"/>
      <c r="D32" s="66"/>
      <c r="G32" s="4" t="s">
        <v>74</v>
      </c>
      <c r="H32" s="6">
        <f>SUMIF($C$6:$C$61,"Other Support Services: Professional Services", $D$6:$D$61)</f>
        <v>0</v>
      </c>
      <c r="I32" s="179">
        <f>SUMIF($C$71:$C$91,"Other Support Services: Professional Services", $D$71:$D$91)</f>
        <v>0</v>
      </c>
      <c r="J32" s="181">
        <f>H32+Table812[[#This Row],[Transfer  Totals]]</f>
        <v>0</v>
      </c>
    </row>
    <row r="33" spans="1:10" x14ac:dyDescent="0.25">
      <c r="A33" s="65"/>
      <c r="B33" s="65"/>
      <c r="C33" s="65"/>
      <c r="D33" s="66"/>
      <c r="G33" s="4" t="s">
        <v>75</v>
      </c>
      <c r="H33" s="6">
        <f>SUMIF($C$6:$C$61,"Other Support Services: Rentals", $D$6:$D$61)</f>
        <v>0</v>
      </c>
      <c r="I33" s="179">
        <f>SUMIF($C$71:$C$91,"Other Support Services: Rentals", $D$71:$D$91)</f>
        <v>0</v>
      </c>
      <c r="J33" s="181">
        <f>H33+Table812[[#This Row],[Transfer  Totals]]</f>
        <v>0</v>
      </c>
    </row>
    <row r="34" spans="1:10" x14ac:dyDescent="0.25">
      <c r="A34" s="65"/>
      <c r="B34" s="65"/>
      <c r="C34" s="65"/>
      <c r="D34" s="66"/>
      <c r="G34" s="4" t="s">
        <v>76</v>
      </c>
      <c r="H34" s="6">
        <f>SUMIF($C$6:$C$61,"Other Support Services: Other Purchased Services", $D$6:$D$61)</f>
        <v>0</v>
      </c>
      <c r="I34" s="179">
        <f>SUMIF($C$71:$C$91,"Other Support Services: Other Purchased Services", $D$71:$D$91)</f>
        <v>0</v>
      </c>
      <c r="J34" s="181">
        <f>H34+Table812[[#This Row],[Transfer  Totals]]</f>
        <v>0</v>
      </c>
    </row>
    <row r="35" spans="1:10" x14ac:dyDescent="0.25">
      <c r="A35" s="65"/>
      <c r="B35" s="65"/>
      <c r="C35" s="65"/>
      <c r="D35" s="66"/>
      <c r="G35" s="4" t="s">
        <v>77</v>
      </c>
      <c r="H35" s="6">
        <f>SUMIF($C$6:$C$61,"Other Support Services: General Supplies", $D$6:$D$61)</f>
        <v>0</v>
      </c>
      <c r="I35" s="179">
        <f>SUMIF($C$71:$C$91,"Other Support Services: General Supplies", $D$71:$D$91)</f>
        <v>0</v>
      </c>
      <c r="J35" s="181">
        <f>H35+Table812[[#This Row],[Transfer  Totals]]</f>
        <v>0</v>
      </c>
    </row>
    <row r="36" spans="1:10" x14ac:dyDescent="0.25">
      <c r="A36" s="65"/>
      <c r="B36" s="65"/>
      <c r="C36" s="65"/>
      <c r="D36" s="66"/>
      <c r="G36" s="4" t="s">
        <v>78</v>
      </c>
      <c r="H36" s="6">
        <f>SUMIF($C$6:$C$61,"Other Support Services: Property", $D$6:$D$61)</f>
        <v>0</v>
      </c>
      <c r="I36" s="179">
        <f>SUMIF($C$71:$C$91,"Other Support Services: Property", $D$71:$D$91)</f>
        <v>0</v>
      </c>
      <c r="J36" s="181">
        <f>H36+Table812[[#This Row],[Transfer  Totals]]</f>
        <v>0</v>
      </c>
    </row>
    <row r="37" spans="1:10" x14ac:dyDescent="0.25">
      <c r="A37" s="65"/>
      <c r="B37" s="65"/>
      <c r="C37" s="65"/>
      <c r="D37" s="66"/>
      <c r="G37" s="4" t="s">
        <v>79</v>
      </c>
      <c r="H37" s="6">
        <f>SUMIF($C$6:$C$61,"Other Support Services: Transfer", $D$6:$D$61)</f>
        <v>0</v>
      </c>
      <c r="I37" s="179">
        <f>SUMIF($C$71:$C$91,"Other Support Services: Transfer", $D$71:$D$91)</f>
        <v>0</v>
      </c>
      <c r="J37" s="181">
        <f>H37+Table812[[#This Row],[Transfer  Totals]]</f>
        <v>0</v>
      </c>
    </row>
    <row r="38" spans="1:10" x14ac:dyDescent="0.25">
      <c r="A38" s="65"/>
      <c r="B38" s="65"/>
      <c r="C38" s="65"/>
      <c r="D38" s="66"/>
      <c r="G38" s="3" t="s">
        <v>543</v>
      </c>
      <c r="H38" s="6">
        <f>SUMIF($C$6:$C$61,"Operations and Maintenance: Salary (Cert./Non Cert.)", $D$6:$D$61)</f>
        <v>0</v>
      </c>
      <c r="I38" s="179">
        <f>SUMIF($C$71:$C$91,"Operations and Maintenance: Salary (Cert./Non Cert.)", $D$71:$D$91)</f>
        <v>0</v>
      </c>
      <c r="J38" s="181">
        <f>H38+Table812[[#This Row],[Transfer  Totals]]</f>
        <v>0</v>
      </c>
    </row>
    <row r="39" spans="1:10" x14ac:dyDescent="0.25">
      <c r="A39" s="65"/>
      <c r="B39" s="65"/>
      <c r="C39" s="65"/>
      <c r="D39" s="66"/>
      <c r="G39" s="3" t="s">
        <v>544</v>
      </c>
      <c r="H39" s="6">
        <f>SUMIF($C$6:$C$61,"Operations and Maintenance: Benefits (Cert./Non Cert.)", $D$6:$D$61)</f>
        <v>0</v>
      </c>
      <c r="I39" s="179">
        <f>SUMIF($C$71:$C$91,"Operations and Maintenance: Benefits (Cert./Non Cert.)", $D$71:$D$91)</f>
        <v>0</v>
      </c>
      <c r="J39" s="181">
        <f>H39+Table812[[#This Row],[Transfer  Totals]]</f>
        <v>0</v>
      </c>
    </row>
    <row r="40" spans="1:10" x14ac:dyDescent="0.25">
      <c r="A40" s="65"/>
      <c r="B40" s="65"/>
      <c r="C40" s="65"/>
      <c r="D40" s="66"/>
      <c r="G40" s="4" t="s">
        <v>80</v>
      </c>
      <c r="H40" s="6">
        <f>SUMIF($C$6:$C$61,"Operations and Maintenance: Professional Services", $D$6:$D$61)</f>
        <v>0</v>
      </c>
      <c r="I40" s="179">
        <f>SUMIF($C$71:$C$91,"Operations and Maintenance: Professional Services", $D$71:$D$91)</f>
        <v>0</v>
      </c>
      <c r="J40" s="181">
        <f>H40+Table812[[#This Row],[Transfer  Totals]]</f>
        <v>0</v>
      </c>
    </row>
    <row r="41" spans="1:10" x14ac:dyDescent="0.25">
      <c r="A41" s="65"/>
      <c r="B41" s="65"/>
      <c r="C41" s="65"/>
      <c r="D41" s="66"/>
      <c r="G41" s="4" t="s">
        <v>81</v>
      </c>
      <c r="H41" s="6">
        <f>SUMIF($C$6:$C$61,"Operations and Maintenance: Rentals", $D$6:$D$61)</f>
        <v>0</v>
      </c>
      <c r="I41" s="179">
        <f>SUMIF($C$71:$C$91,"Operations and Maintenance: Rentals", $D$71:$D$91)</f>
        <v>0</v>
      </c>
      <c r="J41" s="181">
        <f>H41+Table812[[#This Row],[Transfer  Totals]]</f>
        <v>0</v>
      </c>
    </row>
    <row r="42" spans="1:10" x14ac:dyDescent="0.25">
      <c r="A42" s="65"/>
      <c r="B42" s="65"/>
      <c r="C42" s="65"/>
      <c r="D42" s="66"/>
      <c r="G42" s="4" t="s">
        <v>82</v>
      </c>
      <c r="H42" s="6">
        <f>SUMIF($C$6:$C$61,"Operations and Maintenance: Other Purchased Services", $D$6:$D$61)</f>
        <v>0</v>
      </c>
      <c r="I42" s="179">
        <f>SUMIF($C$71:$C$91,"Operations and Maintenance: Other Purchased Services", $D$71:$D$91)</f>
        <v>0</v>
      </c>
      <c r="J42" s="181">
        <f>H42+Table812[[#This Row],[Transfer  Totals]]</f>
        <v>0</v>
      </c>
    </row>
    <row r="43" spans="1:10" x14ac:dyDescent="0.25">
      <c r="A43" s="65"/>
      <c r="B43" s="65"/>
      <c r="C43" s="65"/>
      <c r="D43" s="66"/>
      <c r="G43" s="4" t="s">
        <v>83</v>
      </c>
      <c r="H43" s="6">
        <f>SUMIF($C$6:$C$61,"Operations and Maintenance: General Supplies", $D$6:$D$61)</f>
        <v>0</v>
      </c>
      <c r="I43" s="179">
        <f>SUMIF($C$71:$C$91,"Operations and Maintenance: General Supplies", $D$71:$D$91)</f>
        <v>0</v>
      </c>
      <c r="J43" s="181">
        <f>H43+Table812[[#This Row],[Transfer  Totals]]</f>
        <v>0</v>
      </c>
    </row>
    <row r="44" spans="1:10" x14ac:dyDescent="0.25">
      <c r="A44" s="65"/>
      <c r="B44" s="65"/>
      <c r="C44" s="65"/>
      <c r="D44" s="66"/>
      <c r="G44" s="4" t="s">
        <v>84</v>
      </c>
      <c r="H44" s="6">
        <f>SUMIF($C$6:$C$61,"Operations and Maintenance: Property", $D$6:$D$61)</f>
        <v>0</v>
      </c>
      <c r="I44" s="179">
        <f>SUMIF($C$71:$C$91,"Operations and Maintenance: Property", $D$71:$D$91)</f>
        <v>0</v>
      </c>
      <c r="J44" s="181">
        <f>H44+Table812[[#This Row],[Transfer  Totals]]</f>
        <v>0</v>
      </c>
    </row>
    <row r="45" spans="1:10" x14ac:dyDescent="0.25">
      <c r="A45" s="65"/>
      <c r="B45" s="65"/>
      <c r="C45" s="65"/>
      <c r="D45" s="66"/>
      <c r="G45" s="4" t="s">
        <v>85</v>
      </c>
      <c r="H45" s="6">
        <f>SUMIF($C$6:$C$61,"Operations and Maintenance: Transfer", $D$6:$D$61)</f>
        <v>0</v>
      </c>
      <c r="I45" s="179">
        <f>SUMIF($C$71:$C$91,"Operations and Maintenance: Transfer", $D$71:$D$91)</f>
        <v>0</v>
      </c>
      <c r="J45" s="181">
        <f>H45+Table812[[#This Row],[Transfer  Totals]]</f>
        <v>0</v>
      </c>
    </row>
    <row r="46" spans="1:10" x14ac:dyDescent="0.25">
      <c r="A46" s="65"/>
      <c r="B46" s="65"/>
      <c r="C46" s="65"/>
      <c r="D46" s="66"/>
      <c r="G46" s="3" t="s">
        <v>545</v>
      </c>
      <c r="H46" s="6">
        <f>SUMIF($C$6:$C$61,"Transportation: Salary (Cert./Non Cert.)", $D$6:$D$61)</f>
        <v>0</v>
      </c>
      <c r="I46" s="179">
        <f>SUMIF($C$71:$C$91,"Transportation: Salary (Cert./Non Cert.)", $D$71:$D$91)</f>
        <v>0</v>
      </c>
      <c r="J46" s="181">
        <f>H46+Table812[[#This Row],[Transfer  Totals]]</f>
        <v>0</v>
      </c>
    </row>
    <row r="47" spans="1:10" x14ac:dyDescent="0.25">
      <c r="A47" s="65"/>
      <c r="B47" s="65"/>
      <c r="C47" s="65"/>
      <c r="D47" s="66"/>
      <c r="G47" s="3" t="s">
        <v>546</v>
      </c>
      <c r="H47" s="6">
        <f>SUMIF($C$6:$C$61,"Transportation: Benefits (Cert./Non Cert.)", $D$6:$D$61)</f>
        <v>0</v>
      </c>
      <c r="I47" s="179">
        <f>SUMIF($C$71:$C$91,"Transportation: Benefits (Cert./Non Cert.)", $D$71:$D$91)</f>
        <v>0</v>
      </c>
      <c r="J47" s="181">
        <f>H47+Table812[[#This Row],[Transfer  Totals]]</f>
        <v>0</v>
      </c>
    </row>
    <row r="48" spans="1:10" x14ac:dyDescent="0.25">
      <c r="A48" s="65"/>
      <c r="B48" s="65"/>
      <c r="C48" s="65"/>
      <c r="D48" s="66"/>
      <c r="G48" s="4" t="s">
        <v>86</v>
      </c>
      <c r="H48" s="6">
        <f>SUMIF($C$6:$C$61,"Transportation: Professional Services", $D$6:$D$61)</f>
        <v>0</v>
      </c>
      <c r="I48" s="179">
        <f>SUMIF($C$71:$C$91,"Transportation: Professional Services", $D$71:$D$91)</f>
        <v>0</v>
      </c>
      <c r="J48" s="181">
        <f>H48+Table812[[#This Row],[Transfer  Totals]]</f>
        <v>0</v>
      </c>
    </row>
    <row r="49" spans="1:10" x14ac:dyDescent="0.25">
      <c r="A49" s="65"/>
      <c r="B49" s="65"/>
      <c r="C49" s="65"/>
      <c r="D49" s="66"/>
      <c r="G49" s="4" t="s">
        <v>87</v>
      </c>
      <c r="H49" s="6">
        <f>SUMIF($C$6:$C$61,"Transportation: Rentals", $D$6:$D$61)</f>
        <v>0</v>
      </c>
      <c r="I49" s="179">
        <f>SUMIF($C$71:$C$91,"Transportation: Rentals", $D$71:$D$91)</f>
        <v>0</v>
      </c>
      <c r="J49" s="181">
        <f>H49+Table812[[#This Row],[Transfer  Totals]]</f>
        <v>0</v>
      </c>
    </row>
    <row r="50" spans="1:10" x14ac:dyDescent="0.25">
      <c r="A50" s="65"/>
      <c r="B50" s="65"/>
      <c r="C50" s="65"/>
      <c r="D50" s="66"/>
      <c r="G50" s="4" t="s">
        <v>88</v>
      </c>
      <c r="H50" s="6">
        <f>SUMIF($C$6:$C$61,"Transportation: Other Purchased Services", $D$6:$D$61)</f>
        <v>0</v>
      </c>
      <c r="I50" s="179">
        <f>SUMIF($C$71:$C$91,"Transportation: Other Purchased Services", $D$71:$D$91)</f>
        <v>0</v>
      </c>
      <c r="J50" s="181">
        <f>H50+Table812[[#This Row],[Transfer  Totals]]</f>
        <v>0</v>
      </c>
    </row>
    <row r="51" spans="1:10" x14ac:dyDescent="0.25">
      <c r="A51" s="65"/>
      <c r="B51" s="65"/>
      <c r="C51" s="65"/>
      <c r="D51" s="66"/>
      <c r="G51" s="4" t="s">
        <v>89</v>
      </c>
      <c r="H51" s="6">
        <f>SUMIF($C$6:$C$61,"Transportation: General Supplies", $D$6:$D$61)</f>
        <v>0</v>
      </c>
      <c r="I51" s="179">
        <f>SUMIF($C$71:$C$91,"Transportation: General Supplies", $D$71:$D$91)</f>
        <v>0</v>
      </c>
      <c r="J51" s="181">
        <f>H51+Table812[[#This Row],[Transfer  Totals]]</f>
        <v>0</v>
      </c>
    </row>
    <row r="52" spans="1:10" x14ac:dyDescent="0.25">
      <c r="A52" s="65"/>
      <c r="B52" s="65"/>
      <c r="C52" s="65"/>
      <c r="D52" s="66"/>
      <c r="G52" s="4" t="s">
        <v>90</v>
      </c>
      <c r="H52" s="6">
        <f>SUMIF($C$6:$C$61,"Transportation: Property", $D$6:$D$61)</f>
        <v>0</v>
      </c>
      <c r="I52" s="179">
        <f>SUMIF($C$71:$C$91,"Transportation: Property", $D$71:$E$91)</f>
        <v>0</v>
      </c>
      <c r="J52" s="181">
        <f>H52+Table812[[#This Row],[Transfer  Totals]]</f>
        <v>0</v>
      </c>
    </row>
    <row r="53" spans="1:10" x14ac:dyDescent="0.25">
      <c r="A53" s="65"/>
      <c r="B53" s="65"/>
      <c r="C53" s="65"/>
      <c r="D53" s="66"/>
      <c r="G53" s="4" t="s">
        <v>91</v>
      </c>
      <c r="H53" s="6">
        <f>SUMIF($C$6:$C$61,"Transportation: Transfer", $D$6:$D$61)</f>
        <v>0</v>
      </c>
      <c r="I53" s="179">
        <f>SUMIF($C$71:$C$91,"Transportation: Transfer", $D$71:$D$91)</f>
        <v>0</v>
      </c>
      <c r="J53" s="181">
        <f>H53+Table812[[#This Row],[Transfer  Totals]]</f>
        <v>0</v>
      </c>
    </row>
    <row r="54" spans="1:10" x14ac:dyDescent="0.25">
      <c r="A54" s="65"/>
      <c r="B54" s="65"/>
      <c r="C54" s="65"/>
      <c r="D54" s="66"/>
      <c r="G54" s="3" t="s">
        <v>547</v>
      </c>
      <c r="H54" s="6">
        <f>SUMIF($C$6:$C$61,"Community Services Operations: Salary (Cert./Non Cert.)", $D$6:$D$61)</f>
        <v>0</v>
      </c>
      <c r="I54" s="179">
        <f>SUMIF($C$71:$C$91,"Community Services Operations: Salary (Cert./Non Cert.)", $D$71:$D$91)</f>
        <v>0</v>
      </c>
      <c r="J54" s="181">
        <f>H54+Table812[[#This Row],[Transfer  Totals]]</f>
        <v>0</v>
      </c>
    </row>
    <row r="55" spans="1:10" x14ac:dyDescent="0.25">
      <c r="A55" s="65"/>
      <c r="B55" s="65"/>
      <c r="C55" s="65"/>
      <c r="D55" s="66"/>
      <c r="G55" s="3" t="s">
        <v>548</v>
      </c>
      <c r="H55" s="6">
        <f>SUMIF($C$6:$C$61,"Community Services Operations: Benefits (Cert./Non Cert.)", $D$6:$D$61)</f>
        <v>0</v>
      </c>
      <c r="I55" s="179">
        <f>SUMIF($C$71:$C$91,"Community Services Operations: Benefits (Cert./Non Cert.)", $D$71:$D$91)</f>
        <v>0</v>
      </c>
      <c r="J55" s="181">
        <f>H55+Table812[[#This Row],[Transfer  Totals]]</f>
        <v>0</v>
      </c>
    </row>
    <row r="56" spans="1:10" x14ac:dyDescent="0.25">
      <c r="A56" s="65"/>
      <c r="B56" s="65"/>
      <c r="C56" s="65"/>
      <c r="D56" s="66"/>
      <c r="G56" s="4" t="s">
        <v>92</v>
      </c>
      <c r="H56" s="6">
        <f>SUMIF($C$6:$C$61,"Community Services Operations: Professional Services", $D$6:$D$61)</f>
        <v>0</v>
      </c>
      <c r="I56" s="179">
        <f>SUMIF($C$71:$C$91,"Community Services Operations: Professional Services", $D$71:$D$91)</f>
        <v>0</v>
      </c>
      <c r="J56" s="181">
        <f>H56+Table812[[#This Row],[Transfer  Totals]]</f>
        <v>0</v>
      </c>
    </row>
    <row r="57" spans="1:10" x14ac:dyDescent="0.25">
      <c r="A57" s="65"/>
      <c r="B57" s="65"/>
      <c r="C57" s="65"/>
      <c r="D57" s="66"/>
      <c r="G57" s="4" t="s">
        <v>93</v>
      </c>
      <c r="H57" s="6">
        <f>SUMIF($C$6:$C$61,"Community Services Operations: Rentals", $D$6:$D$61)</f>
        <v>0</v>
      </c>
      <c r="I57" s="179">
        <f>SUMIF($C$71:$C$91,"Community Services Operations: Rentals", $D$71:$D$91)</f>
        <v>0</v>
      </c>
      <c r="J57" s="181">
        <f>H57+Table812[[#This Row],[Transfer  Totals]]</f>
        <v>0</v>
      </c>
    </row>
    <row r="58" spans="1:10" x14ac:dyDescent="0.25">
      <c r="A58" s="65"/>
      <c r="B58" s="65"/>
      <c r="C58" s="65"/>
      <c r="D58" s="66"/>
      <c r="G58" s="4" t="s">
        <v>94</v>
      </c>
      <c r="H58" s="6">
        <f>SUMIF($C$6:$C$61,"Community Services Operations: Other Purchased Services", $D$6:$D$61)</f>
        <v>0</v>
      </c>
      <c r="I58" s="179">
        <f>SUMIF($C$71:$C$91,"Community Services Operations: Other Purchased Services", $D$71:$D$91)</f>
        <v>0</v>
      </c>
      <c r="J58" s="181">
        <f>H58+Table812[[#This Row],[Transfer  Totals]]</f>
        <v>0</v>
      </c>
    </row>
    <row r="59" spans="1:10" x14ac:dyDescent="0.25">
      <c r="A59" s="65"/>
      <c r="B59" s="65"/>
      <c r="C59" s="65"/>
      <c r="D59" s="66"/>
      <c r="G59" s="4" t="s">
        <v>95</v>
      </c>
      <c r="H59" s="6">
        <f>SUMIF($C$6:$C$61,"Community Services Operations: General Supplies", $D$6:$D$61)</f>
        <v>0</v>
      </c>
      <c r="I59" s="179">
        <f>SUMIF($C$71:$C$91,"Community Services Operations: General Supplies", $D$71:$D$6491)</f>
        <v>0</v>
      </c>
      <c r="J59" s="181">
        <f>H59+Table812[[#This Row],[Transfer  Totals]]</f>
        <v>0</v>
      </c>
    </row>
    <row r="60" spans="1:10" x14ac:dyDescent="0.25">
      <c r="A60" s="65"/>
      <c r="B60" s="65"/>
      <c r="C60" s="65"/>
      <c r="D60" s="66"/>
      <c r="G60" s="4" t="s">
        <v>96</v>
      </c>
      <c r="H60" s="6">
        <f>SUMIF($C$6:$C$61,"Community Services Operations: Property", $D$6:$D$61)</f>
        <v>0</v>
      </c>
      <c r="I60" s="179">
        <f>SUMIF($C$71:$C$91,"Community Services Operations: Property", $D$71:$D$91)</f>
        <v>0</v>
      </c>
      <c r="J60" s="181">
        <f>H60+Table812[[#This Row],[Transfer  Totals]]</f>
        <v>0</v>
      </c>
    </row>
    <row r="61" spans="1:10" x14ac:dyDescent="0.25">
      <c r="A61" s="65"/>
      <c r="B61" s="65"/>
      <c r="C61" s="65"/>
      <c r="D61" s="66"/>
      <c r="G61" s="4" t="s">
        <v>97</v>
      </c>
      <c r="H61" s="6">
        <f>SUMIF($C$6:$C$61,"Community Services Operations: Transfer", $D$6:$D$61)</f>
        <v>0</v>
      </c>
      <c r="I61" s="179">
        <f>SUMIF($C$71:$C$91,"Community Services Operations: Transfer", $D$71:$D$91)</f>
        <v>0</v>
      </c>
      <c r="J61" s="181">
        <f>H61+Table812[[#This Row],[Transfer  Totals]]</f>
        <v>0</v>
      </c>
    </row>
    <row r="62" spans="1:10" ht="18.75" x14ac:dyDescent="0.3">
      <c r="A62" s="34"/>
      <c r="B62" s="34"/>
      <c r="C62" s="51" t="s">
        <v>106</v>
      </c>
      <c r="D62" s="186">
        <f>SUM(D6:D61)</f>
        <v>0</v>
      </c>
      <c r="G62" s="4" t="s">
        <v>98</v>
      </c>
      <c r="H62" s="6">
        <f>SUMIF($C$6:$C$61,"Indirect Cost Used", $D$6:$D$61)</f>
        <v>0</v>
      </c>
      <c r="I62" s="179">
        <f>SUMIF($C$71:$C$91,"Indirect Cost Used", $D$71:$D$91)</f>
        <v>0</v>
      </c>
      <c r="J62" s="181">
        <f>H62+Table812[[#This Row],[Transfer  Totals]]</f>
        <v>0</v>
      </c>
    </row>
    <row r="63" spans="1:10" ht="18.75" x14ac:dyDescent="0.3">
      <c r="C63" s="52" t="s">
        <v>100</v>
      </c>
      <c r="D63" s="7" t="e">
        <f>Overview!G14-Overview!I14</f>
        <v>#VALUE!</v>
      </c>
      <c r="G63" s="68" t="s">
        <v>549</v>
      </c>
      <c r="H63" s="6">
        <f>SUMIF($C$6:$C$61,"Transfers (interfund): Transfer", $D$6:$D$61)</f>
        <v>0</v>
      </c>
      <c r="I63" s="179">
        <f>SUMIF($C$71:$C$91,"Transfers (interfund): Transfer", $D$71:$D$91)</f>
        <v>0</v>
      </c>
      <c r="J63" s="181">
        <f>H63+Table812[[#This Row],[Transfer  Totals]]</f>
        <v>0</v>
      </c>
    </row>
    <row r="64" spans="1:10" ht="18.75" x14ac:dyDescent="0.3">
      <c r="G64" s="35" t="s">
        <v>105</v>
      </c>
      <c r="H64" s="7">
        <f>(SUM(H6:H62))-H63</f>
        <v>0</v>
      </c>
      <c r="I64" s="180">
        <f>((SUM(I6:I62))-I63)</f>
        <v>0</v>
      </c>
      <c r="J64" s="187">
        <f>H64+Table812[[#This Row],[Transfer  Totals]]</f>
        <v>0</v>
      </c>
    </row>
    <row r="66" spans="1:5" ht="21" x14ac:dyDescent="0.35">
      <c r="A66" s="426" t="s">
        <v>3010</v>
      </c>
      <c r="B66" s="426"/>
      <c r="C66" s="426"/>
      <c r="D66" s="426"/>
      <c r="E66" s="184"/>
    </row>
    <row r="67" spans="1:5" ht="15" customHeight="1" x14ac:dyDescent="0.25">
      <c r="A67" s="427" t="s">
        <v>3020</v>
      </c>
      <c r="B67" s="427"/>
      <c r="C67" s="427"/>
      <c r="D67" s="427"/>
      <c r="E67" s="185"/>
    </row>
    <row r="68" spans="1:5" ht="15.75" thickBot="1" x14ac:dyDescent="0.3">
      <c r="A68" s="427"/>
      <c r="B68" s="427"/>
      <c r="C68" s="427"/>
      <c r="D68" s="427"/>
      <c r="E68" s="185"/>
    </row>
    <row r="69" spans="1:5" ht="19.5" thickBot="1" x14ac:dyDescent="0.35">
      <c r="A69" s="222" t="s">
        <v>52</v>
      </c>
      <c r="B69" s="222" t="s">
        <v>53</v>
      </c>
      <c r="C69" s="224" t="s">
        <v>54</v>
      </c>
      <c r="D69" s="222" t="s">
        <v>55</v>
      </c>
    </row>
    <row r="70" spans="1:5" x14ac:dyDescent="0.25">
      <c r="A70" s="53" t="s">
        <v>124</v>
      </c>
      <c r="B70" s="53" t="s">
        <v>123</v>
      </c>
      <c r="C70" s="53" t="s">
        <v>59</v>
      </c>
      <c r="D70" s="55" t="s">
        <v>122</v>
      </c>
    </row>
    <row r="71" spans="1:5" x14ac:dyDescent="0.25">
      <c r="A71" s="65"/>
      <c r="B71" s="65"/>
      <c r="C71" s="65"/>
      <c r="D71" s="66"/>
    </row>
    <row r="72" spans="1:5" x14ac:dyDescent="0.25">
      <c r="A72" s="65"/>
      <c r="B72" s="65"/>
      <c r="C72" s="65"/>
      <c r="D72" s="66"/>
    </row>
    <row r="73" spans="1:5" x14ac:dyDescent="0.25">
      <c r="A73" s="65"/>
      <c r="B73" s="65"/>
      <c r="C73" s="65"/>
      <c r="D73" s="66"/>
    </row>
    <row r="74" spans="1:5" x14ac:dyDescent="0.25">
      <c r="A74" s="65"/>
      <c r="B74" s="65"/>
      <c r="C74" s="65"/>
      <c r="D74" s="66"/>
    </row>
    <row r="75" spans="1:5" x14ac:dyDescent="0.25">
      <c r="A75" s="65"/>
      <c r="B75" s="65"/>
      <c r="C75" s="65"/>
      <c r="D75" s="66"/>
    </row>
    <row r="76" spans="1:5" x14ac:dyDescent="0.25">
      <c r="A76" s="65"/>
      <c r="B76" s="65"/>
      <c r="C76" s="65"/>
      <c r="D76" s="66"/>
    </row>
    <row r="77" spans="1:5" x14ac:dyDescent="0.25">
      <c r="A77" s="65"/>
      <c r="B77" s="65"/>
      <c r="C77" s="65"/>
      <c r="D77" s="66"/>
    </row>
    <row r="78" spans="1:5" x14ac:dyDescent="0.25">
      <c r="A78" s="65"/>
      <c r="B78" s="65"/>
      <c r="C78" s="65"/>
      <c r="D78" s="66"/>
    </row>
    <row r="79" spans="1:5" x14ac:dyDescent="0.25">
      <c r="A79" s="65"/>
      <c r="B79" s="65"/>
      <c r="C79" s="65"/>
      <c r="D79" s="66"/>
    </row>
    <row r="80" spans="1:5" x14ac:dyDescent="0.25">
      <c r="A80" s="65"/>
      <c r="B80" s="65"/>
      <c r="C80" s="65"/>
      <c r="D80" s="66"/>
    </row>
    <row r="81" spans="1:4" x14ac:dyDescent="0.25">
      <c r="A81" s="65"/>
      <c r="B81" s="65"/>
      <c r="C81" s="65"/>
      <c r="D81" s="66"/>
    </row>
    <row r="82" spans="1:4" x14ac:dyDescent="0.25">
      <c r="A82" s="65"/>
      <c r="B82" s="65"/>
      <c r="C82" s="65"/>
      <c r="D82" s="66"/>
    </row>
    <row r="83" spans="1:4" x14ac:dyDescent="0.25">
      <c r="A83" s="65"/>
      <c r="B83" s="65"/>
      <c r="C83" s="65"/>
      <c r="D83" s="66"/>
    </row>
    <row r="84" spans="1:4" x14ac:dyDescent="0.25">
      <c r="A84" s="65"/>
      <c r="B84" s="65"/>
      <c r="C84" s="65"/>
      <c r="D84" s="66"/>
    </row>
    <row r="85" spans="1:4" x14ac:dyDescent="0.25">
      <c r="A85" s="65"/>
      <c r="B85" s="65"/>
      <c r="C85" s="65"/>
      <c r="D85" s="66"/>
    </row>
    <row r="86" spans="1:4" x14ac:dyDescent="0.25">
      <c r="A86" s="65"/>
      <c r="B86" s="65"/>
      <c r="C86" s="65"/>
      <c r="D86" s="66"/>
    </row>
    <row r="87" spans="1:4" x14ac:dyDescent="0.25">
      <c r="A87" s="65"/>
      <c r="B87" s="65"/>
      <c r="C87" s="65"/>
      <c r="D87" s="66"/>
    </row>
    <row r="88" spans="1:4" x14ac:dyDescent="0.25">
      <c r="A88" s="65"/>
      <c r="B88" s="65"/>
      <c r="C88" s="65"/>
      <c r="D88" s="66"/>
    </row>
    <row r="89" spans="1:4" x14ac:dyDescent="0.25">
      <c r="A89" s="65"/>
      <c r="B89" s="65"/>
      <c r="C89" s="65"/>
      <c r="D89" s="66"/>
    </row>
    <row r="90" spans="1:4" x14ac:dyDescent="0.25">
      <c r="A90" s="65"/>
      <c r="B90" s="65"/>
      <c r="C90" s="65"/>
      <c r="D90" s="66"/>
    </row>
    <row r="91" spans="1:4" x14ac:dyDescent="0.25">
      <c r="A91" s="65"/>
      <c r="B91" s="65"/>
      <c r="C91" s="65"/>
      <c r="D91" s="66"/>
    </row>
    <row r="92" spans="1:4" ht="18.75" x14ac:dyDescent="0.3">
      <c r="A92" s="34"/>
      <c r="B92" s="34"/>
      <c r="C92" s="51" t="s">
        <v>106</v>
      </c>
      <c r="D92" s="186">
        <f>SUM(D71:D91)</f>
        <v>0</v>
      </c>
    </row>
    <row r="93" spans="1:4" ht="18.75" x14ac:dyDescent="0.3">
      <c r="C93" s="52" t="s">
        <v>100</v>
      </c>
      <c r="D93" s="183" t="e">
        <f>Overview!I14</f>
        <v>#DIV/0!</v>
      </c>
    </row>
  </sheetData>
  <sheetProtection algorithmName="SHA-512" hashValue="JbAQZwvN5jaqixT421zXwi9Jf3DKDJLidPJ3qCtoAYK1DV+CzPIy+j+XYcWnLzEsJmVDga1YQOjIWoF+wWRUYw==" saltValue="Kn2R+cGm4A1pn6vsMZ4pVA==" spinCount="100000" sheet="1" formatCells="0" formatColumns="0" formatRows="0" insertRows="0" insertHyperlinks="0" deleteRows="0" selectLockedCells="1"/>
  <mergeCells count="4">
    <mergeCell ref="A1:L1"/>
    <mergeCell ref="A2:L3"/>
    <mergeCell ref="A66:D66"/>
    <mergeCell ref="A67:D68"/>
  </mergeCells>
  <conditionalFormatting sqref="H6:H63">
    <cfRule type="expression" dxfId="72" priority="32">
      <formula>MOD(ROW(),2)=0</formula>
    </cfRule>
  </conditionalFormatting>
  <conditionalFormatting sqref="G6:G62">
    <cfRule type="expression" dxfId="71" priority="29">
      <formula>MOD(ROW(),2)=0</formula>
    </cfRule>
  </conditionalFormatting>
  <conditionalFormatting sqref="G63">
    <cfRule type="expression" dxfId="70" priority="23">
      <formula>MOD(ROW(),2)=0</formula>
    </cfRule>
  </conditionalFormatting>
  <conditionalFormatting sqref="D93">
    <cfRule type="cellIs" dxfId="69" priority="13" operator="equal">
      <formula>$D$92</formula>
    </cfRule>
  </conditionalFormatting>
  <dataValidations count="2">
    <dataValidation type="list" allowBlank="1" showInputMessage="1" showErrorMessage="1" promptTitle="Select Budget Category" sqref="C5 C70" xr:uid="{00000000-0002-0000-0500-000000000000}">
      <formula1>$G$6:$G$62</formula1>
    </dataValidation>
    <dataValidation type="list" allowBlank="1" showInputMessage="1" showErrorMessage="1" promptTitle="Select Budget Category" sqref="C71:C91 C12:C61 C6:C10" xr:uid="{00000000-0002-0000-0500-000001000000}">
      <formula1>$G$6:$G$63</formula1>
    </dataValidation>
  </dataValidations>
  <hyperlinks>
    <hyperlink ref="C4" r:id="rId1" xr:uid="{00000000-0004-0000-0500-000000000000}"/>
    <hyperlink ref="C69" r:id="rId2" xr:uid="{50F5B77F-2287-4FCC-83AF-181073F0D17D}"/>
  </hyperlinks>
  <pageMargins left="0.7" right="0.7" top="0.75" bottom="0.75" header="0.3" footer="0.3"/>
  <pageSetup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4" operator="equal" id="{EF9BB581-160F-431D-A1D6-E2D1DE5E564C}">
            <xm:f>Overview!$I$15</xm:f>
            <x14:dxf>
              <font>
                <color rgb="FF006100"/>
              </font>
              <fill>
                <patternFill>
                  <bgColor rgb="FFC6EFCE"/>
                </patternFill>
              </fill>
            </x14:dxf>
          </x14:cfRule>
          <xm:sqref>D62</xm:sqref>
        </x14:conditionalFormatting>
        <x14:conditionalFormatting xmlns:xm="http://schemas.microsoft.com/office/excel/2006/main">
          <x14:cfRule type="cellIs" priority="1" operator="equal" id="{EFE875D8-77C6-4932-A65B-EA5BCECD37FA}">
            <xm:f>Overview!$I$14+Overview!$I$15</xm:f>
            <x14:dxf>
              <font>
                <color rgb="FF006100"/>
              </font>
              <fill>
                <patternFill>
                  <bgColor rgb="FFC6EFCE"/>
                </patternFill>
              </fill>
            </x14:dxf>
          </x14:cfRule>
          <xm:sqref>J64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25AB0BE-EC8B-48EC-9486-1B55F480E19E}">
          <x14:formula1>
            <xm:f>NPS!$B$2:$B$803</xm:f>
          </x14:formula1>
          <xm:sqref>A71:A91 A12:A61 A6:A10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3 i u U 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B 7 e K 5 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3 i u U i i K R 7 g O A A A A E Q A A A B M A H A B G b 3 J t d W x h c y 9 T Z W N 0 a W 9 u M S 5 t I K I Y A C i g F A A A A A A A A A A A A A A A A A A A A A A A A A A A A C t O T S 7 J z M 9 T C I b Q h t Y A U E s B A i 0 A F A A C A A g A e 3 i u U u q d Q 3 O j A A A A 9 Q A A A B I A A A A A A A A A A A A A A A A A A A A A A E N v b m Z p Z y 9 Q Y W N r Y W d l L n h t b F B L A Q I t A B Q A A g A I A H t 4 r l I P y u m r p A A A A O k A A A A T A A A A A A A A A A A A A A A A A O 8 A A A B b Q 2 9 u d G V u d F 9 U e X B l c 1 0 u e G 1 s U E s B A i 0 A F A A C A A g A e 3 i u 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8 6 q Y J F X K N I n j R 4 A a H + L w 4 A A A A A A g A A A A A A A 2 Y A A M A A A A A Q A A A A h R 0 E 1 I V h x M Z H U s L t W I s t 3 A A A A A A E g A A A o A A A A B A A A A D C N G A L r 7 w F t 1 A X a B O V s 5 3 K U A A A A H U v T y 3 u S t x 8 a U M s g / B 5 2 4 z P P B Z I 0 k / o G a T C l E K X B y i C d h R B f C 1 I R k n y H d h y E y K Q E G r V 5 s P P 2 p c I d K X v d L Y 9 M Z 5 O A / l n m w R J Y S 3 G C K X r M n 9 Q F A A A A K 0 Q W H T 0 u 7 f s 9 T l s X t I k 6 t 2 s n e A Z < / D a t a M a s h u p > 
</file>

<file path=customXml/itemProps1.xml><?xml version="1.0" encoding="utf-8"?>
<ds:datastoreItem xmlns:ds="http://schemas.openxmlformats.org/officeDocument/2006/customXml" ds:itemID="{7B0B714E-5DFC-4736-8FDC-23E20B2B6CC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Overview</vt:lpstr>
      <vt:lpstr>Application Type</vt:lpstr>
      <vt:lpstr>Timeline-Dates</vt:lpstr>
      <vt:lpstr>Activity Description</vt:lpstr>
      <vt:lpstr>Program Activities</vt:lpstr>
      <vt:lpstr>Equitable Share</vt:lpstr>
      <vt:lpstr>CORP LIST</vt:lpstr>
      <vt:lpstr>LEA Activities</vt:lpstr>
      <vt:lpstr>NonPub Activities</vt:lpstr>
      <vt:lpstr>Main Budget</vt:lpstr>
      <vt:lpstr>Reimbursement</vt:lpstr>
      <vt:lpstr>Amendment</vt:lpstr>
      <vt:lpstr>Transfer options </vt:lpstr>
      <vt:lpstr>NPS</vt:lpstr>
      <vt:lpstr>Prelim Allocs Alpha</vt:lpstr>
      <vt:lpstr>Sheet</vt:lpstr>
      <vt:lpstr>BudgetCategory</vt:lpstr>
      <vt:lpstr>CORP</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Mccullough, Meghan</cp:lastModifiedBy>
  <cp:lastPrinted>2021-05-28T14:10:57Z</cp:lastPrinted>
  <dcterms:created xsi:type="dcterms:W3CDTF">2017-07-05T20:31:33Z</dcterms:created>
  <dcterms:modified xsi:type="dcterms:W3CDTF">2022-09-13T17:35:03Z</dcterms:modified>
</cp:coreProperties>
</file>