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howInkAnnotation="0"/>
  <mc:AlternateContent xmlns:mc="http://schemas.openxmlformats.org/markup-compatibility/2006">
    <mc:Choice Requires="x15">
      <x15ac:absPath xmlns:x15ac="http://schemas.microsoft.com/office/spreadsheetml/2010/11/ac" url="S:\GrantsManagement\Title III\2022-2023\"/>
    </mc:Choice>
  </mc:AlternateContent>
  <xr:revisionPtr revIDLastSave="0" documentId="13_ncr:1_{3B05BC5D-1106-4AE9-94D9-2B360263EDD4}" xr6:coauthVersionLast="47" xr6:coauthVersionMax="47" xr10:uidLastSave="{00000000-0000-0000-0000-000000000000}"/>
  <bookViews>
    <workbookView xWindow="-48900" yWindow="570" windowWidth="20460" windowHeight="10890" tabRatio="886" firstSheet="1" activeTab="1" xr2:uid="{9AE08D68-B652-47CD-9477-4CE1428540F7}"/>
  </bookViews>
  <sheets>
    <sheet name="List" sheetId="2" state="hidden" r:id="rId1"/>
    <sheet name="Budget Table Directions" sheetId="24" r:id="rId2"/>
    <sheet name="LEA Info" sheetId="26" r:id="rId3"/>
    <sheet name="Funding Descriptions" sheetId="1" r:id="rId4"/>
    <sheet name="Budget Table" sheetId="4" r:id="rId5"/>
    <sheet name="Amendment Directions" sheetId="25" r:id="rId6"/>
    <sheet name="Amendment #1 Narrative" sheetId="10" r:id="rId7"/>
    <sheet name="Amendment #1 Funding Dscrptn." sheetId="12" r:id="rId8"/>
    <sheet name="Amendment #1 Budget" sheetId="13" r:id="rId9"/>
    <sheet name="Amendment #2 Narrative" sheetId="29" r:id="rId10"/>
    <sheet name="Amendment #2 Funding Dscrpt" sheetId="30" r:id="rId11"/>
    <sheet name="Amendment #2 Budget" sheetId="31" r:id="rId12"/>
    <sheet name="Amendment #3 Narrative" sheetId="32" r:id="rId13"/>
    <sheet name="Amendment #3 Funding Dscrpt" sheetId="33" r:id="rId14"/>
    <sheet name="Amendment #3 Budget" sheetId="34" r:id="rId15"/>
    <sheet name="Budget Example Expenditures" sheetId="28" r:id="rId16"/>
  </sheets>
  <externalReferences>
    <externalReference r:id="rId17"/>
  </externalReferences>
  <definedNames>
    <definedName name="_xlnm._FilterDatabase" localSheetId="7" hidden="1">'Amendment #1 Funding Dscrptn.'!$C$4:$C$112</definedName>
    <definedName name="_xlnm._FilterDatabase" localSheetId="10" hidden="1">'Amendment #2 Funding Dscrpt'!$C$4:$C$112</definedName>
    <definedName name="_xlnm._FilterDatabase" localSheetId="13" hidden="1">'Amendment #3 Funding Dscrpt'!$C$4:$C$112</definedName>
    <definedName name="_xlnm._FilterDatabase" localSheetId="3" hidden="1">'Funding Descriptions'!$C$3:$C$111</definedName>
    <definedName name="Account" localSheetId="8">#REF!</definedName>
    <definedName name="Account" localSheetId="7">#REF!</definedName>
    <definedName name="Account" localSheetId="6">#REF!</definedName>
    <definedName name="Account" localSheetId="11">#REF!</definedName>
    <definedName name="Account" localSheetId="10">#REF!</definedName>
    <definedName name="Account" localSheetId="9">#REF!</definedName>
    <definedName name="Account" localSheetId="14">#REF!</definedName>
    <definedName name="Account" localSheetId="13">#REF!</definedName>
    <definedName name="Account" localSheetId="12">#REF!</definedName>
    <definedName name="Account">#REF!</definedName>
    <definedName name="Account1" localSheetId="8">#REF!</definedName>
    <definedName name="Account1" localSheetId="7">#REF!</definedName>
    <definedName name="Account1" localSheetId="6">#REF!</definedName>
    <definedName name="Account1" localSheetId="11">#REF!</definedName>
    <definedName name="Account1" localSheetId="10">#REF!</definedName>
    <definedName name="Account1" localSheetId="9">#REF!</definedName>
    <definedName name="Account1" localSheetId="14">#REF!</definedName>
    <definedName name="Account1" localSheetId="13">#REF!</definedName>
    <definedName name="Account1" localSheetId="12">#REF!</definedName>
    <definedName name="Account1">#REF!</definedName>
    <definedName name="contacts">[1]Sheet1!$A$1:$AQ$407</definedName>
    <definedName name="School">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 i="34" l="1"/>
  <c r="K13" i="34"/>
  <c r="J13" i="34"/>
  <c r="I13" i="34"/>
  <c r="H13" i="34"/>
  <c r="G13" i="34"/>
  <c r="F13" i="34"/>
  <c r="E13" i="34"/>
  <c r="D13" i="34"/>
  <c r="C13" i="34"/>
  <c r="M15" i="34"/>
  <c r="L14" i="34"/>
  <c r="L9" i="31"/>
  <c r="K9" i="31"/>
  <c r="J9" i="31"/>
  <c r="I9" i="31"/>
  <c r="H9" i="31"/>
  <c r="G9" i="31"/>
  <c r="F9" i="31"/>
  <c r="M15" i="31"/>
  <c r="L14" i="31"/>
  <c r="M16" i="13"/>
  <c r="M15" i="13"/>
  <c r="L14" i="13"/>
  <c r="M15" i="4"/>
  <c r="L14" i="4"/>
  <c r="M11" i="34" l="1"/>
  <c r="C112" i="33"/>
  <c r="C111" i="33"/>
  <c r="C110" i="33"/>
  <c r="C109" i="33"/>
  <c r="K14" i="34" s="1"/>
  <c r="C108" i="33"/>
  <c r="J14" i="34" s="1"/>
  <c r="C107" i="33"/>
  <c r="I14" i="34" s="1"/>
  <c r="C106" i="33"/>
  <c r="H14" i="34" s="1"/>
  <c r="C105" i="33"/>
  <c r="G14" i="34" s="1"/>
  <c r="C104" i="33"/>
  <c r="F14" i="34" s="1"/>
  <c r="C103" i="33"/>
  <c r="D14" i="34" s="1"/>
  <c r="C102" i="33"/>
  <c r="E14" i="34" s="1"/>
  <c r="C101" i="33"/>
  <c r="C14" i="34" s="1"/>
  <c r="C100" i="33"/>
  <c r="C99" i="33"/>
  <c r="C98" i="33"/>
  <c r="C97" i="33"/>
  <c r="C96" i="33"/>
  <c r="C95" i="33"/>
  <c r="C94" i="33"/>
  <c r="C93" i="33"/>
  <c r="C92" i="33"/>
  <c r="C91" i="33"/>
  <c r="C90" i="33"/>
  <c r="L12" i="34" s="1"/>
  <c r="C89" i="33"/>
  <c r="K12" i="34" s="1"/>
  <c r="C88" i="33"/>
  <c r="J12" i="34" s="1"/>
  <c r="C87" i="33"/>
  <c r="I12" i="34" s="1"/>
  <c r="C86" i="33"/>
  <c r="H12" i="34" s="1"/>
  <c r="C85" i="33"/>
  <c r="G12" i="34" s="1"/>
  <c r="C84" i="33"/>
  <c r="F12" i="34" s="1"/>
  <c r="C83" i="33"/>
  <c r="D12" i="34" s="1"/>
  <c r="C82" i="33"/>
  <c r="E12" i="34" s="1"/>
  <c r="C81" i="33"/>
  <c r="C12" i="34" s="1"/>
  <c r="C80" i="33"/>
  <c r="L10" i="34" s="1"/>
  <c r="C79" i="33"/>
  <c r="K10" i="34" s="1"/>
  <c r="C78" i="33"/>
  <c r="J10" i="34" s="1"/>
  <c r="C77" i="33"/>
  <c r="I10" i="34" s="1"/>
  <c r="C76" i="33"/>
  <c r="H10" i="34" s="1"/>
  <c r="C75" i="33"/>
  <c r="G10" i="34" s="1"/>
  <c r="C74" i="33"/>
  <c r="F10" i="34" s="1"/>
  <c r="C73" i="33"/>
  <c r="D10" i="34" s="1"/>
  <c r="C72" i="33"/>
  <c r="E10" i="34" s="1"/>
  <c r="C71" i="33"/>
  <c r="C10" i="34" s="1"/>
  <c r="C70" i="33"/>
  <c r="L9" i="34" s="1"/>
  <c r="C69" i="33"/>
  <c r="K9" i="34" s="1"/>
  <c r="C68" i="33"/>
  <c r="J9" i="34" s="1"/>
  <c r="C67" i="33"/>
  <c r="I9" i="34" s="1"/>
  <c r="C66" i="33"/>
  <c r="H9" i="34" s="1"/>
  <c r="C65" i="33"/>
  <c r="G9" i="34" s="1"/>
  <c r="C64" i="33"/>
  <c r="F9" i="34" s="1"/>
  <c r="C63" i="33"/>
  <c r="D9" i="34" s="1"/>
  <c r="C62" i="33"/>
  <c r="E9" i="34" s="1"/>
  <c r="C61" i="33"/>
  <c r="C9" i="34" s="1"/>
  <c r="C60" i="33"/>
  <c r="L8" i="34" s="1"/>
  <c r="C59" i="33"/>
  <c r="K8" i="34" s="1"/>
  <c r="C58" i="33"/>
  <c r="J8" i="34" s="1"/>
  <c r="C57" i="33"/>
  <c r="I8" i="34" s="1"/>
  <c r="C56" i="33"/>
  <c r="H8" i="34" s="1"/>
  <c r="C55" i="33"/>
  <c r="G8" i="34" s="1"/>
  <c r="C54" i="33"/>
  <c r="F8" i="34" s="1"/>
  <c r="C53" i="33"/>
  <c r="D8" i="34" s="1"/>
  <c r="C52" i="33"/>
  <c r="E8" i="34" s="1"/>
  <c r="C51" i="33"/>
  <c r="C8" i="34" s="1"/>
  <c r="C50" i="33"/>
  <c r="L7" i="34" s="1"/>
  <c r="C49" i="33"/>
  <c r="K7" i="34" s="1"/>
  <c r="C48" i="33"/>
  <c r="J7" i="34" s="1"/>
  <c r="C47" i="33"/>
  <c r="I7" i="34" s="1"/>
  <c r="C46" i="33"/>
  <c r="H7" i="34" s="1"/>
  <c r="C45" i="33"/>
  <c r="G7" i="34" s="1"/>
  <c r="C44" i="33"/>
  <c r="F7" i="34" s="1"/>
  <c r="C43" i="33"/>
  <c r="D7" i="34" s="1"/>
  <c r="C42" i="33"/>
  <c r="E7" i="34" s="1"/>
  <c r="C41" i="33"/>
  <c r="C7" i="34" s="1"/>
  <c r="L8" i="31"/>
  <c r="M11" i="31"/>
  <c r="C112" i="30"/>
  <c r="C111" i="30"/>
  <c r="C110" i="30"/>
  <c r="C109" i="30"/>
  <c r="K14" i="31" s="1"/>
  <c r="C108" i="30"/>
  <c r="J14" i="31" s="1"/>
  <c r="C107" i="30"/>
  <c r="I14" i="31" s="1"/>
  <c r="C106" i="30"/>
  <c r="H14" i="31" s="1"/>
  <c r="C105" i="30"/>
  <c r="G14" i="31" s="1"/>
  <c r="C104" i="30"/>
  <c r="F14" i="31" s="1"/>
  <c r="C103" i="30"/>
  <c r="D14" i="31" s="1"/>
  <c r="C102" i="30"/>
  <c r="E14" i="31" s="1"/>
  <c r="C101" i="30"/>
  <c r="C14" i="31" s="1"/>
  <c r="C100" i="30"/>
  <c r="L13" i="31" s="1"/>
  <c r="C99" i="30"/>
  <c r="K13" i="31" s="1"/>
  <c r="C98" i="30"/>
  <c r="J13" i="31" s="1"/>
  <c r="C97" i="30"/>
  <c r="I13" i="31" s="1"/>
  <c r="C96" i="30"/>
  <c r="H13" i="31" s="1"/>
  <c r="C95" i="30"/>
  <c r="G13" i="31" s="1"/>
  <c r="C94" i="30"/>
  <c r="F13" i="31" s="1"/>
  <c r="C93" i="30"/>
  <c r="D13" i="31" s="1"/>
  <c r="C92" i="30"/>
  <c r="E13" i="31" s="1"/>
  <c r="C91" i="30"/>
  <c r="C13" i="31" s="1"/>
  <c r="C90" i="30"/>
  <c r="L12" i="31" s="1"/>
  <c r="C89" i="30"/>
  <c r="K12" i="31" s="1"/>
  <c r="C88" i="30"/>
  <c r="J12" i="31" s="1"/>
  <c r="C87" i="30"/>
  <c r="I12" i="31" s="1"/>
  <c r="C86" i="30"/>
  <c r="H12" i="31" s="1"/>
  <c r="C85" i="30"/>
  <c r="G12" i="31" s="1"/>
  <c r="C84" i="30"/>
  <c r="F12" i="31" s="1"/>
  <c r="C83" i="30"/>
  <c r="D12" i="31" s="1"/>
  <c r="C82" i="30"/>
  <c r="E12" i="31" s="1"/>
  <c r="C81" i="30"/>
  <c r="C12" i="31" s="1"/>
  <c r="C80" i="30"/>
  <c r="L10" i="31" s="1"/>
  <c r="C79" i="30"/>
  <c r="K10" i="31" s="1"/>
  <c r="C78" i="30"/>
  <c r="J10" i="31" s="1"/>
  <c r="C77" i="30"/>
  <c r="I10" i="31" s="1"/>
  <c r="C76" i="30"/>
  <c r="H10" i="31" s="1"/>
  <c r="C75" i="30"/>
  <c r="G10" i="31" s="1"/>
  <c r="C74" i="30"/>
  <c r="F10" i="31" s="1"/>
  <c r="C73" i="30"/>
  <c r="D10" i="31" s="1"/>
  <c r="C72" i="30"/>
  <c r="E10" i="31" s="1"/>
  <c r="C71" i="30"/>
  <c r="C10" i="31" s="1"/>
  <c r="C70" i="30"/>
  <c r="C69" i="30"/>
  <c r="C68" i="30"/>
  <c r="C67" i="30"/>
  <c r="C66" i="30"/>
  <c r="C65" i="30"/>
  <c r="C64" i="30"/>
  <c r="C63" i="30"/>
  <c r="D9" i="31" s="1"/>
  <c r="C62" i="30"/>
  <c r="E9" i="31" s="1"/>
  <c r="C61" i="30"/>
  <c r="C9" i="31" s="1"/>
  <c r="C60" i="30"/>
  <c r="C59" i="30"/>
  <c r="K8" i="31" s="1"/>
  <c r="C58" i="30"/>
  <c r="J8" i="31" s="1"/>
  <c r="C57" i="30"/>
  <c r="I8" i="31" s="1"/>
  <c r="C56" i="30"/>
  <c r="H8" i="31" s="1"/>
  <c r="C55" i="30"/>
  <c r="G8" i="31" s="1"/>
  <c r="C54" i="30"/>
  <c r="F8" i="31" s="1"/>
  <c r="C53" i="30"/>
  <c r="D8" i="31" s="1"/>
  <c r="C52" i="30"/>
  <c r="E8" i="31" s="1"/>
  <c r="C51" i="30"/>
  <c r="C8" i="31" s="1"/>
  <c r="C50" i="30"/>
  <c r="L7" i="31" s="1"/>
  <c r="C49" i="30"/>
  <c r="K7" i="31" s="1"/>
  <c r="C48" i="30"/>
  <c r="J7" i="31" s="1"/>
  <c r="C47" i="30"/>
  <c r="I7" i="31" s="1"/>
  <c r="C46" i="30"/>
  <c r="H7" i="31" s="1"/>
  <c r="C45" i="30"/>
  <c r="G7" i="31" s="1"/>
  <c r="C44" i="30"/>
  <c r="C43" i="30"/>
  <c r="D7" i="31" s="1"/>
  <c r="C42" i="30"/>
  <c r="E7" i="31" s="1"/>
  <c r="C41" i="30"/>
  <c r="C7" i="31" s="1"/>
  <c r="M14" i="34" l="1"/>
  <c r="M9" i="34"/>
  <c r="M10" i="34"/>
  <c r="C16" i="34"/>
  <c r="M12" i="34"/>
  <c r="M7" i="34"/>
  <c r="I16" i="34"/>
  <c r="J16" i="34"/>
  <c r="K16" i="34"/>
  <c r="L16" i="34"/>
  <c r="E16" i="34"/>
  <c r="F16" i="34"/>
  <c r="G16" i="34"/>
  <c r="H16" i="34"/>
  <c r="M8" i="34"/>
  <c r="M10" i="31"/>
  <c r="M14" i="31"/>
  <c r="M13" i="31"/>
  <c r="M12" i="31"/>
  <c r="E16" i="31"/>
  <c r="F7" i="31"/>
  <c r="F16" i="31" s="1"/>
  <c r="M8" i="31"/>
  <c r="D16" i="31"/>
  <c r="C16" i="31"/>
  <c r="C41" i="12"/>
  <c r="D16" i="34" l="1"/>
  <c r="M16" i="34" s="1"/>
  <c r="M13" i="34"/>
  <c r="M17" i="34" s="1"/>
  <c r="M7" i="31"/>
  <c r="M11" i="13"/>
  <c r="C112" i="12"/>
  <c r="C111" i="12"/>
  <c r="C110" i="12"/>
  <c r="C109" i="12"/>
  <c r="C108" i="12"/>
  <c r="C107" i="12"/>
  <c r="C106" i="12"/>
  <c r="C105" i="12"/>
  <c r="C104" i="12"/>
  <c r="C103" i="12"/>
  <c r="C102" i="12"/>
  <c r="C101" i="12"/>
  <c r="C100" i="12"/>
  <c r="C99" i="12"/>
  <c r="C98" i="12"/>
  <c r="C97" i="12"/>
  <c r="C96" i="12"/>
  <c r="C95" i="12"/>
  <c r="C94" i="12"/>
  <c r="C93" i="12"/>
  <c r="C92" i="12"/>
  <c r="C91" i="12"/>
  <c r="C90" i="12"/>
  <c r="C89" i="12"/>
  <c r="C88" i="12"/>
  <c r="C87" i="12"/>
  <c r="C86" i="12"/>
  <c r="C85" i="12"/>
  <c r="C84" i="12"/>
  <c r="C83" i="12"/>
  <c r="C82" i="12"/>
  <c r="C81" i="12"/>
  <c r="C80" i="12"/>
  <c r="C79" i="12"/>
  <c r="C78" i="12"/>
  <c r="C77" i="12"/>
  <c r="C76" i="12"/>
  <c r="C75" i="12"/>
  <c r="C74" i="12"/>
  <c r="C73" i="12"/>
  <c r="C72" i="12"/>
  <c r="C71" i="12"/>
  <c r="C10" i="13" s="1"/>
  <c r="C70" i="12"/>
  <c r="L16" i="31" s="1"/>
  <c r="C69" i="12"/>
  <c r="K16" i="31" s="1"/>
  <c r="C68" i="12"/>
  <c r="J16" i="31" s="1"/>
  <c r="C67" i="12"/>
  <c r="I16" i="31" s="1"/>
  <c r="C66" i="12"/>
  <c r="H16" i="31" s="1"/>
  <c r="C65" i="12"/>
  <c r="C64" i="12"/>
  <c r="C63" i="12"/>
  <c r="C62" i="12"/>
  <c r="C61" i="12"/>
  <c r="C60" i="12"/>
  <c r="C59" i="12"/>
  <c r="C58" i="12"/>
  <c r="C57" i="12"/>
  <c r="C56" i="12"/>
  <c r="C55" i="12"/>
  <c r="C54" i="12"/>
  <c r="C53" i="12"/>
  <c r="C52" i="12"/>
  <c r="C51" i="12"/>
  <c r="C50" i="12"/>
  <c r="C49" i="12"/>
  <c r="C48" i="12"/>
  <c r="C47" i="12"/>
  <c r="C46" i="12"/>
  <c r="C45" i="12"/>
  <c r="C44" i="12"/>
  <c r="C43" i="12"/>
  <c r="C42" i="12"/>
  <c r="C7" i="13"/>
  <c r="M17" i="13" l="1"/>
  <c r="G16" i="31"/>
  <c r="M16" i="31" s="1"/>
  <c r="M9" i="31"/>
  <c r="M17" i="31" s="1"/>
  <c r="F8" i="13"/>
  <c r="H12" i="13"/>
  <c r="I7" i="13"/>
  <c r="J7" i="13"/>
  <c r="H8" i="13"/>
  <c r="F9" i="13"/>
  <c r="E10" i="13"/>
  <c r="L10" i="13"/>
  <c r="J12" i="13"/>
  <c r="H13" i="13"/>
  <c r="F14" i="13"/>
  <c r="D9" i="13"/>
  <c r="K10" i="13"/>
  <c r="G13" i="13"/>
  <c r="G9" i="13"/>
  <c r="I12" i="13"/>
  <c r="D14" i="13"/>
  <c r="K7" i="13"/>
  <c r="I8" i="13"/>
  <c r="D10" i="13"/>
  <c r="C12" i="13"/>
  <c r="K12" i="13"/>
  <c r="I13" i="13"/>
  <c r="G14" i="13"/>
  <c r="E7" i="13"/>
  <c r="L7" i="13"/>
  <c r="J8" i="13"/>
  <c r="H9" i="13"/>
  <c r="F10" i="13"/>
  <c r="E12" i="13"/>
  <c r="L12" i="13"/>
  <c r="J13" i="13"/>
  <c r="H14" i="13"/>
  <c r="E14" i="13"/>
  <c r="D7" i="13"/>
  <c r="G8" i="13"/>
  <c r="C8" i="13"/>
  <c r="K8" i="13"/>
  <c r="I9" i="13"/>
  <c r="G10" i="13"/>
  <c r="D12" i="13"/>
  <c r="C13" i="13"/>
  <c r="K13" i="13"/>
  <c r="I14" i="13"/>
  <c r="F7" i="13"/>
  <c r="E8" i="13"/>
  <c r="L8" i="13"/>
  <c r="J9" i="13"/>
  <c r="H10" i="13"/>
  <c r="F12" i="13"/>
  <c r="E13" i="13"/>
  <c r="L13" i="13"/>
  <c r="J14" i="13"/>
  <c r="H7" i="13"/>
  <c r="E9" i="13"/>
  <c r="J10" i="13"/>
  <c r="F13" i="13"/>
  <c r="G7" i="13"/>
  <c r="D8" i="13"/>
  <c r="C9" i="13"/>
  <c r="K9" i="13"/>
  <c r="I10" i="13"/>
  <c r="G12" i="13"/>
  <c r="D13" i="13"/>
  <c r="C14" i="13"/>
  <c r="K14" i="13"/>
  <c r="L9" i="13"/>
  <c r="M7" i="13" l="1"/>
  <c r="M14" i="13"/>
  <c r="C16" i="13"/>
  <c r="I16" i="13"/>
  <c r="E16" i="13"/>
  <c r="H16" i="13"/>
  <c r="F16" i="13"/>
  <c r="M12" i="13"/>
  <c r="M13" i="13"/>
  <c r="M8" i="13"/>
  <c r="J16" i="13"/>
  <c r="G16" i="13"/>
  <c r="M10" i="13"/>
  <c r="K16" i="13"/>
  <c r="L16" i="13"/>
  <c r="D16" i="13"/>
  <c r="M9" i="13"/>
  <c r="C54" i="1"/>
  <c r="C51" i="1" l="1"/>
  <c r="C103" i="1" l="1"/>
  <c r="M11" i="4" l="1"/>
  <c r="C111" i="1"/>
  <c r="C110" i="1"/>
  <c r="C109" i="1"/>
  <c r="C108" i="1"/>
  <c r="C107" i="1"/>
  <c r="C106" i="1"/>
  <c r="C105" i="1"/>
  <c r="C104" i="1"/>
  <c r="F14" i="4"/>
  <c r="C102" i="1"/>
  <c r="C101" i="1"/>
  <c r="C100" i="1"/>
  <c r="C99" i="1"/>
  <c r="C98" i="1"/>
  <c r="C97" i="1"/>
  <c r="C96" i="1"/>
  <c r="C95" i="1"/>
  <c r="C94" i="1"/>
  <c r="C93" i="1"/>
  <c r="C92" i="1"/>
  <c r="C91" i="1"/>
  <c r="C90" i="1"/>
  <c r="D13" i="4" l="1"/>
  <c r="I13" i="4"/>
  <c r="C14" i="4"/>
  <c r="G14" i="4"/>
  <c r="K14" i="4"/>
  <c r="F13" i="4"/>
  <c r="J13" i="4"/>
  <c r="E14" i="4"/>
  <c r="H14" i="4"/>
  <c r="C13" i="4"/>
  <c r="G13" i="4"/>
  <c r="K13" i="4"/>
  <c r="D14" i="4"/>
  <c r="I14" i="4"/>
  <c r="E13" i="4"/>
  <c r="H13" i="4"/>
  <c r="L13" i="4"/>
  <c r="J14" i="4"/>
  <c r="M13" i="4" l="1"/>
  <c r="M14" i="4"/>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G8" i="4"/>
  <c r="C53" i="1"/>
  <c r="C52" i="1"/>
  <c r="E8" i="4"/>
  <c r="C50" i="1"/>
  <c r="C49" i="1"/>
  <c r="C48" i="1"/>
  <c r="C47" i="1"/>
  <c r="C46" i="1"/>
  <c r="C45" i="1"/>
  <c r="C44" i="1"/>
  <c r="C43" i="1"/>
  <c r="C42" i="1"/>
  <c r="C41" i="1"/>
  <c r="C40" i="1"/>
  <c r="C7" i="4" s="1"/>
  <c r="D7" i="4" l="1"/>
  <c r="I7" i="4"/>
  <c r="C8" i="4"/>
  <c r="K8" i="4"/>
  <c r="D9" i="4"/>
  <c r="I9" i="4"/>
  <c r="C10" i="4"/>
  <c r="G10" i="4"/>
  <c r="K10" i="4"/>
  <c r="D12" i="4"/>
  <c r="I12" i="4"/>
  <c r="F7" i="4"/>
  <c r="J7" i="4"/>
  <c r="H8" i="4"/>
  <c r="L8" i="4"/>
  <c r="F9" i="4"/>
  <c r="J9" i="4"/>
  <c r="E10" i="4"/>
  <c r="H10" i="4"/>
  <c r="L10" i="4"/>
  <c r="F12" i="4"/>
  <c r="J12" i="4"/>
  <c r="G7" i="4"/>
  <c r="K7" i="4"/>
  <c r="D8" i="4"/>
  <c r="I8" i="4"/>
  <c r="C9" i="4"/>
  <c r="G9" i="4"/>
  <c r="K9" i="4"/>
  <c r="D10" i="4"/>
  <c r="I10" i="4"/>
  <c r="C12" i="4"/>
  <c r="G12" i="4"/>
  <c r="K12" i="4"/>
  <c r="E7" i="4"/>
  <c r="H7" i="4"/>
  <c r="L7" i="4"/>
  <c r="F8" i="4"/>
  <c r="J8" i="4"/>
  <c r="E9" i="4"/>
  <c r="H9" i="4"/>
  <c r="L9" i="4"/>
  <c r="F10" i="4"/>
  <c r="J10" i="4"/>
  <c r="E12" i="4"/>
  <c r="H12" i="4"/>
  <c r="L12" i="4"/>
  <c r="L16" i="4" l="1"/>
  <c r="J16" i="4"/>
  <c r="E16" i="4"/>
  <c r="M12" i="4"/>
  <c r="M9" i="4"/>
  <c r="M8" i="4"/>
  <c r="F16" i="4"/>
  <c r="I16" i="4"/>
  <c r="G16" i="4"/>
  <c r="M10" i="4"/>
  <c r="C16" i="4"/>
  <c r="H16" i="4"/>
  <c r="K16" i="4"/>
  <c r="D16" i="4"/>
  <c r="M7" i="4"/>
  <c r="M16" i="4" l="1"/>
  <c r="M1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Marshall, Dwayne A</author>
  </authors>
  <commentList>
    <comment ref="A3" authorId="0" shapeId="0" xr:uid="{00000000-0006-0000-0300-000002000000}">
      <text>
        <r>
          <rPr>
            <sz val="9"/>
            <color indexed="81"/>
            <rFont val="Tahoma"/>
            <family val="2"/>
          </rPr>
          <t xml:space="preserve">Provide brief description of your budgeted expenditure. Please specify how those expenditures will support ELs (i.e. "salary for EL aide"; "language development software for EL students"; etc.)
</t>
        </r>
      </text>
    </comment>
    <comment ref="B3" authorId="0" shapeId="0" xr:uid="{00000000-0006-0000-0300-000003000000}">
      <text>
        <r>
          <rPr>
            <sz val="9"/>
            <color indexed="81"/>
            <rFont val="Tahoma"/>
            <family val="2"/>
          </rPr>
          <t>Use hyperlinked "Coding Cheat Sheet" to select Budget Category that best fits the activity.</t>
        </r>
      </text>
    </comment>
    <comment ref="C3" authorId="0" shapeId="0" xr:uid="{00000000-0006-0000-0300-000004000000}">
      <text>
        <r>
          <rPr>
            <sz val="9"/>
            <color indexed="81"/>
            <rFont val="Tahoma"/>
            <family val="2"/>
          </rPr>
          <t xml:space="preserve">Enter total cost of activites for each respective row. i.e. </t>
        </r>
        <r>
          <rPr>
            <i/>
            <sz val="9"/>
            <color indexed="81"/>
            <rFont val="Tahoma"/>
            <family val="2"/>
          </rPr>
          <t>$10,500.00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Isley, Chelsea</author>
  </authors>
  <commentList>
    <comment ref="C6" authorId="0" shapeId="0" xr:uid="{00000000-0006-0000-0400-000007000000}">
      <text>
        <r>
          <rPr>
            <sz val="11"/>
            <color rgb="FF000000"/>
            <rFont val="Calibri"/>
            <family val="2"/>
          </rPr>
          <t>i.e. Supplemental EL teacher salaries; teacher stipends for tutoring</t>
        </r>
      </text>
    </comment>
    <comment ref="D6" authorId="0" shapeId="0" xr:uid="{00000000-0006-0000-0400-000008000000}">
      <text>
        <r>
          <rPr>
            <sz val="11"/>
            <color rgb="FF000000"/>
            <rFont val="Calibri"/>
            <family val="2"/>
          </rPr>
          <t>EL paraprofessionals salaries and stipends</t>
        </r>
      </text>
    </comment>
    <comment ref="B7" authorId="0" shapeId="0" xr:uid="{00000000-0006-0000-0400-000009000000}">
      <text>
        <r>
          <rPr>
            <sz val="11"/>
            <color rgb="FF000000"/>
            <rFont val="Calibri"/>
            <family val="2"/>
          </rPr>
          <t xml:space="preserve">Direct instruction for EL students
</t>
        </r>
      </text>
    </comment>
    <comment ref="B8" authorId="0" shapeId="0" xr:uid="{00000000-0006-0000-0400-00000A000000}">
      <text>
        <r>
          <rPr>
            <sz val="11"/>
            <color rgb="FF000000"/>
            <rFont val="Calibri"/>
            <family val="2"/>
          </rPr>
          <t xml:space="preserve">Works directly with students, but not instructionally (i.e. EL-specific counselor)
</t>
        </r>
      </text>
    </comment>
    <comment ref="B9" authorId="0" shapeId="0" xr:uid="{00000000-0006-0000-0400-00000B000000}">
      <text>
        <r>
          <rPr>
            <sz val="11"/>
            <color rgb="FF000000"/>
            <rFont val="Calibri"/>
            <family val="2"/>
          </rPr>
          <t>Professional Development</t>
        </r>
      </text>
    </comment>
    <comment ref="B14" authorId="0" shapeId="0" xr:uid="{00000000-0006-0000-0400-00000F000000}">
      <text>
        <r>
          <rPr>
            <sz val="11"/>
            <color rgb="FF000000"/>
            <rFont val="Calibri"/>
            <family val="2"/>
          </rPr>
          <t>EL Family and Community engagement</t>
        </r>
      </text>
    </comment>
    <comment ref="B15" authorId="1" shapeId="0" xr:uid="{C9F495D0-CA38-4AB5-ABF6-B4DAF6DA39DC}">
      <text>
        <r>
          <rPr>
            <sz val="9"/>
            <color indexed="81"/>
            <rFont val="Tahoma"/>
            <family val="2"/>
          </rPr>
          <t>Indirect costs may not exceed your allowable rate</t>
        </r>
      </text>
    </comment>
    <comment ref="A21" authorId="0" shapeId="0" xr:uid="{00000000-0006-0000-0400-000019000000}">
      <text>
        <r>
          <rPr>
            <sz val="11"/>
            <color rgb="FF000000"/>
            <rFont val="Calibri"/>
            <family val="2"/>
          </rPr>
          <t>Provide first and last name of staff member</t>
        </r>
      </text>
    </comment>
    <comment ref="C21" authorId="0" shapeId="0" xr:uid="{00000000-0006-0000-0400-00001A000000}">
      <text>
        <r>
          <rPr>
            <sz val="11"/>
            <color rgb="FF000000"/>
            <rFont val="Calibri"/>
            <family val="2"/>
          </rPr>
          <t xml:space="preserve">Provide title of staffing position
</t>
        </r>
      </text>
    </comment>
    <comment ref="E21" authorId="0" shapeId="0" xr:uid="{00000000-0006-0000-0400-00001B000000}">
      <text>
        <r>
          <rPr>
            <sz val="11"/>
            <color rgb="FF000000"/>
            <rFont val="Calibri"/>
            <family val="2"/>
          </rPr>
          <t xml:space="preserve">Is staffing a certified position or non-certified position?
</t>
        </r>
      </text>
    </comment>
    <comment ref="F21" authorId="0" shapeId="0" xr:uid="{00000000-0006-0000-0400-00001C000000}">
      <text>
        <r>
          <rPr>
            <sz val="11"/>
            <color rgb="FF000000"/>
            <rFont val="Calibri"/>
            <family val="2"/>
          </rPr>
          <t xml:space="preserve">Provide the full time equivalent position. E.g. .5 = half time position; 1.0 = full time position
</t>
        </r>
      </text>
    </comment>
    <comment ref="G21" authorId="0" shapeId="0" xr:uid="{00000000-0006-0000-0400-00001D000000}">
      <text>
        <r>
          <rPr>
            <sz val="11"/>
            <color rgb="FF000000"/>
            <rFont val="Calibri"/>
            <family val="2"/>
          </rPr>
          <t xml:space="preserve">Is the staffing position a stipend?  Yes or No
</t>
        </r>
      </text>
    </comment>
    <comment ref="H21" authorId="0" shapeId="0" xr:uid="{00000000-0006-0000-0400-00001E000000}">
      <text>
        <r>
          <rPr>
            <sz val="11"/>
            <color rgb="FF000000"/>
            <rFont val="Calibri"/>
            <family val="2"/>
          </rPr>
          <t>Is staffing position split-funded?  Yes or No</t>
        </r>
      </text>
    </comment>
    <comment ref="I21" authorId="0" shapeId="0" xr:uid="{00000000-0006-0000-0400-00001F000000}">
      <text>
        <r>
          <rPr>
            <sz val="11"/>
            <color rgb="FF000000"/>
            <rFont val="Calibri"/>
            <family val="2"/>
          </rPr>
          <t xml:space="preserve">E.g. Title I Part A; Title II, Part A; NESP;  Federal/State/Local; Other </t>
        </r>
      </text>
    </comment>
    <comment ref="K21" authorId="0" shapeId="0" xr:uid="{00000000-0006-0000-0400-000020000000}">
      <text>
        <r>
          <rPr>
            <sz val="11"/>
            <color rgb="FF000000"/>
            <rFont val="Calibri"/>
            <family val="2"/>
          </rPr>
          <t xml:space="preserve">Provide a brief description of staff member's roles and responsibilities; NOTE: Job descriptions are required to be submitted for all Title III-funded staff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Marshall, Dwayne A</author>
  </authors>
  <commentList>
    <comment ref="A3" authorId="0" shapeId="0" xr:uid="{26311655-AE3F-4D63-9926-759D1988626E}">
      <text>
        <r>
          <rPr>
            <sz val="9"/>
            <color indexed="81"/>
            <rFont val="Tahoma"/>
            <family val="2"/>
          </rPr>
          <t xml:space="preserve">Provide brief description of your budgeted expenditure. Please specify how those expenditures will support ELs (i.e. "salary for EL aide"; "language development software for EL students"; etc.)
</t>
        </r>
      </text>
    </comment>
    <comment ref="B3" authorId="0" shapeId="0" xr:uid="{7CF28123-4CBB-4BBD-BB45-A4186A4C1A17}">
      <text>
        <r>
          <rPr>
            <sz val="9"/>
            <color indexed="81"/>
            <rFont val="Tahoma"/>
            <family val="2"/>
          </rPr>
          <t>Use hyperlinked "Coding Cheat Sheet" to select Budget Category that best fits the activity.</t>
        </r>
      </text>
    </comment>
    <comment ref="C3" authorId="0" shapeId="0" xr:uid="{DDC09AC9-6459-4435-804E-7FCBA57D7D8F}">
      <text>
        <r>
          <rPr>
            <sz val="9"/>
            <color indexed="81"/>
            <rFont val="Tahoma"/>
            <family val="2"/>
          </rPr>
          <t xml:space="preserve">Enter total cost of activites for each respective row. i.e. </t>
        </r>
        <r>
          <rPr>
            <i/>
            <sz val="9"/>
            <color indexed="81"/>
            <rFont val="Tahoma"/>
            <family val="2"/>
          </rPr>
          <t>$10,500.00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Isley, Chelsea</author>
  </authors>
  <commentList>
    <comment ref="C6" authorId="0" shapeId="0" xr:uid="{00000000-0006-0000-0700-000007000000}">
      <text>
        <r>
          <rPr>
            <sz val="11"/>
            <color rgb="FF000000"/>
            <rFont val="Calibri"/>
            <family val="2"/>
          </rPr>
          <t>i.e. Supplemental EL teacher salaries; teacher stipends for tutoring</t>
        </r>
      </text>
    </comment>
    <comment ref="D6" authorId="0" shapeId="0" xr:uid="{00000000-0006-0000-0700-000008000000}">
      <text>
        <r>
          <rPr>
            <sz val="11"/>
            <color rgb="FF000000"/>
            <rFont val="Calibri"/>
            <family val="2"/>
          </rPr>
          <t>Paraprofessionals salaries and stipends</t>
        </r>
      </text>
    </comment>
    <comment ref="B15" authorId="1" shapeId="0" xr:uid="{AA9DB9D9-C9A8-4CC7-A207-FC19BB267D9B}">
      <text>
        <r>
          <rPr>
            <sz val="9"/>
            <color indexed="81"/>
            <rFont val="Tahoma"/>
            <family val="2"/>
          </rPr>
          <t>Indirect costs may not exceed your allowable rate</t>
        </r>
      </text>
    </comment>
    <comment ref="A21" authorId="0" shapeId="0" xr:uid="{00000000-0006-0000-0700-000019000000}">
      <text>
        <r>
          <rPr>
            <sz val="11"/>
            <color rgb="FF000000"/>
            <rFont val="Calibri"/>
            <family val="2"/>
          </rPr>
          <t>Provide first and last name of staff member</t>
        </r>
      </text>
    </comment>
    <comment ref="C21" authorId="0" shapeId="0" xr:uid="{00000000-0006-0000-0700-00001A000000}">
      <text>
        <r>
          <rPr>
            <sz val="11"/>
            <color rgb="FF000000"/>
            <rFont val="Calibri"/>
            <family val="2"/>
          </rPr>
          <t xml:space="preserve">Provide title of staffing position
</t>
        </r>
      </text>
    </comment>
    <comment ref="E21" authorId="0" shapeId="0" xr:uid="{00000000-0006-0000-0700-00001B000000}">
      <text>
        <r>
          <rPr>
            <sz val="11"/>
            <color rgb="FF000000"/>
            <rFont val="Calibri"/>
            <family val="2"/>
          </rPr>
          <t xml:space="preserve">Is staffing a certified position or non-certified position?
</t>
        </r>
      </text>
    </comment>
    <comment ref="F21" authorId="0" shapeId="0" xr:uid="{00000000-0006-0000-0700-00001C000000}">
      <text>
        <r>
          <rPr>
            <sz val="11"/>
            <color rgb="FF000000"/>
            <rFont val="Calibri"/>
            <family val="2"/>
          </rPr>
          <t xml:space="preserve">Provide the full time equivalent position. E.g. .5 = half time position; 1.0 = full time position
</t>
        </r>
      </text>
    </comment>
    <comment ref="G21" authorId="0" shapeId="0" xr:uid="{00000000-0006-0000-0700-00001D000000}">
      <text>
        <r>
          <rPr>
            <sz val="11"/>
            <color rgb="FF000000"/>
            <rFont val="Calibri"/>
            <family val="2"/>
          </rPr>
          <t xml:space="preserve">Is the staffing position a stipend?  Yes or No
</t>
        </r>
      </text>
    </comment>
    <comment ref="H21" authorId="0" shapeId="0" xr:uid="{00000000-0006-0000-0700-00001E000000}">
      <text>
        <r>
          <rPr>
            <sz val="11"/>
            <color rgb="FF000000"/>
            <rFont val="Calibri"/>
            <family val="2"/>
          </rPr>
          <t>Is staffing position split-funded?  Yes or No</t>
        </r>
      </text>
    </comment>
    <comment ref="I21" authorId="0" shapeId="0" xr:uid="{00000000-0006-0000-0700-00001F000000}">
      <text>
        <r>
          <rPr>
            <sz val="11"/>
            <color rgb="FF000000"/>
            <rFont val="Calibri"/>
            <family val="2"/>
          </rPr>
          <t xml:space="preserve">E.g. Title I Part A; Title II, Part A; NESP;  Federal/State/Local; Other 
</t>
        </r>
      </text>
    </comment>
    <comment ref="K21" authorId="0" shapeId="0" xr:uid="{00000000-0006-0000-0700-000020000000}">
      <text>
        <r>
          <rPr>
            <sz val="11"/>
            <color rgb="FF000000"/>
            <rFont val="Calibri"/>
            <family val="2"/>
          </rPr>
          <t xml:space="preserve">Provide a brief description of staff member's roles and responsibilities; NOTE: Job descriptions are required to be submitted for all Title III-funded staff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Marshall, Dwayne A</author>
  </authors>
  <commentList>
    <comment ref="A3" authorId="0" shapeId="0" xr:uid="{A631244E-872B-4AEB-A0C5-0F2BA85C1A69}">
      <text>
        <r>
          <rPr>
            <sz val="9"/>
            <color indexed="81"/>
            <rFont val="Tahoma"/>
            <family val="2"/>
          </rPr>
          <t xml:space="preserve">Provide brief description of your budgeted expenditure. Please specify how those expenditures will support ELs (i.e. "salary for EL aide"; "language development software for EL students"; etc.)
</t>
        </r>
      </text>
    </comment>
    <comment ref="B3" authorId="0" shapeId="0" xr:uid="{D001D7CA-641D-44C8-BA68-8BAEB90E6ABC}">
      <text>
        <r>
          <rPr>
            <sz val="9"/>
            <color indexed="81"/>
            <rFont val="Tahoma"/>
            <family val="2"/>
          </rPr>
          <t>Use hyperlinked "Coding Cheat Sheet" to select Budget Category that best fits the activity.</t>
        </r>
      </text>
    </comment>
    <comment ref="C3" authorId="0" shapeId="0" xr:uid="{40A089FD-7247-40EA-9386-73288F3A7993}">
      <text>
        <r>
          <rPr>
            <sz val="9"/>
            <color indexed="81"/>
            <rFont val="Tahoma"/>
            <family val="2"/>
          </rPr>
          <t xml:space="preserve">Enter total cost of activites for each respective row. i.e. </t>
        </r>
        <r>
          <rPr>
            <i/>
            <sz val="9"/>
            <color indexed="81"/>
            <rFont val="Tahoma"/>
            <family val="2"/>
          </rPr>
          <t>$10,500.00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Isley, Chelsea</author>
    <author/>
  </authors>
  <commentList>
    <comment ref="B15" authorId="0" shapeId="0" xr:uid="{15BF4FFA-3C1F-4F28-89D3-C5B3851ABDF6}">
      <text>
        <r>
          <rPr>
            <sz val="9"/>
            <color indexed="81"/>
            <rFont val="Tahoma"/>
            <family val="2"/>
          </rPr>
          <t>Indirect costs may not exceed your allowable rate</t>
        </r>
      </text>
    </comment>
    <comment ref="A21" authorId="1" shapeId="0" xr:uid="{50F80574-526D-419A-9A81-8A833A3050C4}">
      <text>
        <r>
          <rPr>
            <sz val="11"/>
            <color rgb="FF000000"/>
            <rFont val="Calibri"/>
            <family val="2"/>
          </rPr>
          <t>Provide first and last name of staff member</t>
        </r>
      </text>
    </comment>
    <comment ref="C21" authorId="1" shapeId="0" xr:uid="{5C2B61C5-DE9E-4D16-AA1C-B06B3A8DF56B}">
      <text>
        <r>
          <rPr>
            <sz val="11"/>
            <color rgb="FF000000"/>
            <rFont val="Calibri"/>
            <family val="2"/>
          </rPr>
          <t xml:space="preserve">Provide title of staffing position
</t>
        </r>
      </text>
    </comment>
    <comment ref="E21" authorId="1" shapeId="0" xr:uid="{67B01CC8-1295-49A4-911E-771B61517F1D}">
      <text>
        <r>
          <rPr>
            <sz val="11"/>
            <color rgb="FF000000"/>
            <rFont val="Calibri"/>
            <family val="2"/>
          </rPr>
          <t xml:space="preserve">Is staffing a certified position or non-certified position?
</t>
        </r>
      </text>
    </comment>
    <comment ref="F21" authorId="1" shapeId="0" xr:uid="{401FB5B3-9209-4227-B47F-60F48019A160}">
      <text>
        <r>
          <rPr>
            <sz val="11"/>
            <color rgb="FF000000"/>
            <rFont val="Calibri"/>
            <family val="2"/>
          </rPr>
          <t xml:space="preserve">Provide the full time equivalent position. E.g. .5 = half time position; 1.0 = full time position
</t>
        </r>
      </text>
    </comment>
    <comment ref="G21" authorId="1" shapeId="0" xr:uid="{19F28C6B-1CAF-46A0-B0D0-9D201688ED95}">
      <text>
        <r>
          <rPr>
            <sz val="11"/>
            <color rgb="FF000000"/>
            <rFont val="Calibri"/>
            <family val="2"/>
          </rPr>
          <t xml:space="preserve">Is the staffing position a stipend?  Yes or No
</t>
        </r>
      </text>
    </comment>
    <comment ref="H21" authorId="1" shapeId="0" xr:uid="{B49BC3B8-14E2-4685-9D89-3AA600D0EC43}">
      <text>
        <r>
          <rPr>
            <sz val="11"/>
            <color rgb="FF000000"/>
            <rFont val="Calibri"/>
            <family val="2"/>
          </rPr>
          <t>Is staffing position split-funded?  Yes or No</t>
        </r>
      </text>
    </comment>
    <comment ref="I21" authorId="1" shapeId="0" xr:uid="{7FD49B79-DC6F-4D91-9589-E8B6136C84FF}">
      <text>
        <r>
          <rPr>
            <sz val="11"/>
            <color rgb="FF000000"/>
            <rFont val="Calibri"/>
            <family val="2"/>
          </rPr>
          <t xml:space="preserve">E.g. Title I Part A; Title II, Part A; NESP;  Federal/State/Local; Other </t>
        </r>
      </text>
    </comment>
    <comment ref="K21" authorId="1" shapeId="0" xr:uid="{E33377A8-C745-4BF8-A7A6-6847703F2659}">
      <text>
        <r>
          <rPr>
            <sz val="11"/>
            <color rgb="FF000000"/>
            <rFont val="Calibri"/>
            <family val="2"/>
          </rPr>
          <t>Provide a brief description of staff member's roles and responsibilities; NOTE: Job descriptions are required to be submitted for all Title III-funded staff</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Marshall, Dwayne A</author>
  </authors>
  <commentList>
    <comment ref="A3" authorId="0" shapeId="0" xr:uid="{A480CF32-9FB6-4458-A882-45AC0FB1A7AE}">
      <text>
        <r>
          <rPr>
            <sz val="9"/>
            <color indexed="81"/>
            <rFont val="Tahoma"/>
            <family val="2"/>
          </rPr>
          <t xml:space="preserve">Provide brief description of your budgeted expenditure. Please specify how those expenditures will support ELs (i.e. "salary for EL aide"; "language development software for EL students"; etc.)
</t>
        </r>
      </text>
    </comment>
    <comment ref="B3" authorId="0" shapeId="0" xr:uid="{07B7C3B9-CFB7-41AC-BA78-164B433A94BB}">
      <text>
        <r>
          <rPr>
            <sz val="9"/>
            <color indexed="81"/>
            <rFont val="Tahoma"/>
            <family val="2"/>
          </rPr>
          <t>Use hyperlinked "Coding Cheat Sheet" to select Budget Category that best fits the activity.</t>
        </r>
      </text>
    </comment>
    <comment ref="C3" authorId="0" shapeId="0" xr:uid="{1746B1EB-AAAA-42F6-B02C-79D4D58D7A04}">
      <text>
        <r>
          <rPr>
            <sz val="9"/>
            <color indexed="81"/>
            <rFont val="Tahoma"/>
            <family val="2"/>
          </rPr>
          <t xml:space="preserve">Enter total cost of activites for each respective row. i.e. </t>
        </r>
        <r>
          <rPr>
            <i/>
            <sz val="9"/>
            <color indexed="81"/>
            <rFont val="Tahoma"/>
            <family val="2"/>
          </rPr>
          <t>$10,500.00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Isley, Chelsea</author>
    <author/>
  </authors>
  <commentList>
    <comment ref="B15" authorId="0" shapeId="0" xr:uid="{11350B4C-6F97-440E-8A20-0A4FE3E0703B}">
      <text>
        <r>
          <rPr>
            <sz val="9"/>
            <color indexed="81"/>
            <rFont val="Tahoma"/>
            <family val="2"/>
          </rPr>
          <t>Indirect costs may not exceed your allowable rate</t>
        </r>
      </text>
    </comment>
    <comment ref="A21" authorId="1" shapeId="0" xr:uid="{83CECAD5-DCD0-4060-8AAF-03DCE762E0F2}">
      <text>
        <r>
          <rPr>
            <sz val="11"/>
            <color rgb="FF000000"/>
            <rFont val="Calibri"/>
            <family val="2"/>
          </rPr>
          <t>Provide first and last name of staff member</t>
        </r>
      </text>
    </comment>
    <comment ref="C21" authorId="1" shapeId="0" xr:uid="{75E3D2CC-9201-486E-A87A-08E8248513F8}">
      <text>
        <r>
          <rPr>
            <sz val="11"/>
            <color rgb="FF000000"/>
            <rFont val="Calibri"/>
            <family val="2"/>
          </rPr>
          <t xml:space="preserve">Provide title of staffing position
</t>
        </r>
      </text>
    </comment>
    <comment ref="E21" authorId="1" shapeId="0" xr:uid="{834A38E5-2B43-49D4-B493-F86A86AA4A8B}">
      <text>
        <r>
          <rPr>
            <sz val="11"/>
            <color rgb="FF000000"/>
            <rFont val="Calibri"/>
            <family val="2"/>
          </rPr>
          <t xml:space="preserve">Is staffing a certified position or non-certified position?
</t>
        </r>
      </text>
    </comment>
    <comment ref="F21" authorId="1" shapeId="0" xr:uid="{F4B2CA57-1BB0-41E8-BB8F-0A5A0E0FC4E6}">
      <text>
        <r>
          <rPr>
            <sz val="11"/>
            <color rgb="FF000000"/>
            <rFont val="Calibri"/>
            <family val="2"/>
          </rPr>
          <t xml:space="preserve">Provide the full time equivalent position. E.g. .5 = half time position; 1.0 = full time position
</t>
        </r>
      </text>
    </comment>
    <comment ref="G21" authorId="1" shapeId="0" xr:uid="{6C103570-C47B-499C-9422-4744B9B439DB}">
      <text>
        <r>
          <rPr>
            <sz val="11"/>
            <color rgb="FF000000"/>
            <rFont val="Calibri"/>
            <family val="2"/>
          </rPr>
          <t xml:space="preserve">Is the staffing position a stipend?  Yes or No
</t>
        </r>
      </text>
    </comment>
    <comment ref="H21" authorId="1" shapeId="0" xr:uid="{D83F2561-7107-444E-9A36-BE5E9F4F9AAC}">
      <text>
        <r>
          <rPr>
            <sz val="11"/>
            <color rgb="FF000000"/>
            <rFont val="Calibri"/>
            <family val="2"/>
          </rPr>
          <t>Is staffing position split-funded?  Yes or No</t>
        </r>
      </text>
    </comment>
    <comment ref="I21" authorId="1" shapeId="0" xr:uid="{1ADA9981-9B6C-4C45-AC3B-10CF0314899E}">
      <text>
        <r>
          <rPr>
            <sz val="11"/>
            <color rgb="FF000000"/>
            <rFont val="Calibri"/>
            <family val="2"/>
          </rPr>
          <t xml:space="preserve">E.g. Title I Part A; Title II, Part A; NESP;  Federal/State/Local; Other 
</t>
        </r>
      </text>
    </comment>
    <comment ref="K21" authorId="1" shapeId="0" xr:uid="{BDC3E47A-58B4-42EC-A5F5-FAC6C738D637}">
      <text>
        <r>
          <rPr>
            <sz val="11"/>
            <color rgb="FF000000"/>
            <rFont val="Calibri"/>
            <family val="2"/>
          </rPr>
          <t>Provide a brief description of staff member's roles and responsibilities; NOTE: Job descriptions are required to be submitted for all Title III-funded staff</t>
        </r>
      </text>
    </comment>
  </commentList>
</comments>
</file>

<file path=xl/sharedStrings.xml><?xml version="1.0" encoding="utf-8"?>
<sst xmlns="http://schemas.openxmlformats.org/spreadsheetml/2006/main" count="1088" uniqueCount="630">
  <si>
    <t>Budget Category</t>
  </si>
  <si>
    <t>Instruction: Salary (Cert.)</t>
  </si>
  <si>
    <t>Instruction: Benefits (Cert.)</t>
  </si>
  <si>
    <t>Instruction: Salary (NonCert.)</t>
  </si>
  <si>
    <t>Instruction: Benefits (NonCert.)</t>
  </si>
  <si>
    <t>Instruction: Professional Services</t>
  </si>
  <si>
    <t>Instruction: Rentals</t>
  </si>
  <si>
    <t>Instruction: Other Purchased Services</t>
  </si>
  <si>
    <t>Instruction: General Supplies</t>
  </si>
  <si>
    <t>Instruction: Property</t>
  </si>
  <si>
    <t>Instruction: Transfer</t>
  </si>
  <si>
    <t>Support Services (Student): Salary (Cert.)</t>
  </si>
  <si>
    <t>Support Services (Student): Benefits (Cert.)</t>
  </si>
  <si>
    <t>Support Services (Student): Salary (NonCert.)</t>
  </si>
  <si>
    <t>Support Services (Student): Benefits (NonCert.)</t>
  </si>
  <si>
    <t>Support Services (Student): Professional Services</t>
  </si>
  <si>
    <t>Support Services (Student): Rentals</t>
  </si>
  <si>
    <t>Support Services (Student): Other Purchased Services</t>
  </si>
  <si>
    <t>Support Services (Student): General Supplies</t>
  </si>
  <si>
    <t>Support Services (Student): Property</t>
  </si>
  <si>
    <t>Support Services (Student): Transfer</t>
  </si>
  <si>
    <t>Improvement of Instruction: Salary (Cert.)</t>
  </si>
  <si>
    <t>Improvement of Instruction: Benefits (Cert.)</t>
  </si>
  <si>
    <t>Improvement of Instruction: Salary (NonCert.)</t>
  </si>
  <si>
    <t>Improvement of Instruction: Benefits (NonCert.)</t>
  </si>
  <si>
    <t>Improvement of Instruction: Professional Services</t>
  </si>
  <si>
    <t>Improvement of Instruction: Rentals</t>
  </si>
  <si>
    <t>Improvement of Instruction: Other Purchased Services</t>
  </si>
  <si>
    <t>Improvement of Instruction: General Supplies</t>
  </si>
  <si>
    <t>Improvement of Instruction: Property</t>
  </si>
  <si>
    <t>Improvement of Instruction: Transfer</t>
  </si>
  <si>
    <t>Other Support Services: Salary (Cert.)</t>
  </si>
  <si>
    <t>Other Support Services: Benefits (Cert.)</t>
  </si>
  <si>
    <t>Other Support Services: Salary (NonCert.)</t>
  </si>
  <si>
    <t>Other Support Services: Benefits (NonCert.)</t>
  </si>
  <si>
    <t>Other Support Services: Professional Services</t>
  </si>
  <si>
    <t>Other Support Services: Rentals</t>
  </si>
  <si>
    <t>Other Support Services: Other Purchased Services</t>
  </si>
  <si>
    <t>Other Support Services: General Supplies</t>
  </si>
  <si>
    <t>Other Support Services: Property</t>
  </si>
  <si>
    <t>Other Support Services: Transfer</t>
  </si>
  <si>
    <t>Operations and Maintenance: Salary (Cert.)</t>
  </si>
  <si>
    <t>Operations and Maintenance: Benefits (Cert.)</t>
  </si>
  <si>
    <t>Operations and Maintenance: Salary (NonCert.)</t>
  </si>
  <si>
    <t>Operations and Maintenance: Benefits (NonCert.)</t>
  </si>
  <si>
    <t>Operations and Maintenance: Professional Services</t>
  </si>
  <si>
    <t>Operations and Maintenance: Rentals</t>
  </si>
  <si>
    <t>Operations and Maintenance: Other Purchased Services</t>
  </si>
  <si>
    <t>Operations and Maintenance: General Supplies</t>
  </si>
  <si>
    <t>Operations and Maintenance: Property</t>
  </si>
  <si>
    <t>Operations and Maintenance: Transfer</t>
  </si>
  <si>
    <t>Transportation: Salary (Cert.)</t>
  </si>
  <si>
    <t>Transportation: Benefits (Cert.)</t>
  </si>
  <si>
    <t>Transportation: Salary (NonCert.)</t>
  </si>
  <si>
    <t>Transportation: Benefits (NonCert.)</t>
  </si>
  <si>
    <t>Transportation: Professional Services</t>
  </si>
  <si>
    <t>Transportation: Rentals</t>
  </si>
  <si>
    <t>Transportation: Other Purchased Services</t>
  </si>
  <si>
    <t>Transportation: General Supplies</t>
  </si>
  <si>
    <t>Transportation: Property</t>
  </si>
  <si>
    <t>Transportation: Transfer</t>
  </si>
  <si>
    <t>Community Services Operations: Salary (Cert.)</t>
  </si>
  <si>
    <t>Community Services Operations: Benefits (Cert.)</t>
  </si>
  <si>
    <t>Community Services Operations: Salary (NonCert.)</t>
  </si>
  <si>
    <t>Community Services Operations: Benefits (NonCert.)</t>
  </si>
  <si>
    <t>Community Services Operations: Professional Services</t>
  </si>
  <si>
    <t>Community Services Operations: Rentals</t>
  </si>
  <si>
    <t>Community Services Operations: Other Purchased Services</t>
  </si>
  <si>
    <t>Community Services Operations: General Supplies</t>
  </si>
  <si>
    <t>Community Services Operations: Property</t>
  </si>
  <si>
    <t>Community Services Operations: Transfer</t>
  </si>
  <si>
    <t>Indirect Cost Used</t>
  </si>
  <si>
    <t xml:space="preserve">STEP 1:  </t>
  </si>
  <si>
    <t>HINT</t>
  </si>
  <si>
    <t>This tool will automatically identify budget areas that have increased or decreased from previous budget on worksheet.</t>
  </si>
  <si>
    <t>TIMESAVER: Copy "Original Breakdown" entries and paste them into your "Amendment Breakdown".  Edit activities as needed.</t>
  </si>
  <si>
    <t xml:space="preserve">TIMESAVER: Copy Budget Narratives and Staffing Info from "Original Budget" and paste them into your "Amendment Budget". </t>
  </si>
  <si>
    <t>Activity Description</t>
  </si>
  <si>
    <t>Activity Total $</t>
  </si>
  <si>
    <t>INSERT NEW ROWS ABOVE THIS LINE</t>
  </si>
  <si>
    <t>Total</t>
  </si>
  <si>
    <t xml:space="preserve">Grand Total </t>
  </si>
  <si>
    <t>Complete the budget below:</t>
  </si>
  <si>
    <t>211-290</t>
  </si>
  <si>
    <t>311-319</t>
  </si>
  <si>
    <t>510-593</t>
  </si>
  <si>
    <t>611-689</t>
  </si>
  <si>
    <t>710-748</t>
  </si>
  <si>
    <t>Account Number</t>
  </si>
  <si>
    <t>Expenditure Account</t>
  </si>
  <si>
    <t>Salary</t>
  </si>
  <si>
    <t>Benefits</t>
  </si>
  <si>
    <t>Professional Services</t>
  </si>
  <si>
    <t>Rentals</t>
  </si>
  <si>
    <t>Other Purchase Services</t>
  </si>
  <si>
    <t>General Supplies</t>
  </si>
  <si>
    <t>Property</t>
  </si>
  <si>
    <t>Transfer</t>
  </si>
  <si>
    <t>Line Totals</t>
  </si>
  <si>
    <t>Cert</t>
  </si>
  <si>
    <t>Noncert</t>
  </si>
  <si>
    <t>Non Cert</t>
  </si>
  <si>
    <t>Instruction</t>
  </si>
  <si>
    <t>Support Services - Student</t>
  </si>
  <si>
    <t>Improvement of Instruction (Professional Development)</t>
  </si>
  <si>
    <t>Other Support Services</t>
  </si>
  <si>
    <t>Refund of Revenue</t>
  </si>
  <si>
    <t>Operation &amp; Maintenance</t>
  </si>
  <si>
    <t>Transportation</t>
  </si>
  <si>
    <t>Community Service Operations</t>
  </si>
  <si>
    <t>Column Totals</t>
  </si>
  <si>
    <t>Instructions:  Complete the SIG Staffing information below</t>
  </si>
  <si>
    <t>Staff Name</t>
  </si>
  <si>
    <t>Staff Position</t>
  </si>
  <si>
    <t>Cert/ Non-Certified.</t>
  </si>
  <si>
    <t>FTE:</t>
  </si>
  <si>
    <t>Stipend: Y/N</t>
  </si>
  <si>
    <t>Split Funded: Y/N</t>
  </si>
  <si>
    <t>Additional Funding Source</t>
  </si>
  <si>
    <t>Position Description</t>
  </si>
  <si>
    <t>Instructions:  Complete the NESP Staffing information below</t>
  </si>
  <si>
    <t xml:space="preserve">STEP 2:  </t>
  </si>
  <si>
    <t>Finalize Cumulative BUDGET TABLE</t>
  </si>
  <si>
    <t xml:space="preserve">STEP 3:  </t>
  </si>
  <si>
    <t xml:space="preserve">STEP 4:  </t>
  </si>
  <si>
    <t>Grand Total:</t>
  </si>
  <si>
    <t>Complete the FUNDING DESCRIPTIONS page</t>
  </si>
  <si>
    <t>On this page you will verify your expenditures and describe any personnel being funded through the grant. Please do the following:</t>
  </si>
  <si>
    <t>After you have completed steps 1-3, please do the following to submit your application:</t>
  </si>
  <si>
    <t>Budget Coding Cheat Sheet</t>
  </si>
  <si>
    <r>
      <rPr>
        <b/>
        <sz val="11"/>
        <color theme="1"/>
        <rFont val="Calibri"/>
        <family val="2"/>
        <scheme val="minor"/>
      </rPr>
      <t>a)</t>
    </r>
    <r>
      <rPr>
        <sz val="11"/>
        <color theme="1"/>
        <rFont val="Calibri"/>
        <family val="2"/>
        <scheme val="minor"/>
      </rPr>
      <t xml:space="preserve"> All expenditures listed and coded on the FUNDING DESCRIPTIONS page will</t>
    </r>
    <r>
      <rPr>
        <b/>
        <i/>
        <sz val="11"/>
        <color theme="1"/>
        <rFont val="Calibri"/>
        <family val="2"/>
        <scheme val="minor"/>
      </rPr>
      <t xml:space="preserve"> automatically populate</t>
    </r>
    <r>
      <rPr>
        <sz val="11"/>
        <color theme="1"/>
        <rFont val="Calibri"/>
        <family val="2"/>
        <scheme val="minor"/>
      </rPr>
      <t xml:space="preserve"> the Budget Table. Review the budget table to ensure that all expenditures are correct and that your grand total does not exceed your allocation amount.</t>
    </r>
  </si>
  <si>
    <r>
      <t xml:space="preserve">     </t>
    </r>
    <r>
      <rPr>
        <b/>
        <sz val="11"/>
        <color rgb="FFFF0000"/>
        <rFont val="Calibri"/>
        <family val="2"/>
        <scheme val="minor"/>
      </rPr>
      <t>NOTE</t>
    </r>
    <r>
      <rPr>
        <sz val="11"/>
        <color theme="1"/>
        <rFont val="Calibri"/>
        <family val="2"/>
        <scheme val="minor"/>
      </rPr>
      <t>: Do not attempt to edit budget amounts in the Budget Table itself. Make edits to amounts in the Funding Description page. It will then populate in the Budget Table accordingly.</t>
    </r>
  </si>
  <si>
    <r>
      <rPr>
        <b/>
        <sz val="11"/>
        <rFont val="Calibri"/>
        <family val="2"/>
        <scheme val="minor"/>
      </rPr>
      <t>b)</t>
    </r>
    <r>
      <rPr>
        <sz val="11"/>
        <rFont val="Calibri"/>
        <family val="2"/>
        <scheme val="minor"/>
      </rPr>
      <t xml:space="preserve"> </t>
    </r>
    <r>
      <rPr>
        <b/>
        <i/>
        <sz val="11"/>
        <rFont val="Calibri"/>
        <family val="2"/>
        <scheme val="minor"/>
      </rPr>
      <t>Choose the correct Budget Category and Code</t>
    </r>
    <r>
      <rPr>
        <sz val="11"/>
        <rFont val="Calibri"/>
        <family val="2"/>
        <scheme val="minor"/>
      </rPr>
      <t xml:space="preserve"> for each expenditure. Utilize this Cheat Sheet for reference in how to code expenditures:</t>
    </r>
  </si>
  <si>
    <r>
      <rPr>
        <b/>
        <sz val="11"/>
        <color theme="1"/>
        <rFont val="Calibri"/>
        <family val="2"/>
        <scheme val="minor"/>
      </rPr>
      <t>c)</t>
    </r>
    <r>
      <rPr>
        <sz val="11"/>
        <color theme="1"/>
        <rFont val="Calibri"/>
        <family val="2"/>
        <scheme val="minor"/>
      </rPr>
      <t xml:space="preserve"> Scroll down to </t>
    </r>
    <r>
      <rPr>
        <b/>
        <i/>
        <sz val="11"/>
        <color theme="1"/>
        <rFont val="Calibri"/>
        <family val="2"/>
        <scheme val="minor"/>
      </rPr>
      <t>ensure the totals from your budget categories populated correctly</t>
    </r>
    <r>
      <rPr>
        <sz val="11"/>
        <color theme="1"/>
        <rFont val="Calibri"/>
        <family val="2"/>
        <scheme val="minor"/>
      </rPr>
      <t>. You should then see your total amount of expenses, which should not be above your allocated amount.</t>
    </r>
  </si>
  <si>
    <t>Program Administrator Name:</t>
  </si>
  <si>
    <t>Superintendent Name:</t>
  </si>
  <si>
    <t>Email:</t>
  </si>
  <si>
    <t>Phone:</t>
  </si>
  <si>
    <t>NOTE: For directions on how to submit an amendment, see the "Amendment Directions" tab</t>
  </si>
  <si>
    <t>Complete the Amendment Narrative page</t>
  </si>
  <si>
    <r>
      <t xml:space="preserve">     </t>
    </r>
    <r>
      <rPr>
        <b/>
        <sz val="11"/>
        <color rgb="FFFF0000"/>
        <rFont val="Calibri"/>
        <family val="2"/>
        <scheme val="minor"/>
      </rPr>
      <t>NOTE</t>
    </r>
    <r>
      <rPr>
        <sz val="11"/>
        <color theme="1"/>
        <rFont val="Calibri"/>
        <family val="2"/>
        <scheme val="minor"/>
      </rPr>
      <t>: If stipends are included here for a number of individuals, they can be lumped together (i.e. $200 stipends for 20 teachers can be lumped together in one row). Otherwise, if salary/fringe, describe each individual.</t>
    </r>
  </si>
  <si>
    <t>On this page you will share what expenditures are changing from the orginal grant.</t>
  </si>
  <si>
    <t>STEP 2: Copy and Revise your Funding Descriptions</t>
  </si>
  <si>
    <t xml:space="preserve">STEP 3: </t>
  </si>
  <si>
    <t>Review Amendment Budget Table</t>
  </si>
  <si>
    <t xml:space="preserve">STEP 4: </t>
  </si>
  <si>
    <t>NOTE: To complete additional amendments, complete the steps above in the Amendment #2 tabs, and so on.</t>
  </si>
  <si>
    <t>Change from Original Application</t>
  </si>
  <si>
    <t>New Expenditures</t>
  </si>
  <si>
    <t>Date of Amendment Submission:</t>
  </si>
  <si>
    <t xml:space="preserve">Amendment Submitted by: </t>
  </si>
  <si>
    <t>Ex. Funds being moved to family and community engagement to build at-home reading bags to support EL family home visits.</t>
  </si>
  <si>
    <t xml:space="preserve">9545 | 21st Century Charter Sch Of Gary  </t>
  </si>
  <si>
    <t>9970 | ACE Preparatory Academy</t>
  </si>
  <si>
    <t xml:space="preserve">0015 | Adams Central Community Schools </t>
  </si>
  <si>
    <t>9130 | Adelante Schools</t>
  </si>
  <si>
    <t>5265 | Alexandria Com School Corp</t>
  </si>
  <si>
    <t xml:space="preserve">5265 | Alexandria Com School Corp    </t>
  </si>
  <si>
    <t>9065 | Allegiant Preparatory Academy</t>
  </si>
  <si>
    <t>5275 | Anderson Community School Corp</t>
  </si>
  <si>
    <t>9750 | Anderson Excel Center</t>
  </si>
  <si>
    <t xml:space="preserve">9790 | Anderson Preparatory Academy      </t>
  </si>
  <si>
    <t xml:space="preserve">9615 | Andrew J Brown Academy            </t>
  </si>
  <si>
    <t xml:space="preserve">5470 | Argos Community Schools       </t>
  </si>
  <si>
    <t xml:space="preserve">9685 | Aspire Charter Academy            </t>
  </si>
  <si>
    <t xml:space="preserve">2435 | Attica Consolidated Sch Corp  </t>
  </si>
  <si>
    <t xml:space="preserve">3315 | Avon Community School Corp    </t>
  </si>
  <si>
    <t>9645 | Avondale Meadows Academy</t>
  </si>
  <si>
    <t>9040 | Avondale Meadows Middle School</t>
  </si>
  <si>
    <t xml:space="preserve">1315 | Barr-Reeve Com Schools Inc    </t>
  </si>
  <si>
    <t xml:space="preserve">0365 | Bartholomew Con School Corp   </t>
  </si>
  <si>
    <t xml:space="preserve">6895 | Batesville Community Sch Corp </t>
  </si>
  <si>
    <t xml:space="preserve">2260 | Baugo Community Schools       </t>
  </si>
  <si>
    <t xml:space="preserve">5380 | Beech Grove City Schools      </t>
  </si>
  <si>
    <t xml:space="preserve">9140 | Believe Circle City High School </t>
  </si>
  <si>
    <t xml:space="preserve">0395 | Benton Community School Corp  </t>
  </si>
  <si>
    <t xml:space="preserve">0515 | Blackford County Schools      </t>
  </si>
  <si>
    <t xml:space="preserve">2920 | Bloomfield School District    </t>
  </si>
  <si>
    <t xml:space="preserve">3405 | Blue River Valley Schools     </t>
  </si>
  <si>
    <t>0935 | Borden-Henryville School Corp.</t>
  </si>
  <si>
    <t xml:space="preserve">5480 | Bremen Public Schools         </t>
  </si>
  <si>
    <t xml:space="preserve">3305 | Brownsburg Community Sch Corp </t>
  </si>
  <si>
    <t xml:space="preserve">3695 | Brownstown Cnt Com Sch Corp   </t>
  </si>
  <si>
    <t>9620 | Burris Laboratory School</t>
  </si>
  <si>
    <t>3455 | C A Beard Memorial School Corp</t>
  </si>
  <si>
    <t>9725 | Canaan Community Academy</t>
  </si>
  <si>
    <t xml:space="preserve">6340 | Cannelton City Schools        </t>
  </si>
  <si>
    <t>9880 | Career Academy High School</t>
  </si>
  <si>
    <t>9965 | Career Academy Middle School</t>
  </si>
  <si>
    <t>3060 | Carmel Clay Schools</t>
  </si>
  <si>
    <t>9710 | Carpe Diem - Northwest</t>
  </si>
  <si>
    <t xml:space="preserve">0750 | Carroll Consolidated Sch Corp </t>
  </si>
  <si>
    <t xml:space="preserve">2650 | Caston School Corporation     </t>
  </si>
  <si>
    <t xml:space="preserve">4205 | Center Grove Com Sch Corp     </t>
  </si>
  <si>
    <t xml:space="preserve">8360 | Centerville-Abington Com Schs </t>
  </si>
  <si>
    <t xml:space="preserve">6055 | Central Noble Com School Corp </t>
  </si>
  <si>
    <t>9445 | Charles A Tindley Accelerated Schl</t>
  </si>
  <si>
    <t xml:space="preserve">9310 | Charter School Of The Dunes       </t>
  </si>
  <si>
    <t xml:space="preserve">9380 | Christel House Academy South            </t>
  </si>
  <si>
    <t>9395 | Christel House Academy West</t>
  </si>
  <si>
    <t>9385 | Christel House DORS</t>
  </si>
  <si>
    <t>9440 | Christel House DORS West</t>
  </si>
  <si>
    <t>9150 | Circle City Prep Charter School</t>
  </si>
  <si>
    <t>4145 | Clark-Pleasant Com School Corp</t>
  </si>
  <si>
    <t xml:space="preserve">1000 | Clarksville Com School Corp   </t>
  </si>
  <si>
    <t xml:space="preserve">1125 | Clay Community Schools        </t>
  </si>
  <si>
    <t xml:space="preserve">1150 | Clinton Central School Corp   </t>
  </si>
  <si>
    <t xml:space="preserve">1160 | Clinton Prairie School Corp   </t>
  </si>
  <si>
    <t xml:space="preserve">6750 | Cloverdale Community Schools  </t>
  </si>
  <si>
    <t xml:space="preserve">9320 | Community Montessori Inc          </t>
  </si>
  <si>
    <t>1170 | Community Schools Of Frankfort</t>
  </si>
  <si>
    <t xml:space="preserve">2270 | Concord Community Schools     </t>
  </si>
  <si>
    <t>0670 | County School Corp Of Brown Co</t>
  </si>
  <si>
    <t xml:space="preserve">2440 | Covington Community Sch Corp  </t>
  </si>
  <si>
    <t xml:space="preserve">1900 | Cowan Community School Corp   </t>
  </si>
  <si>
    <t xml:space="preserve">1300 | Crawford Co Com School Corp   </t>
  </si>
  <si>
    <t xml:space="preserve">5855 | Crawfordsville Com Schools    </t>
  </si>
  <si>
    <t>3710 | Crothersville Community School</t>
  </si>
  <si>
    <t>4660 | Crown Point Community Sch Corp</t>
  </si>
  <si>
    <t>8825 | CSUSA Donnan</t>
  </si>
  <si>
    <t>8810 | CSUSA Howe</t>
  </si>
  <si>
    <t>8815 | CSUSA Manual</t>
  </si>
  <si>
    <t xml:space="preserve">5455 | Culver Community Schools Corp </t>
  </si>
  <si>
    <t xml:space="preserve">1940 | Daleville Community Schools   </t>
  </si>
  <si>
    <t>9920 | Damar Charter Academy</t>
  </si>
  <si>
    <t>3325 | Danville Community School Corp</t>
  </si>
  <si>
    <t xml:space="preserve">1655 | Decatur County Com Schools    </t>
  </si>
  <si>
    <t xml:space="preserve">1835 | Dekalb Co Ctl United Sch Dist </t>
  </si>
  <si>
    <t>1805 | Dekalb Co Eastern Com Sch Dist</t>
  </si>
  <si>
    <t>1875 | Delaware Community School Corp</t>
  </si>
  <si>
    <t xml:space="preserve">0755 | Delphi Community School Corp  </t>
  </si>
  <si>
    <t>9870 | Discovery Charter School</t>
  </si>
  <si>
    <t xml:space="preserve">9795 | Dr Robert H Faulkner Academy      </t>
  </si>
  <si>
    <t>9950 | Dugger Union Comm Schools Academy</t>
  </si>
  <si>
    <t xml:space="preserve">6470 | Duneland School Corporation   </t>
  </si>
  <si>
    <t>8690 | Dynamic Minds Academy</t>
  </si>
  <si>
    <t xml:space="preserve">0255 | East Allen County Schools     </t>
  </si>
  <si>
    <t xml:space="preserve">9595 | East Chicago Lighthouse Charter   </t>
  </si>
  <si>
    <t>9555 | East Chicago Urban Enterprise Acad</t>
  </si>
  <si>
    <t>2725 | East Gibson School Corporation</t>
  </si>
  <si>
    <t xml:space="preserve">6060 | East Noble School Corp        </t>
  </si>
  <si>
    <t>6510 | East Porter County School Corp</t>
  </si>
  <si>
    <t xml:space="preserve">8215 | East Washington School Corp   </t>
  </si>
  <si>
    <t xml:space="preserve">2815 | Eastbrook Community Sch Corp  </t>
  </si>
  <si>
    <t>3145 | Eastern Hancock Co Com Sch Cor</t>
  </si>
  <si>
    <t xml:space="preserve">6620 | Eastern Pulaski Com Sch Corp  </t>
  </si>
  <si>
    <t xml:space="preserve">2940 | Eastern Sch Dist Of Greene Co </t>
  </si>
  <si>
    <t xml:space="preserve">3480 | Eastern-Howard School Corp    </t>
  </si>
  <si>
    <t xml:space="preserve">4215 | Edinburgh Community Sch Corp  </t>
  </si>
  <si>
    <t>8820 | Edison Learning Roosevelt</t>
  </si>
  <si>
    <t xml:space="preserve">2305 | Elkhart Community Schools     </t>
  </si>
  <si>
    <t xml:space="preserve">5280 | Elwood Community School Corp  </t>
  </si>
  <si>
    <t xml:space="preserve">5910 | Eminence Con School Corp      </t>
  </si>
  <si>
    <t>9365 | Enlace Academy</t>
  </si>
  <si>
    <t>7995 | Evansville-Vanderburgh Sch Cor</t>
  </si>
  <si>
    <t>8655 | Excel Center - Bloomington</t>
  </si>
  <si>
    <t>9050 | Excel Center - Clarksville</t>
  </si>
  <si>
    <t>9055 | Excel Center - Hammond</t>
  </si>
  <si>
    <t>9355 | Excel Center - Kokomo</t>
  </si>
  <si>
    <t xml:space="preserve">9345 | Excel Center - Lafayette   </t>
  </si>
  <si>
    <t>9335 | Excel Center - Lafayette Square Mall</t>
  </si>
  <si>
    <t>9305 | Excel Center - Richmond</t>
  </si>
  <si>
    <t>9995 | Excel Center - Shelbyville</t>
  </si>
  <si>
    <t>9910 | Excel Center for Adult Learners</t>
  </si>
  <si>
    <t>9190 | Excel Center Gary (LEADS)</t>
  </si>
  <si>
    <t>9855 | Excel Center Noblesville</t>
  </si>
  <si>
    <t>9900 | Excel Center South Bend</t>
  </si>
  <si>
    <t>9840 | Excel Center University Heights</t>
  </si>
  <si>
    <t xml:space="preserve">2155 | Fairfield Community Schools   </t>
  </si>
  <si>
    <t xml:space="preserve">2395 | Fayette County School Corp    </t>
  </si>
  <si>
    <t>0370 | Flat Rock-Hawcreek School Corp</t>
  </si>
  <si>
    <t xml:space="preserve">0235 | Fort Wayne Community Schools  </t>
  </si>
  <si>
    <t>4225 | Franklin Community School Corp</t>
  </si>
  <si>
    <t xml:space="preserve">2475 | Franklin County Com Sch Corp  </t>
  </si>
  <si>
    <t>5310 | Franklin Township Com Sch Corp</t>
  </si>
  <si>
    <t xml:space="preserve">5245 | Frankton-Lapel Community Schs </t>
  </si>
  <si>
    <t xml:space="preserve">7605 | Fremont Community Schools     </t>
  </si>
  <si>
    <t xml:space="preserve">8525 | Frontier School Corporation   </t>
  </si>
  <si>
    <t xml:space="preserve">1820 | Garrett-Keyser-Butler Com Schools     </t>
  </si>
  <si>
    <t>4690 | Gary Community School Corp</t>
  </si>
  <si>
    <t xml:space="preserve">9535 | Gary Lighthouse Charter School    </t>
  </si>
  <si>
    <t>9885 | Gary Middle College</t>
  </si>
  <si>
    <t>9070 | Gary Middle College West</t>
  </si>
  <si>
    <t xml:space="preserve">9665 | Geist Montessori Academy          </t>
  </si>
  <si>
    <t>8970 | GEO Next Generation Academy</t>
  </si>
  <si>
    <t>9975 | Global Preparatory Academy</t>
  </si>
  <si>
    <t xml:space="preserve">2315 | Goshen Community Schools      </t>
  </si>
  <si>
    <t xml:space="preserve">1010 | Greater Clark County Schools  </t>
  </si>
  <si>
    <t xml:space="preserve">2120 | Greater Jasper Con Schs       </t>
  </si>
  <si>
    <t>6755 | Greencastle Community Sch Corp</t>
  </si>
  <si>
    <t>3125 | Greenfield-Central Com Schools</t>
  </si>
  <si>
    <t xml:space="preserve">1730 | Greensburg Community Schools  </t>
  </si>
  <si>
    <t xml:space="preserve">4245 | Greenwood Community Sch Corp  </t>
  </si>
  <si>
    <t xml:space="preserve">4700 | Griffith Public Schools       </t>
  </si>
  <si>
    <t xml:space="preserve">7610 | Hamilton Community Schools    </t>
  </si>
  <si>
    <t xml:space="preserve">3025 | Hamilton Heights School Corp  </t>
  </si>
  <si>
    <t>3005 | Hamilton Southeastern Schools</t>
  </si>
  <si>
    <t>9705 | Hammond Academy</t>
  </si>
  <si>
    <t>4580 | Hanover Community Sch Corp</t>
  </si>
  <si>
    <t xml:space="preserve">9650 | Herron High School                 </t>
  </si>
  <si>
    <t>9990 | Higher Institute of Arts &amp; Tech</t>
  </si>
  <si>
    <t>8990 | Him by Her Collegiate School for the Arts</t>
  </si>
  <si>
    <t xml:space="preserve">9805 | Hoosier Academy - Indianapolis    </t>
  </si>
  <si>
    <t>9865 | Hoosier Academy Virtual</t>
  </si>
  <si>
    <t xml:space="preserve">9651 | Hope Academy                      </t>
  </si>
  <si>
    <t xml:space="preserve">9655 | Hope Academy                      </t>
  </si>
  <si>
    <t xml:space="preserve">3625 | Huntington Co Com Sch Corp    </t>
  </si>
  <si>
    <t>9010 | Ignite Achievement Academy</t>
  </si>
  <si>
    <t>9625 | IN Academy for Science ,Math, and Humanities</t>
  </si>
  <si>
    <t>9905 | IN Connections Academy Virtual Pilot</t>
  </si>
  <si>
    <t>9435 | Indiana Achievement Academy</t>
  </si>
  <si>
    <t>9505 | Indiana Agriculture and Technology</t>
  </si>
  <si>
    <t>9035 | Indiana Career Connections Academy</t>
  </si>
  <si>
    <t>9490 | Indiana College Preparatory</t>
  </si>
  <si>
    <t>9100 | Indiana Dept. of Corrections (Part D only)</t>
  </si>
  <si>
    <t>9895 | Indiana Math and Science Academy - North</t>
  </si>
  <si>
    <t>9785 | Indiana Math And Science Academy -Indianapolis</t>
  </si>
  <si>
    <t xml:space="preserve">9155 | Indiana Virtual Pathways Academy </t>
  </si>
  <si>
    <t>9890 | Indiana Virtual School</t>
  </si>
  <si>
    <t>9780 | Indianapolis Academy of Excellence</t>
  </si>
  <si>
    <t>9770 | Indianapolis Lighthouse Charter East</t>
  </si>
  <si>
    <t>9670 | Indianapolis Metropolitan High Sch</t>
  </si>
  <si>
    <t>5385 | Indianapolis Public Schools</t>
  </si>
  <si>
    <t>9120 | Insight School Of Indiana</t>
  </si>
  <si>
    <t>9735 | Inspire Academy</t>
  </si>
  <si>
    <t>8675 | Invent Learning Hub</t>
  </si>
  <si>
    <t xml:space="preserve">9330 | Irvington Community School        </t>
  </si>
  <si>
    <t>8685 | J&amp;R Phalen Elementary School (George H. Fisher School 93)</t>
  </si>
  <si>
    <t>6900 | Jac-Cen-Del Community Sch Corp</t>
  </si>
  <si>
    <t>8940 | James &amp; Rosemary Phalen Leadership Academy High School</t>
  </si>
  <si>
    <t>9045 | James and Rosemary Phalen Leadership Academy</t>
  </si>
  <si>
    <t xml:space="preserve">3945 | Jay School Corp               </t>
  </si>
  <si>
    <t xml:space="preserve">4015 | Jennings County School Corp   </t>
  </si>
  <si>
    <t xml:space="preserve">7150 | John Glenn School Corporation </t>
  </si>
  <si>
    <t xml:space="preserve">9495 | Joshua Academy                    </t>
  </si>
  <si>
    <t xml:space="preserve">3785 | Kankakee Valley School Corp   </t>
  </si>
  <si>
    <t>9115 | Kindezi Academy</t>
  </si>
  <si>
    <t xml:space="preserve">9400 | KIPP Indpls College Preparatory   </t>
  </si>
  <si>
    <t>9135 | KIPP Indy Legacy High School</t>
  </si>
  <si>
    <t>9410 | KIPP Unite College Prep Elementary</t>
  </si>
  <si>
    <t xml:space="preserve">7525 | Knox Community School Corp    </t>
  </si>
  <si>
    <t>3500 | Kokomo Sch Corp</t>
  </si>
  <si>
    <t xml:space="preserve">4945 | La Porte Community School Corp </t>
  </si>
  <si>
    <t xml:space="preserve">7855 | Lafayette School Corporation  </t>
  </si>
  <si>
    <t>4615 | Lake Central School Corporation</t>
  </si>
  <si>
    <t xml:space="preserve">4650 | Lake Ridge Schools            </t>
  </si>
  <si>
    <t>4680 | Lake Station Community Schools</t>
  </si>
  <si>
    <t xml:space="preserve">4535 | Lakeland School Corporation   </t>
  </si>
  <si>
    <t>3160 | Lanesville Community School Co</t>
  </si>
  <si>
    <t xml:space="preserve">1620 | Lawrenceburg Com School Corp  </t>
  </si>
  <si>
    <t xml:space="preserve">0665 | Lebanon Community School Corp </t>
  </si>
  <si>
    <t>0815 | Lewis Cass Schools</t>
  </si>
  <si>
    <t xml:space="preserve">1895 | Liberty-Perry Com School Corp </t>
  </si>
  <si>
    <t xml:space="preserve">2950 | Linton-Stockton School Corp   </t>
  </si>
  <si>
    <t>0875 | Logansport Community Sch Corp</t>
  </si>
  <si>
    <t xml:space="preserve">5525 | Loogootee Community Sch Corp  </t>
  </si>
  <si>
    <t xml:space="preserve">6460 | M S D Boone Township          </t>
  </si>
  <si>
    <t xml:space="preserve">5300 | M S D Decatur Township        </t>
  </si>
  <si>
    <t xml:space="preserve">5330 | M S D Lawrence Township       </t>
  </si>
  <si>
    <t xml:space="preserve">5925 | M S D Martinsville Schools    </t>
  </si>
  <si>
    <t xml:space="preserve">6590 | M S D Mount Vernon            </t>
  </si>
  <si>
    <t>4860 | M S D New Durham Township</t>
  </si>
  <si>
    <t xml:space="preserve">6600 | M S D North Posey Co Schools  </t>
  </si>
  <si>
    <t xml:space="preserve">5350 | M S D Pike Township           </t>
  </si>
  <si>
    <t xml:space="preserve">2960 | M S D Shakamak Schools        </t>
  </si>
  <si>
    <t xml:space="preserve">0125 | M S D Southwest Allen County  </t>
  </si>
  <si>
    <t xml:space="preserve">7615 | M S D Steuben County          </t>
  </si>
  <si>
    <t xml:space="preserve">8050 | M S D Wabash County Schools   </t>
  </si>
  <si>
    <t xml:space="preserve">5360 | M S D Warren Township         </t>
  </si>
  <si>
    <t xml:space="preserve">5370 | M S D Washington Township     </t>
  </si>
  <si>
    <t xml:space="preserve">5375 | M S D Wayne Township          </t>
  </si>
  <si>
    <t xml:space="preserve">5615 | Maconaquah School Corp        </t>
  </si>
  <si>
    <t xml:space="preserve">3995 | Madison Consolidated Schools  </t>
  </si>
  <si>
    <t xml:space="preserve">2825 | Madison-Grant United Sch Corp </t>
  </si>
  <si>
    <t xml:space="preserve">8045 | Manchester Community Schools  </t>
  </si>
  <si>
    <t>9915 | Marion Academy (Closed August 2, 2019)</t>
  </si>
  <si>
    <t xml:space="preserve">2865 | Marion Community Schools      </t>
  </si>
  <si>
    <t>9090 | Matchbook Learning</t>
  </si>
  <si>
    <t>9955 | Mays Community Academy</t>
  </si>
  <si>
    <t xml:space="preserve">3640 | Medora Community School Corp  </t>
  </si>
  <si>
    <t>4600 | Merrillville Community Schools</t>
  </si>
  <si>
    <t xml:space="preserve">4925 | Michigan City Area Schools    </t>
  </si>
  <si>
    <t xml:space="preserve">2275 | Middlebury Community Schools  </t>
  </si>
  <si>
    <t xml:space="preserve">6910 | Milan Community Schools       </t>
  </si>
  <si>
    <t xml:space="preserve">3335 | Mill Creek Community Sch Corp </t>
  </si>
  <si>
    <t xml:space="preserve">2855 | Mississinewa Com Schools Corp </t>
  </si>
  <si>
    <t xml:space="preserve">5085 | Mitchell Community Schools    </t>
  </si>
  <si>
    <t>6820 | Monroe Central School Corp</t>
  </si>
  <si>
    <t xml:space="preserve">5740 | Monroe County Com Sch Corp    </t>
  </si>
  <si>
    <t xml:space="preserve">5900 | Monroe-Gregg School District  </t>
  </si>
  <si>
    <t xml:space="preserve">5930 | Mooresville Con School Corp   </t>
  </si>
  <si>
    <t>8445 | MSD Bluffton-Harrison</t>
  </si>
  <si>
    <t>8115 | MSD Warren County</t>
  </si>
  <si>
    <t xml:space="preserve">3135 | Mt Vernon Community Sch Corp  </t>
  </si>
  <si>
    <t xml:space="preserve">1970 | Muncie Community Schools      </t>
  </si>
  <si>
    <t>9160 | Muncie Excel Center</t>
  </si>
  <si>
    <t>9730 | Neighbors' New Vistas High School</t>
  </si>
  <si>
    <t xml:space="preserve">8305 | Nettle Creek School Corp      </t>
  </si>
  <si>
    <t xml:space="preserve">2400 | New Albany-Floyd Co Con Sch   </t>
  </si>
  <si>
    <t xml:space="preserve">3445 | New Castle Community Sch Corp </t>
  </si>
  <si>
    <t>4805 | New Prairie United School Corp</t>
  </si>
  <si>
    <t>9930 | Nexus Academy of Indianapolis</t>
  </si>
  <si>
    <t>4255 | Nineveh-Hensley-Jackson United</t>
  </si>
  <si>
    <t xml:space="preserve">3070 | Noblesville Schools           </t>
  </si>
  <si>
    <t xml:space="preserve">0025 | North Adams Community Schools </t>
  </si>
  <si>
    <t>6375 | North Central Parke Comm Sch Corp</t>
  </si>
  <si>
    <t xml:space="preserve">1375 | North Daviess Com Schools  </t>
  </si>
  <si>
    <t xml:space="preserve">2735 | North Gibson School Corp      </t>
  </si>
  <si>
    <t>3180 | North Harrison Com School Corp</t>
  </si>
  <si>
    <t>7515 | North Judson-San Pierre Sch Co</t>
  </si>
  <si>
    <t xml:space="preserve">4315 | North Knox School Corp        </t>
  </si>
  <si>
    <t xml:space="preserve">5075 | North Lawrence Com Schools    </t>
  </si>
  <si>
    <t xml:space="preserve">5620 | North Miami Community Schools </t>
  </si>
  <si>
    <t xml:space="preserve">5835 | North Montgomery Com Sch Corp </t>
  </si>
  <si>
    <t xml:space="preserve">5945 | North Newton School Corp      </t>
  </si>
  <si>
    <t>6715 | North Putnam Community Schools</t>
  </si>
  <si>
    <t xml:space="preserve">7385 | North Spencer County Sch Corp </t>
  </si>
  <si>
    <t xml:space="preserve">8010 | North Vermillion Com Sch Corp </t>
  </si>
  <si>
    <t>3295 | North West Hendricks Schools</t>
  </si>
  <si>
    <t xml:space="preserve">8515 | North White School Corp       </t>
  </si>
  <si>
    <t xml:space="preserve">2040 | Northeast Dubois Co Sch Corp  </t>
  </si>
  <si>
    <t xml:space="preserve">7645 | Northeast School Corp         </t>
  </si>
  <si>
    <t xml:space="preserve">8375 | Northeastern Wayne Schools    </t>
  </si>
  <si>
    <t xml:space="preserve">8435 | Northern Wells Com Schools    </t>
  </si>
  <si>
    <t>0225 | Northwest Allen County Schools</t>
  </si>
  <si>
    <t xml:space="preserve">7350 | Northwestern Con School Corp  </t>
  </si>
  <si>
    <t xml:space="preserve">3470 | Northwestern School Corp      </t>
  </si>
  <si>
    <t xml:space="preserve">5625 | Oak Hill United School Corp   </t>
  </si>
  <si>
    <t xml:space="preserve">9640 | Options Charter Sch - Noblesville </t>
  </si>
  <si>
    <t>9325 | Options Charter Schools</t>
  </si>
  <si>
    <t xml:space="preserve">7495 | Oregon-Davis School Corp      </t>
  </si>
  <si>
    <t xml:space="preserve">6145 | Orleans Community Schools     </t>
  </si>
  <si>
    <t>9030 | Otwell Miller Academy</t>
  </si>
  <si>
    <t xml:space="preserve">6155 | Paoli Community School Corp   </t>
  </si>
  <si>
    <t>9860 | Paramount Brookside</t>
  </si>
  <si>
    <t>9165 | Paramount Englewood</t>
  </si>
  <si>
    <t>9680 | Paramount School of Excellence</t>
  </si>
  <si>
    <t>9060 | Paramount School of Excellence II (Cottage Home)</t>
  </si>
  <si>
    <t>7175 | Penn Harris Madison School Corp</t>
  </si>
  <si>
    <t>6325 | Perry Central Com Schools Corp</t>
  </si>
  <si>
    <t xml:space="preserve">5340 | Perry Township Schools         </t>
  </si>
  <si>
    <t xml:space="preserve">5635 | Peru Community Schools        </t>
  </si>
  <si>
    <t>8950 | Phalen Leadership Academy at Francis Scott Key School 103</t>
  </si>
  <si>
    <t>9954 | Phalen Leadership Academy at Louis B. Russell School 48</t>
  </si>
  <si>
    <t>9000 | Phalen Virtual Leadership Academy</t>
  </si>
  <si>
    <t xml:space="preserve">6445 | Pike County School Corp       </t>
  </si>
  <si>
    <t>9085 | PilotED Schools Bethel Park</t>
  </si>
  <si>
    <t xml:space="preserve">0775 | Pioneer Regional School Corp  </t>
  </si>
  <si>
    <t xml:space="preserve">3330 | Plainfield Community Sch Corp </t>
  </si>
  <si>
    <t>5485 | Plymouth Community School Corp</t>
  </si>
  <si>
    <t xml:space="preserve">6550 | Portage Township Schools      </t>
  </si>
  <si>
    <t xml:space="preserve">6520 | Porter Township School Corp   </t>
  </si>
  <si>
    <t xml:space="preserve">4515 | Prairie Heights Com Sch Corp  </t>
  </si>
  <si>
    <t>9015 | Purdue Polytechnic High School</t>
  </si>
  <si>
    <t>8635 | Purdue Polytechnic High School North</t>
  </si>
  <si>
    <t>8960 | Purdue Polytechnic High School South Bend</t>
  </si>
  <si>
    <t xml:space="preserve">6825 | Randolph Central School Corp  </t>
  </si>
  <si>
    <t xml:space="preserve">6835 | Randolph Eastern School Corp  </t>
  </si>
  <si>
    <t xml:space="preserve">6805 | Randolph Southern School Corp  </t>
  </si>
  <si>
    <t>9690 | Renaissance Academy Charter School</t>
  </si>
  <si>
    <t>3815 | Rensselaer Central School Corp</t>
  </si>
  <si>
    <t>5705 | Richland Bean Blossom CSC</t>
  </si>
  <si>
    <t>8385 | Richmond Community School Corp</t>
  </si>
  <si>
    <t xml:space="preserve">6080 | Rising Sun-Ohio Co Com        </t>
  </si>
  <si>
    <t>4590 | River Forest Community Sch Cor</t>
  </si>
  <si>
    <t>9145 | Riverside Charter Sch,District</t>
  </si>
  <si>
    <t xml:space="preserve">2645 | Rochester Community Sch Corp  </t>
  </si>
  <si>
    <t>9875 | Rock Creek Community Academy</t>
  </si>
  <si>
    <t>9170 | Rooted School of Indianapolis</t>
  </si>
  <si>
    <t xml:space="preserve">1180 | Rossville Con School District </t>
  </si>
  <si>
    <t xml:space="preserve">9465 | Rural Community Schools Inc       </t>
  </si>
  <si>
    <t xml:space="preserve">6995 | Rush County Schools           </t>
  </si>
  <si>
    <t xml:space="preserve">8205 | Salem Community Schools       </t>
  </si>
  <si>
    <t xml:space="preserve">4670 | School City Of East Chicago   </t>
  </si>
  <si>
    <t xml:space="preserve">4710 | School City Of Hammond        </t>
  </si>
  <si>
    <t xml:space="preserve">4730 | School City Of Hobart         </t>
  </si>
  <si>
    <t>7200 | School City of Mishawaka</t>
  </si>
  <si>
    <t xml:space="preserve">4720 | School Town Of Highland       </t>
  </si>
  <si>
    <t xml:space="preserve">4740 | School Town Of Munster        </t>
  </si>
  <si>
    <t>5400 | School Town Of Speedway</t>
  </si>
  <si>
    <t>7230 | Scott County School District 1</t>
  </si>
  <si>
    <t>7255 | Scott County School District 2</t>
  </si>
  <si>
    <t xml:space="preserve">9485 | Se Neighborhood Sch Of Excellence </t>
  </si>
  <si>
    <t>9985 | Seven Oaks Classical School</t>
  </si>
  <si>
    <t xml:space="preserve">3675 | Seymour Community Schools     </t>
  </si>
  <si>
    <t>7285 | Shelby Eastern Schools</t>
  </si>
  <si>
    <t xml:space="preserve">7365 | Shelbyville Central Schools   </t>
  </si>
  <si>
    <t xml:space="preserve">3435 | Shenandoah School Corporation </t>
  </si>
  <si>
    <t>3055 | Sheridan Community Schools</t>
  </si>
  <si>
    <t xml:space="preserve">5520 | Shoals Community School Corp  </t>
  </si>
  <si>
    <t xml:space="preserve">9315 | Signature School Inc              </t>
  </si>
  <si>
    <t>0945 | Silver Creek School Corp.</t>
  </si>
  <si>
    <t>9760 | Smith Academy of Excellence</t>
  </si>
  <si>
    <t xml:space="preserve">8625 | Smith-Green Community Schools </t>
  </si>
  <si>
    <t xml:space="preserve">0035 | South Adams Schools           </t>
  </si>
  <si>
    <t xml:space="preserve">7205 | South Bend Community Sch Corp </t>
  </si>
  <si>
    <t xml:space="preserve">4940 | South Central Com School Corp </t>
  </si>
  <si>
    <t>1600 | South Dearborn Com School Corp</t>
  </si>
  <si>
    <t xml:space="preserve">2765 | South Gibson School Corp      </t>
  </si>
  <si>
    <t xml:space="preserve">3190 | South Harrison Com Schools    </t>
  </si>
  <si>
    <t xml:space="preserve">3415 | South Henry School Corp       </t>
  </si>
  <si>
    <t xml:space="preserve">4325 | South Knox School Corp        </t>
  </si>
  <si>
    <t xml:space="preserve">5255 | South Madison Com Sch Corp    </t>
  </si>
  <si>
    <t xml:space="preserve">5845 | South Montgomery Com Sch Corp </t>
  </si>
  <si>
    <t xml:space="preserve">5995 | South Newton School Corp      </t>
  </si>
  <si>
    <t>6705 | South Putnam Community Schools</t>
  </si>
  <si>
    <t xml:space="preserve">6865 | South Ripley Com Sch Corp     </t>
  </si>
  <si>
    <t xml:space="preserve">7445 | South Spencer County Sch Corp </t>
  </si>
  <si>
    <t xml:space="preserve">8020 | South Vermillion Com Sch Corp </t>
  </si>
  <si>
    <t>2100 | Southeast Dubois Co Sch Corp</t>
  </si>
  <si>
    <t>2455 | Southeast Fountain School Corp</t>
  </si>
  <si>
    <t>3115 | Southern Hancock Co Com Sch Co</t>
  </si>
  <si>
    <t xml:space="preserve">8425 | Southern Wells Com Schools    </t>
  </si>
  <si>
    <t xml:space="preserve">2110 | Southwest Dubois Co Sch Corp  </t>
  </si>
  <si>
    <t xml:space="preserve">6260 | Southwest Parke Com Sch Corp  </t>
  </si>
  <si>
    <t xml:space="preserve">7715 | Southwest School Corp         </t>
  </si>
  <si>
    <t>7360 | Southwestern Con Sch Shelby Co</t>
  </si>
  <si>
    <t xml:space="preserve">4000 | Southwestern-Jefferson Co Con </t>
  </si>
  <si>
    <t>6195 | Spencer-Owen Community Schools</t>
  </si>
  <si>
    <t>6160 | Springs Valley Com School Corp</t>
  </si>
  <si>
    <t>9980 | Steel City Academy</t>
  </si>
  <si>
    <t>9960 | Success Academy Primary School</t>
  </si>
  <si>
    <t xml:space="preserve">1560 | Sunman-Dearborn Com Sch Corp  </t>
  </si>
  <si>
    <t>7775 | Switzerland County School Corp</t>
  </si>
  <si>
    <t xml:space="preserve">3460 | Taylor Community School Corp  </t>
  </si>
  <si>
    <t>6350 | Tell City-Troy Twp School Corp</t>
  </si>
  <si>
    <t xml:space="preserve">9835 | The Bloomington Project School    </t>
  </si>
  <si>
    <t>9925 | The George &amp; Veronica Phalen Academy</t>
  </si>
  <si>
    <t>8980 | The Path School</t>
  </si>
  <si>
    <t xml:space="preserve">9460 | Thea Bowman Leadership Academy    </t>
  </si>
  <si>
    <t xml:space="preserve">9350 | Timothy L Johnson Academy         </t>
  </si>
  <si>
    <t>9195 | Timothy L Johnson Leadership Academy</t>
  </si>
  <si>
    <t>9425 | Tindley Genesis</t>
  </si>
  <si>
    <t>9430 | Tindley Summit</t>
  </si>
  <si>
    <t xml:space="preserve">7865 | Tippecanoe School Corp </t>
  </si>
  <si>
    <t xml:space="preserve">4445 | Tippecanoe Valley School Corp </t>
  </si>
  <si>
    <t>7945 | Tipton Community School Corp</t>
  </si>
  <si>
    <t xml:space="preserve">7935 | Tri-Central Community Schools </t>
  </si>
  <si>
    <t xml:space="preserve">8535 | Tri-County School Corp        </t>
  </si>
  <si>
    <t xml:space="preserve">4645 | Tri-Creek School Corp         </t>
  </si>
  <si>
    <t xml:space="preserve">5495 | Triton School Corporation     </t>
  </si>
  <si>
    <t xml:space="preserve">4915 | Tri-Township Cons Sch (Cass, Dewey, Prairie)         </t>
  </si>
  <si>
    <t xml:space="preserve">8565 | Twin Lakes School Corp        </t>
  </si>
  <si>
    <t xml:space="preserve">7950 | Union Co/Clg Corner Joint Sch </t>
  </si>
  <si>
    <t xml:space="preserve">6795 | Union School Corporation      </t>
  </si>
  <si>
    <t xml:space="preserve">6530 | Union Township School Corp    </t>
  </si>
  <si>
    <t>7215 | Union-North United School Corp</t>
  </si>
  <si>
    <t>9095 | Urban ACT Academy Innovation Network Charter School</t>
  </si>
  <si>
    <t xml:space="preserve">6560 | Valparaiso Community Schools  </t>
  </si>
  <si>
    <t>9080 | Vanguard Collegiate of Indy</t>
  </si>
  <si>
    <t>9575 | Victory College Prep Academy</t>
  </si>
  <si>
    <t xml:space="preserve">8030 | Vigo County School Corp       </t>
  </si>
  <si>
    <t xml:space="preserve">4335 | Vincennes Community Sch Corp  </t>
  </si>
  <si>
    <t>9935 | Vision Academy</t>
  </si>
  <si>
    <t xml:space="preserve">8060 | Wabash City Schools           </t>
  </si>
  <si>
    <t xml:space="preserve">2285 | Wa-Nee Community Schools      </t>
  </si>
  <si>
    <t xml:space="preserve">8130 | Warrick County School Corp    </t>
  </si>
  <si>
    <t xml:space="preserve">4415 | Warsaw Community Schools      </t>
  </si>
  <si>
    <t xml:space="preserve">1405 | Washington Com Schools Inc    </t>
  </si>
  <si>
    <t xml:space="preserve">4345 | Wawasee Community School Corp </t>
  </si>
  <si>
    <t>1885 | Wes-Del Community Schools</t>
  </si>
  <si>
    <t xml:space="preserve">6630 | West Central School Corp      </t>
  </si>
  <si>
    <t>7875 | West Lafayette Com School Corp</t>
  </si>
  <si>
    <t xml:space="preserve">6065 | West Noble School Corporation </t>
  </si>
  <si>
    <t xml:space="preserve">8220 | West Washington School Corp   </t>
  </si>
  <si>
    <t xml:space="preserve">0615 | Western Boone Co Com Sch Dist </t>
  </si>
  <si>
    <t xml:space="preserve">3490 | Western School Corp           </t>
  </si>
  <si>
    <t xml:space="preserve">8355 | Western Wayne Schools         </t>
  </si>
  <si>
    <t xml:space="preserve">3030 | Westfield-Washington Schools  </t>
  </si>
  <si>
    <t xml:space="preserve">4525 | Westview School Corporation   </t>
  </si>
  <si>
    <t xml:space="preserve">2980 | White River Valley Sch Dist   </t>
  </si>
  <si>
    <t xml:space="preserve">4760 | Whiting School City           </t>
  </si>
  <si>
    <t xml:space="preserve">4455 | Whitko Community School Corp  </t>
  </si>
  <si>
    <t xml:space="preserve">8665 | Whitley Co Cons Schools       </t>
  </si>
  <si>
    <t xml:space="preserve">9845 | Xavier School Of Excellence       </t>
  </si>
  <si>
    <t>1910 | Yorktown Community Schools</t>
  </si>
  <si>
    <t>0630 | Zionsville Community Schools</t>
  </si>
  <si>
    <t>LEA # | Name:</t>
  </si>
  <si>
    <t>On this page you will describe what changes are being made from the original grant from the orginal grant.</t>
  </si>
  <si>
    <t>Ex. Our EL paraprofessional left mid-year, meaning we didn't need all the funds set aside for salary.</t>
  </si>
  <si>
    <t>TBD | Herron Prep Academy</t>
  </si>
  <si>
    <t>TBD | Promise Prep</t>
  </si>
  <si>
    <t>TBD | Paramount Online Academy</t>
  </si>
  <si>
    <t>TBD | Lawrence Co Independent School</t>
  </si>
  <si>
    <t>TBD | The Nature School of Central Indiana</t>
  </si>
  <si>
    <t>TBD | Indianapolis (Indy) STEAM Academy</t>
  </si>
  <si>
    <r>
      <rPr>
        <b/>
        <sz val="11"/>
        <color theme="1"/>
        <rFont val="Calibri"/>
        <family val="2"/>
      </rPr>
      <t>a)</t>
    </r>
    <r>
      <rPr>
        <sz val="11"/>
        <color theme="1"/>
        <rFont val="Calibri"/>
        <family val="2"/>
      </rPr>
      <t xml:space="preserve"> First, include the name of the individual submitting the amendment, and the date of submission.</t>
    </r>
  </si>
  <si>
    <r>
      <rPr>
        <b/>
        <sz val="11"/>
        <rFont val="Calibri"/>
        <family val="2"/>
      </rPr>
      <t xml:space="preserve">b) </t>
    </r>
    <r>
      <rPr>
        <sz val="11"/>
        <rFont val="Calibri"/>
        <family val="2"/>
      </rPr>
      <t>Next, in the "Change from Original Application" column, describe what is changing from the original grant application (i.e. where are you moving funds from and why?)</t>
    </r>
  </si>
  <si>
    <r>
      <rPr>
        <b/>
        <sz val="11"/>
        <rFont val="Calibri"/>
        <family val="2"/>
      </rPr>
      <t>c)</t>
    </r>
    <r>
      <rPr>
        <sz val="11"/>
        <rFont val="Calibri"/>
        <family val="2"/>
      </rPr>
      <t xml:space="preserve"> In the "New Expenditures" column, describe what budget area you are moving those funds to (i.e. where are you moving funds to and for what purpose?)</t>
    </r>
  </si>
  <si>
    <r>
      <rPr>
        <b/>
        <sz val="11"/>
        <color theme="1"/>
        <rFont val="Calibri"/>
        <family val="2"/>
      </rPr>
      <t xml:space="preserve">a) </t>
    </r>
    <r>
      <rPr>
        <sz val="11"/>
        <color theme="1"/>
        <rFont val="Calibri"/>
        <family val="2"/>
      </rPr>
      <t>First, go to the "Funding Descriptions" page of the original application. Copy the contents from the three main columns ("Activity Description", "Budget Category", and "Activity Total $"), and paste into the Amendment Funding Descriptions table.</t>
    </r>
  </si>
  <si>
    <r>
      <rPr>
        <b/>
        <sz val="11"/>
        <rFont val="Calibri"/>
        <family val="2"/>
      </rPr>
      <t xml:space="preserve">b) </t>
    </r>
    <r>
      <rPr>
        <sz val="11"/>
        <rFont val="Calibri"/>
        <family val="2"/>
      </rPr>
      <t>Next, make any necessary edits to align with what was described in the Amendment narrative page. The final version should reflect your most up to date expenditures.</t>
    </r>
  </si>
  <si>
    <t>On this page you will verify your expenditures and personnel being funded through the grant. Please do the following:</t>
  </si>
  <si>
    <r>
      <rPr>
        <b/>
        <sz val="11"/>
        <color theme="1"/>
        <rFont val="Calibri"/>
        <family val="2"/>
        <scheme val="minor"/>
      </rPr>
      <t>a)</t>
    </r>
    <r>
      <rPr>
        <sz val="11"/>
        <color theme="1"/>
        <rFont val="Calibri"/>
        <family val="2"/>
        <scheme val="minor"/>
      </rPr>
      <t xml:space="preserve"> All expenditures listed and coded on the AMENDMENT FUNDING DESCRIPTIONS page will</t>
    </r>
    <r>
      <rPr>
        <b/>
        <i/>
        <sz val="11"/>
        <color theme="1"/>
        <rFont val="Calibri"/>
        <family val="2"/>
        <scheme val="minor"/>
      </rPr>
      <t xml:space="preserve"> automatically populate</t>
    </r>
    <r>
      <rPr>
        <sz val="11"/>
        <color theme="1"/>
        <rFont val="Calibri"/>
        <family val="2"/>
        <scheme val="minor"/>
      </rPr>
      <t xml:space="preserve"> the Budget Table. Review the budget table to ensure that all expenditures are correct and that your grand total does not exceed your allocation amount. Any area that had a subtraction in funds will be highlighted red. Any area that had an increase in funds will be highlighted green.</t>
    </r>
  </si>
  <si>
    <t>Submit your Amendment</t>
  </si>
  <si>
    <t>No additional assurances and sign-off is needed. Approved amendments will be sent to program, treasurer, and LEA lead.</t>
  </si>
  <si>
    <r>
      <rPr>
        <b/>
        <sz val="11"/>
        <color theme="1"/>
        <rFont val="Calibri"/>
        <family val="2"/>
        <scheme val="minor"/>
      </rPr>
      <t>a)</t>
    </r>
    <r>
      <rPr>
        <sz val="11"/>
        <color theme="1"/>
        <rFont val="Calibri"/>
        <family val="2"/>
        <scheme val="minor"/>
      </rPr>
      <t xml:space="preserve"> </t>
    </r>
    <r>
      <rPr>
        <b/>
        <i/>
        <sz val="11"/>
        <color theme="1"/>
        <rFont val="Calibri"/>
        <family val="2"/>
        <scheme val="minor"/>
      </rPr>
      <t>Itemize your expenditures</t>
    </r>
    <r>
      <rPr>
        <sz val="11"/>
        <color theme="1"/>
        <rFont val="Calibri"/>
        <family val="2"/>
        <scheme val="minor"/>
      </rPr>
      <t xml:space="preserve">, describing each. </t>
    </r>
  </si>
  <si>
    <r>
      <t xml:space="preserve">b) </t>
    </r>
    <r>
      <rPr>
        <sz val="11"/>
        <color theme="1"/>
        <rFont val="Calibri"/>
        <family val="2"/>
      </rPr>
      <t xml:space="preserve">Submit your Amendment file to this Jotform: </t>
    </r>
  </si>
  <si>
    <t>Complete the LEA INFO page</t>
  </si>
  <si>
    <r>
      <t xml:space="preserve">     </t>
    </r>
    <r>
      <rPr>
        <b/>
        <sz val="11"/>
        <color rgb="FFFF0000"/>
        <rFont val="Calibri"/>
        <family val="2"/>
        <scheme val="minor"/>
      </rPr>
      <t>NOTE</t>
    </r>
    <r>
      <rPr>
        <sz val="11"/>
        <color theme="1"/>
        <rFont val="Calibri"/>
        <family val="2"/>
        <scheme val="minor"/>
      </rPr>
      <t>: For personnel, you can lump salaries together of like positions. For example, "three paraprofessional salaries". You will itemize any personnel on the following page.</t>
    </r>
  </si>
  <si>
    <t>Submit your Application</t>
  </si>
  <si>
    <r>
      <rPr>
        <b/>
        <sz val="11"/>
        <color theme="1"/>
        <rFont val="Calibri"/>
        <family val="2"/>
        <scheme val="minor"/>
      </rPr>
      <t>b)</t>
    </r>
    <r>
      <rPr>
        <sz val="11"/>
        <color theme="1"/>
        <rFont val="Calibri"/>
        <family val="2"/>
        <scheme val="minor"/>
      </rPr>
      <t xml:space="preserve"> Upload the Budget Table as part of your Title III application, submitted</t>
    </r>
    <r>
      <rPr>
        <b/>
        <i/>
        <sz val="11"/>
        <color theme="1"/>
        <rFont val="Calibri"/>
        <family val="2"/>
        <scheme val="minor"/>
      </rPr>
      <t xml:space="preserve"> at this Jotform:  </t>
    </r>
  </si>
  <si>
    <r>
      <rPr>
        <b/>
        <sz val="11"/>
        <color theme="1"/>
        <rFont val="Calibri"/>
        <family val="2"/>
        <scheme val="minor"/>
      </rPr>
      <t xml:space="preserve">b) </t>
    </r>
    <r>
      <rPr>
        <sz val="11"/>
        <color theme="1"/>
        <rFont val="Calibri"/>
        <family val="2"/>
        <scheme val="minor"/>
      </rPr>
      <t xml:space="preserve">Scroll down. For any personnel, that are funded through the grant, </t>
    </r>
    <r>
      <rPr>
        <b/>
        <i/>
        <sz val="11"/>
        <color theme="1"/>
        <rFont val="Calibri"/>
        <family val="2"/>
        <scheme val="minor"/>
      </rPr>
      <t>complete the Title III Immigrant Influx Staffing table</t>
    </r>
    <r>
      <rPr>
        <sz val="11"/>
        <color theme="1"/>
        <rFont val="Calibri"/>
        <family val="2"/>
        <scheme val="minor"/>
      </rPr>
      <t>.</t>
    </r>
  </si>
  <si>
    <r>
      <t xml:space="preserve">     </t>
    </r>
    <r>
      <rPr>
        <b/>
        <sz val="11"/>
        <color rgb="FFFF0000"/>
        <rFont val="Calibri"/>
        <family val="2"/>
        <scheme val="minor"/>
      </rPr>
      <t>NOTE</t>
    </r>
    <r>
      <rPr>
        <sz val="11"/>
        <color theme="1"/>
        <rFont val="Calibri"/>
        <family val="2"/>
        <scheme val="minor"/>
      </rPr>
      <t>: It must be ensured that all Title III Immigrant Influx expenditures directly support English learner education, and supplement not supplant core EL requirements. Because of this some level of specificity is required (i.e. instead of "instructional materials", specify "manipulatives to support math academic langage development tutoring for elementary ELs").</t>
    </r>
  </si>
  <si>
    <t xml:space="preserve">On this page you will share basic information about your LEA, including your allocation. You can find which LEAs qualify and the allocation amounts here: </t>
  </si>
  <si>
    <t>On this page, you will describe your Title III Immigrant Influx grant expenditures, and code them accordingly. For each expenditure, you will need to complete the following:</t>
  </si>
  <si>
    <t>Steps to Complete a Title III Immigrant Influx Budget Amendment</t>
  </si>
  <si>
    <r>
      <rPr>
        <b/>
        <sz val="11"/>
        <color theme="1"/>
        <rFont val="Calibri"/>
        <family val="2"/>
        <scheme val="minor"/>
      </rPr>
      <t xml:space="preserve">b) </t>
    </r>
    <r>
      <rPr>
        <sz val="11"/>
        <color theme="1"/>
        <rFont val="Calibri"/>
        <family val="2"/>
        <scheme val="minor"/>
      </rPr>
      <t>Scroll down. For any personnel changes that have occurred, revise the Title III Immigrant Influx Staffing table to reflect any changes.</t>
    </r>
  </si>
  <si>
    <t>Title III Immigrant Influx Staffing</t>
  </si>
  <si>
    <t>Title III Immigrant Influx Allocation:</t>
  </si>
  <si>
    <t>Title III Immigrant Influx Budget Table</t>
  </si>
  <si>
    <t>2022-2024 Title III Immigrant Influx Budget Table | DIRECTIONS</t>
  </si>
  <si>
    <t>Steps to Complete the 2022-2024 Title III Immigrant Influx Budget Table:</t>
  </si>
  <si>
    <t>2022-2024 Title III Immigrant Influx Application Submission</t>
  </si>
  <si>
    <t>2022-2024 Title III Immigrant Influx Budget Table | LEA INFO</t>
  </si>
  <si>
    <t>2022-2024 Title III Immigrant Influx Budget Table | Funding Descriptions</t>
  </si>
  <si>
    <t>2022-2024 Title III Immigrant Influx | Budget Table &amp; Staffing</t>
  </si>
  <si>
    <t>2022-2024 Title III Immigrant Influx Budget Table | AMENDMENT DIRECTIONS</t>
  </si>
  <si>
    <r>
      <rPr>
        <b/>
        <sz val="11"/>
        <color theme="1"/>
        <rFont val="Calibri"/>
        <family val="2"/>
      </rPr>
      <t>a)</t>
    </r>
    <r>
      <rPr>
        <sz val="11"/>
        <color theme="1"/>
        <rFont val="Calibri"/>
        <family val="2"/>
      </rPr>
      <t xml:space="preserve"> Save the document as "LEA NAME - LEA # - 2022-2024 Title III Immigrant Influx Budget - Amendment #1 - Date".</t>
    </r>
  </si>
  <si>
    <t>2022-2024 Title III Immigrant Influx Amendment Submission</t>
  </si>
  <si>
    <t>2022-2024 Title III Immigrant Influx Budget - Amendment Narrative #1</t>
  </si>
  <si>
    <t>2022-2024 Title III Immigrant Influx Budget - Funding Descriptions - Amendment #1</t>
  </si>
  <si>
    <t>2022-2024 Title III Immigrant Influx Budget Table - Amendment #1</t>
  </si>
  <si>
    <t>2022-2024 Title III Immigrant Influx Budget - Amendment Narrative #2</t>
  </si>
  <si>
    <t>2022-2024 Title III Immigrant Influx Budget - Funding Descriptions - Amendment #2</t>
  </si>
  <si>
    <t>2022-2024 Title III Immigrant Influx Budget Table - Amendment #2</t>
  </si>
  <si>
    <t>2022-2024 Title III Immigrant Influx Budget - Amendment Narrative #3</t>
  </si>
  <si>
    <t>2022-2024 Title III Immigrant Influx Budget Table - Amendment #3</t>
  </si>
  <si>
    <t>2022-2024 Title III Immigrant Influx Budget - Funding Descriptions - Amendment #3</t>
  </si>
  <si>
    <t>IDOE Title III Webpage</t>
  </si>
  <si>
    <r>
      <t xml:space="preserve">a) </t>
    </r>
    <r>
      <rPr>
        <b/>
        <i/>
        <sz val="11"/>
        <color theme="1"/>
        <rFont val="Calibri"/>
        <family val="2"/>
        <scheme val="minor"/>
      </rPr>
      <t>Save the document</t>
    </r>
    <r>
      <rPr>
        <sz val="11"/>
        <color theme="1"/>
        <rFont val="Calibri"/>
        <family val="2"/>
        <scheme val="minor"/>
      </rPr>
      <t xml:space="preserve"> as "LEA # - LEA NAME - 2022-2024 Title III Immigrant Influx Application".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</si>
</sst>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lt;=9999999]###\-####;\(###\)\ ###\-####"/>
    <numFmt numFmtId="166" formatCode="[$-409]mmmm\ d\,\ yyyy;@"/>
  </numFmts>
  <fonts count="59"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1"/>
      <name val="Calibri"/>
      <family val="2"/>
    </font>
    <font>
      <sz val="11"/>
      <color rgb="FF000000"/>
      <name val="Calibri"/>
      <family val="2"/>
    </font>
    <font>
      <b/>
      <sz val="14"/>
      <color theme="0"/>
      <name val="Calibri"/>
      <family val="2"/>
      <scheme val="minor"/>
    </font>
    <font>
      <sz val="9"/>
      <color indexed="81"/>
      <name val="Tahoma"/>
      <family val="2"/>
    </font>
    <font>
      <u/>
      <sz val="11"/>
      <color theme="10"/>
      <name val="Calibri"/>
      <family val="2"/>
      <scheme val="minor"/>
    </font>
    <font>
      <b/>
      <sz val="14"/>
      <color theme="1"/>
      <name val="Calibri"/>
      <family val="2"/>
      <scheme val="minor"/>
    </font>
    <font>
      <b/>
      <sz val="11"/>
      <color rgb="FF000000"/>
      <name val="Calibri"/>
      <family val="2"/>
    </font>
    <font>
      <i/>
      <sz val="9"/>
      <color indexed="81"/>
      <name val="Tahoma"/>
      <family val="2"/>
    </font>
    <font>
      <b/>
      <u/>
      <sz val="14"/>
      <color theme="0"/>
      <name val="Calibri"/>
      <family val="2"/>
      <scheme val="minor"/>
    </font>
    <font>
      <b/>
      <sz val="16"/>
      <color theme="0"/>
      <name val="Century Gothic"/>
      <family val="2"/>
    </font>
    <font>
      <sz val="11"/>
      <color rgb="FFC00000"/>
      <name val="Calibri"/>
      <family val="2"/>
      <scheme val="minor"/>
    </font>
    <font>
      <sz val="14"/>
      <color theme="1"/>
      <name val="Calibri"/>
      <family val="2"/>
      <scheme val="minor"/>
    </font>
    <font>
      <b/>
      <u/>
      <sz val="11"/>
      <color theme="10"/>
      <name val="Calibri"/>
      <family val="2"/>
      <scheme val="minor"/>
    </font>
    <font>
      <b/>
      <i/>
      <sz val="11"/>
      <color rgb="FF00B050"/>
      <name val="Calibri"/>
      <family val="2"/>
      <scheme val="minor"/>
    </font>
    <font>
      <sz val="11"/>
      <color rgb="FF00B050"/>
      <name val="Calibri"/>
      <family val="2"/>
      <scheme val="minor"/>
    </font>
    <font>
      <sz val="11"/>
      <color rgb="FFB603FD"/>
      <name val="Calibri"/>
      <family val="2"/>
      <scheme val="minor"/>
    </font>
    <font>
      <sz val="11"/>
      <color rgb="FFB603FD"/>
      <name val="Calibri"/>
      <family val="2"/>
    </font>
    <font>
      <b/>
      <sz val="14"/>
      <color rgb="FFFF00FF"/>
      <name val="Calibri"/>
      <family val="2"/>
      <scheme val="minor"/>
    </font>
    <font>
      <b/>
      <sz val="16"/>
      <name val="Calibri"/>
      <family val="2"/>
    </font>
    <font>
      <sz val="11"/>
      <color theme="1"/>
      <name val="Calibri"/>
      <family val="2"/>
    </font>
    <font>
      <sz val="8"/>
      <color rgb="FF000000"/>
      <name val="Calibri"/>
      <family val="2"/>
    </font>
    <font>
      <sz val="10"/>
      <color rgb="FF000000"/>
      <name val="Calibri"/>
      <family val="2"/>
    </font>
    <font>
      <sz val="10"/>
      <name val="Calibri"/>
      <family val="2"/>
    </font>
    <font>
      <sz val="8"/>
      <name val="Calibri"/>
      <family val="2"/>
    </font>
    <font>
      <sz val="9"/>
      <name val="Calibri"/>
      <family val="2"/>
    </font>
    <font>
      <b/>
      <sz val="10"/>
      <name val="Calibri"/>
      <family val="2"/>
    </font>
    <font>
      <b/>
      <sz val="11"/>
      <name val="Calibri"/>
      <family val="2"/>
    </font>
    <font>
      <b/>
      <sz val="12"/>
      <color rgb="FF000000"/>
      <name val="Calibri"/>
      <family val="2"/>
    </font>
    <font>
      <b/>
      <sz val="11"/>
      <color rgb="FFB603FD"/>
      <name val="Calibri"/>
      <family val="2"/>
    </font>
    <font>
      <b/>
      <sz val="14"/>
      <color rgb="FF000000"/>
      <name val="Calibri"/>
      <family val="2"/>
    </font>
    <font>
      <b/>
      <sz val="11"/>
      <color rgb="FFFFFFFF"/>
      <name val="Calibri"/>
      <family val="2"/>
    </font>
    <font>
      <b/>
      <sz val="10"/>
      <color rgb="FF000000"/>
      <name val="Calibri"/>
      <family val="2"/>
    </font>
    <font>
      <b/>
      <sz val="11"/>
      <name val="Calibri"/>
      <family val="2"/>
      <scheme val="minor"/>
    </font>
    <font>
      <b/>
      <sz val="11"/>
      <color rgb="FFFF0000"/>
      <name val="Calibri"/>
      <family val="2"/>
      <scheme val="minor"/>
    </font>
    <font>
      <sz val="11"/>
      <color theme="1"/>
      <name val="Calibri"/>
      <family val="2"/>
      <scheme val="minor"/>
    </font>
    <font>
      <b/>
      <sz val="14"/>
      <color rgb="FFFF0000"/>
      <name val="Calibri"/>
      <family val="2"/>
      <scheme val="minor"/>
    </font>
    <font>
      <b/>
      <i/>
      <sz val="11"/>
      <color theme="1"/>
      <name val="Calibri"/>
      <family val="2"/>
      <scheme val="minor"/>
    </font>
    <font>
      <b/>
      <i/>
      <sz val="11"/>
      <name val="Calibri"/>
      <family val="2"/>
      <scheme val="minor"/>
    </font>
    <font>
      <b/>
      <sz val="14"/>
      <name val="Calibri"/>
      <family val="2"/>
    </font>
    <font>
      <b/>
      <sz val="12"/>
      <name val="Calibri"/>
      <family val="2"/>
    </font>
    <font>
      <sz val="12"/>
      <name val="Calibri"/>
      <family val="2"/>
    </font>
    <font>
      <sz val="14"/>
      <name val="Calibri"/>
      <family val="2"/>
    </font>
    <font>
      <b/>
      <sz val="11"/>
      <color theme="1"/>
      <name val="Calibri"/>
      <family val="2"/>
    </font>
    <font>
      <b/>
      <sz val="14"/>
      <color theme="0"/>
      <name val="Calibri"/>
      <family val="2"/>
    </font>
    <font>
      <b/>
      <i/>
      <sz val="11"/>
      <color theme="8" tint="-0.249977111117893"/>
      <name val="Calibri"/>
      <family val="2"/>
    </font>
    <font>
      <b/>
      <sz val="16"/>
      <color theme="0"/>
      <name val="Calibri"/>
      <family val="2"/>
    </font>
    <font>
      <b/>
      <sz val="12"/>
      <color rgb="FFFFFFFF"/>
      <name val="Calibri"/>
      <family val="2"/>
    </font>
    <font>
      <b/>
      <u/>
      <sz val="11"/>
      <color theme="10"/>
      <name val="Calibri"/>
      <family val="2"/>
    </font>
    <font>
      <b/>
      <sz val="14"/>
      <color rgb="FFFF0000"/>
      <name val="Calibri"/>
      <family val="2"/>
    </font>
    <font>
      <b/>
      <sz val="14"/>
      <color theme="1"/>
      <name val="Calibri"/>
      <family val="2"/>
    </font>
    <font>
      <sz val="14"/>
      <color theme="1"/>
      <name val="Calibri"/>
      <family val="2"/>
    </font>
    <font>
      <sz val="11"/>
      <color rgb="FFC00000"/>
      <name val="Calibri"/>
      <family val="2"/>
    </font>
    <font>
      <b/>
      <sz val="14"/>
      <color rgb="FFFF00FF"/>
      <name val="Calibri"/>
      <family val="2"/>
    </font>
    <font>
      <b/>
      <u/>
      <sz val="11"/>
      <color theme="1"/>
      <name val="Calibri"/>
      <family val="2"/>
    </font>
    <font>
      <b/>
      <sz val="11"/>
      <color rgb="FFC00000"/>
      <name val="Calibri"/>
      <family val="2"/>
    </font>
  </fonts>
  <fills count="20">
    <fill>
      <patternFill patternType="none"/>
    </fill>
    <fill>
      <patternFill patternType="gray125"/>
    </fill>
    <fill>
      <patternFill patternType="solid">
        <fgColor theme="1"/>
        <bgColor indexed="64"/>
      </patternFill>
    </fill>
    <fill>
      <patternFill patternType="solid">
        <fgColor rgb="FF002060"/>
        <bgColor rgb="FF002060"/>
      </patternFill>
    </fill>
    <fill>
      <patternFill patternType="solid">
        <fgColor rgb="FFFFFFFF"/>
        <bgColor rgb="FFFFFFFF"/>
      </patternFill>
    </fill>
    <fill>
      <patternFill patternType="solid">
        <fgColor theme="0" tint="-4.9989318521683403E-2"/>
        <bgColor indexed="64"/>
      </patternFill>
    </fill>
    <fill>
      <patternFill patternType="solid">
        <fgColor rgb="FF002060"/>
        <bgColor indexed="64"/>
      </patternFill>
    </fill>
    <fill>
      <patternFill patternType="solid">
        <fgColor rgb="FF92D050"/>
        <bgColor rgb="FFD8D8D8"/>
      </patternFill>
    </fill>
    <fill>
      <patternFill patternType="solid">
        <fgColor theme="5"/>
        <bgColor indexed="64"/>
      </patternFill>
    </fill>
    <fill>
      <patternFill patternType="solid">
        <fgColor theme="5"/>
        <bgColor rgb="FFD8D8D8"/>
      </patternFill>
    </fill>
    <fill>
      <patternFill patternType="solid">
        <fgColor theme="5" tint="0.5999938962981048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0" tint="-4.9989318521683403E-2"/>
        <bgColor rgb="FFEEECE1"/>
      </patternFill>
    </fill>
    <fill>
      <patternFill patternType="solid">
        <fgColor theme="2"/>
        <bgColor indexed="64"/>
      </patternFill>
    </fill>
    <fill>
      <patternFill patternType="solid">
        <fgColor theme="2"/>
        <bgColor rgb="FFEEECE1"/>
      </patternFill>
    </fill>
    <fill>
      <patternFill patternType="solid">
        <fgColor rgb="FFB603FD"/>
        <bgColor indexed="64"/>
      </patternFill>
    </fill>
    <fill>
      <patternFill patternType="solid">
        <fgColor rgb="FFB603FD"/>
        <bgColor rgb="FFD8D8D8"/>
      </patternFill>
    </fill>
    <fill>
      <patternFill patternType="solid">
        <fgColor rgb="FF00B050"/>
        <bgColor indexed="64"/>
      </patternFill>
    </fill>
    <fill>
      <patternFill patternType="solid">
        <fgColor rgb="FF00B050"/>
        <bgColor rgb="FFD8D8D8"/>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s>
  <cellStyleXfs count="3">
    <xf numFmtId="0" fontId="0" fillId="0" borderId="0"/>
    <xf numFmtId="0" fontId="8" fillId="0" borderId="0" applyNumberFormat="0" applyFill="0" applyBorder="0" applyAlignment="0" applyProtection="0"/>
    <xf numFmtId="44" fontId="38" fillId="0" borderId="0" applyFont="0" applyFill="0" applyBorder="0" applyAlignment="0" applyProtection="0"/>
  </cellStyleXfs>
  <cellXfs count="301">
    <xf numFmtId="0" fontId="0" fillId="0" borderId="0" xfId="0"/>
    <xf numFmtId="0" fontId="1" fillId="2" borderId="1" xfId="0" applyFont="1" applyFill="1" applyBorder="1" applyAlignment="1"/>
    <xf numFmtId="0" fontId="1" fillId="0" borderId="1" xfId="0" applyFont="1" applyFill="1" applyBorder="1" applyAlignment="1"/>
    <xf numFmtId="0" fontId="0" fillId="0" borderId="1" xfId="0" applyFill="1" applyBorder="1"/>
    <xf numFmtId="0" fontId="3" fillId="0" borderId="1" xfId="0" applyFont="1" applyFill="1" applyBorder="1" applyAlignment="1"/>
    <xf numFmtId="0" fontId="1" fillId="0" borderId="0" xfId="0" applyFont="1" applyFill="1" applyBorder="1" applyAlignment="1"/>
    <xf numFmtId="0" fontId="0" fillId="0" borderId="0" xfId="0" applyFill="1" applyBorder="1"/>
    <xf numFmtId="44" fontId="0" fillId="0" borderId="1" xfId="0" applyNumberFormat="1" applyBorder="1"/>
    <xf numFmtId="0" fontId="0" fillId="0" borderId="1" xfId="0" applyFont="1" applyBorder="1"/>
    <xf numFmtId="0" fontId="6" fillId="6" borderId="0" xfId="0" applyFont="1" applyFill="1"/>
    <xf numFmtId="44" fontId="9" fillId="0" borderId="1" xfId="0" applyNumberFormat="1" applyFont="1" applyBorder="1"/>
    <xf numFmtId="0" fontId="6" fillId="8" borderId="1" xfId="0" applyFont="1" applyFill="1" applyBorder="1"/>
    <xf numFmtId="0" fontId="6" fillId="8" borderId="1" xfId="0" applyFont="1" applyFill="1" applyBorder="1" applyAlignment="1"/>
    <xf numFmtId="0" fontId="0" fillId="0" borderId="0" xfId="0" applyBorder="1"/>
    <xf numFmtId="0" fontId="0" fillId="0" borderId="0" xfId="0" applyBorder="1" applyAlignment="1"/>
    <xf numFmtId="0" fontId="3" fillId="0" borderId="1" xfId="0" applyFont="1" applyBorder="1" applyProtection="1">
      <protection locked="0"/>
    </xf>
    <xf numFmtId="0" fontId="3" fillId="0" borderId="1" xfId="0" applyFont="1" applyFill="1" applyBorder="1" applyProtection="1">
      <protection locked="0"/>
    </xf>
    <xf numFmtId="44" fontId="3" fillId="0" borderId="1" xfId="0" applyNumberFormat="1" applyFont="1" applyBorder="1" applyProtection="1">
      <protection locked="0"/>
    </xf>
    <xf numFmtId="0" fontId="0" fillId="0" borderId="0" xfId="0" applyProtection="1">
      <protection locked="0"/>
    </xf>
    <xf numFmtId="0" fontId="0" fillId="5" borderId="17" xfId="0" applyFill="1" applyBorder="1"/>
    <xf numFmtId="0" fontId="0" fillId="5" borderId="18" xfId="0" applyFill="1" applyBorder="1" applyAlignment="1"/>
    <xf numFmtId="0" fontId="0" fillId="5" borderId="19" xfId="0" applyFill="1" applyBorder="1"/>
    <xf numFmtId="0" fontId="0" fillId="5" borderId="22" xfId="0" applyFill="1" applyBorder="1"/>
    <xf numFmtId="44" fontId="3" fillId="6" borderId="1" xfId="0" applyNumberFormat="1" applyFont="1" applyFill="1" applyBorder="1" applyProtection="1">
      <protection locked="0"/>
    </xf>
    <xf numFmtId="0" fontId="17" fillId="6" borderId="1" xfId="0" applyFont="1" applyFill="1" applyBorder="1" applyProtection="1">
      <protection locked="0"/>
    </xf>
    <xf numFmtId="0" fontId="3" fillId="6" borderId="1" xfId="0" applyFont="1" applyFill="1" applyBorder="1" applyProtection="1">
      <protection locked="0"/>
    </xf>
    <xf numFmtId="0" fontId="18" fillId="6" borderId="1" xfId="0" applyFont="1" applyFill="1" applyBorder="1" applyProtection="1">
      <protection locked="0"/>
    </xf>
    <xf numFmtId="44" fontId="18" fillId="6" borderId="1" xfId="0" applyNumberFormat="1" applyFont="1" applyFill="1" applyBorder="1" applyProtection="1">
      <protection locked="0"/>
    </xf>
    <xf numFmtId="0" fontId="19" fillId="5" borderId="19" xfId="0" applyFont="1" applyFill="1" applyBorder="1"/>
    <xf numFmtId="0" fontId="19" fillId="0" borderId="0" xfId="0" applyFont="1"/>
    <xf numFmtId="0" fontId="0" fillId="5" borderId="0" xfId="0" applyFill="1" applyBorder="1" applyAlignment="1" applyProtection="1"/>
    <xf numFmtId="0" fontId="0" fillId="5" borderId="0" xfId="0" applyFont="1" applyFill="1" applyBorder="1" applyAlignment="1" applyProtection="1"/>
    <xf numFmtId="0" fontId="23" fillId="0" borderId="0" xfId="0" applyFont="1"/>
    <xf numFmtId="0" fontId="5" fillId="0" borderId="5" xfId="0" applyFont="1" applyBorder="1" applyAlignment="1">
      <alignment horizontal="center" vertical="top"/>
    </xf>
    <xf numFmtId="0" fontId="26" fillId="0" borderId="5" xfId="0" applyFont="1" applyBorder="1" applyAlignment="1">
      <alignment horizontal="center" vertical="center" wrapText="1"/>
    </xf>
    <xf numFmtId="0" fontId="26" fillId="4" borderId="5" xfId="0" applyFont="1" applyFill="1" applyBorder="1" applyAlignment="1">
      <alignment horizontal="center" vertical="center" wrapText="1"/>
    </xf>
    <xf numFmtId="0" fontId="27" fillId="0" borderId="5" xfId="0" applyFont="1" applyBorder="1" applyAlignment="1">
      <alignment horizontal="center" vertical="center" wrapText="1"/>
    </xf>
    <xf numFmtId="0" fontId="28" fillId="0" borderId="5" xfId="0" applyFont="1" applyBorder="1" applyAlignment="1">
      <alignment horizontal="center" vertical="center" wrapText="1"/>
    </xf>
    <xf numFmtId="0" fontId="5" fillId="0" borderId="6" xfId="0" applyFont="1" applyBorder="1"/>
    <xf numFmtId="0" fontId="29" fillId="0" borderId="6" xfId="0" applyFont="1" applyBorder="1" applyAlignment="1">
      <alignment horizontal="center" vertical="center" wrapText="1"/>
    </xf>
    <xf numFmtId="0" fontId="2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0" fillId="5" borderId="0" xfId="0" applyFill="1" applyBorder="1" applyAlignment="1">
      <alignment horizontal="left"/>
    </xf>
    <xf numFmtId="0" fontId="0" fillId="5" borderId="18" xfId="0" applyFill="1" applyBorder="1" applyAlignment="1">
      <alignment vertical="top"/>
    </xf>
    <xf numFmtId="0" fontId="0" fillId="5" borderId="19" xfId="0" applyFill="1" applyBorder="1" applyAlignment="1">
      <alignment vertical="top"/>
    </xf>
    <xf numFmtId="0" fontId="0" fillId="0" borderId="0" xfId="0" applyAlignment="1">
      <alignment vertical="top"/>
    </xf>
    <xf numFmtId="0" fontId="0" fillId="0" borderId="0" xfId="0" applyFill="1"/>
    <xf numFmtId="0" fontId="0" fillId="5" borderId="19" xfId="0" applyFill="1" applyBorder="1" applyAlignment="1">
      <alignment vertical="center"/>
    </xf>
    <xf numFmtId="0" fontId="0" fillId="0" borderId="0" xfId="0" applyAlignment="1">
      <alignment vertical="center"/>
    </xf>
    <xf numFmtId="0" fontId="22" fillId="0" borderId="18" xfId="0" applyFont="1" applyFill="1" applyBorder="1" applyAlignment="1">
      <alignment vertical="center" wrapText="1"/>
    </xf>
    <xf numFmtId="0" fontId="22" fillId="0" borderId="0" xfId="0" applyFont="1" applyFill="1" applyBorder="1" applyAlignment="1">
      <alignment vertical="center" wrapText="1"/>
    </xf>
    <xf numFmtId="0" fontId="32" fillId="0" borderId="11" xfId="0" applyFont="1" applyFill="1" applyBorder="1" applyAlignment="1">
      <alignment horizontal="right"/>
    </xf>
    <xf numFmtId="0" fontId="20" fillId="0" borderId="12" xfId="0" applyFont="1" applyFill="1" applyBorder="1" applyAlignment="1"/>
    <xf numFmtId="164" fontId="31" fillId="0" borderId="13" xfId="0" applyNumberFormat="1" applyFont="1" applyFill="1" applyBorder="1"/>
    <xf numFmtId="0" fontId="4" fillId="0" borderId="7" xfId="0" applyFont="1" applyBorder="1" applyAlignment="1">
      <alignment horizontal="center" vertical="center" wrapText="1"/>
    </xf>
    <xf numFmtId="0" fontId="5" fillId="0" borderId="7" xfId="0" applyFont="1" applyBorder="1"/>
    <xf numFmtId="0" fontId="23" fillId="0" borderId="0" xfId="0" applyFont="1" applyAlignment="1">
      <alignment vertical="center" wrapText="1"/>
    </xf>
    <xf numFmtId="0" fontId="23" fillId="0" borderId="0" xfId="0" applyFont="1" applyAlignment="1">
      <alignment wrapText="1"/>
    </xf>
    <xf numFmtId="0" fontId="22" fillId="0" borderId="0" xfId="0" applyFont="1" applyFill="1" applyBorder="1" applyAlignment="1">
      <alignment horizontal="center" vertical="center"/>
    </xf>
    <xf numFmtId="0" fontId="4" fillId="0" borderId="42" xfId="0" applyFont="1" applyBorder="1" applyAlignment="1" applyProtection="1">
      <alignment horizontal="left" vertical="center" wrapText="1"/>
      <protection locked="0"/>
    </xf>
    <xf numFmtId="0" fontId="4" fillId="0" borderId="42" xfId="0" applyFont="1" applyBorder="1" applyAlignment="1" applyProtection="1">
      <alignment vertical="center" wrapText="1"/>
      <protection locked="0"/>
    </xf>
    <xf numFmtId="0" fontId="4" fillId="0" borderId="44" xfId="0" applyFont="1" applyBorder="1" applyAlignment="1" applyProtection="1">
      <alignment vertical="center" wrapText="1"/>
      <protection locked="0"/>
    </xf>
    <xf numFmtId="44" fontId="30" fillId="11" borderId="32" xfId="2" applyFont="1" applyFill="1" applyBorder="1" applyAlignment="1" applyProtection="1">
      <alignment horizontal="center" vertical="center" wrapText="1"/>
      <protection locked="0"/>
    </xf>
    <xf numFmtId="0" fontId="47" fillId="6" borderId="39" xfId="0" applyFont="1" applyFill="1" applyBorder="1" applyAlignment="1" applyProtection="1">
      <alignment horizontal="center" vertical="center" wrapText="1"/>
    </xf>
    <xf numFmtId="0" fontId="47" fillId="6" borderId="40" xfId="0" applyFont="1" applyFill="1" applyBorder="1" applyAlignment="1" applyProtection="1">
      <alignment horizontal="center" vertical="center" wrapText="1"/>
    </xf>
    <xf numFmtId="0" fontId="48" fillId="0" borderId="41" xfId="0" applyFont="1" applyFill="1" applyBorder="1" applyAlignment="1" applyProtection="1">
      <alignment vertical="center" wrapText="1"/>
    </xf>
    <xf numFmtId="0" fontId="48" fillId="0" borderId="42" xfId="0" applyFont="1" applyFill="1" applyBorder="1" applyAlignment="1" applyProtection="1">
      <alignment vertical="center" wrapText="1"/>
    </xf>
    <xf numFmtId="0" fontId="45" fillId="11" borderId="40" xfId="0" applyFont="1" applyFill="1" applyBorder="1" applyAlignment="1" applyProtection="1">
      <alignment horizontal="center" vertical="center"/>
      <protection locked="0"/>
    </xf>
    <xf numFmtId="166" fontId="45" fillId="11" borderId="44" xfId="0" applyNumberFormat="1" applyFont="1" applyFill="1" applyBorder="1" applyAlignment="1" applyProtection="1">
      <alignment horizontal="center" vertical="center"/>
      <protection locked="0"/>
    </xf>
    <xf numFmtId="0" fontId="23" fillId="0" borderId="0" xfId="0" applyFont="1" applyProtection="1">
      <protection locked="0"/>
    </xf>
    <xf numFmtId="0" fontId="6" fillId="6" borderId="1" xfId="0" applyFont="1" applyFill="1" applyBorder="1" applyAlignment="1" applyProtection="1"/>
    <xf numFmtId="0" fontId="6" fillId="6" borderId="1" xfId="0" applyFont="1" applyFill="1" applyBorder="1" applyProtection="1"/>
    <xf numFmtId="0" fontId="3" fillId="0" borderId="1" xfId="0" applyFont="1" applyFill="1" applyBorder="1" applyAlignment="1" applyProtection="1"/>
    <xf numFmtId="44" fontId="0" fillId="0" borderId="1" xfId="0" applyNumberFormat="1" applyBorder="1" applyProtection="1"/>
    <xf numFmtId="0" fontId="0" fillId="0" borderId="1" xfId="0" applyFill="1" applyBorder="1" applyProtection="1"/>
    <xf numFmtId="0" fontId="0" fillId="10" borderId="1" xfId="0" applyFont="1" applyFill="1" applyBorder="1" applyProtection="1"/>
    <xf numFmtId="0" fontId="6" fillId="6" borderId="0" xfId="0" applyFont="1" applyFill="1" applyProtection="1"/>
    <xf numFmtId="44" fontId="9" fillId="0" borderId="1" xfId="0" applyNumberFormat="1" applyFont="1" applyBorder="1" applyProtection="1"/>
    <xf numFmtId="0" fontId="4" fillId="0" borderId="0" xfId="0" applyFont="1" applyBorder="1" applyAlignment="1"/>
    <xf numFmtId="44" fontId="5" fillId="0" borderId="5" xfId="0" applyNumberFormat="1" applyFont="1" applyBorder="1" applyAlignment="1">
      <alignment horizontal="left" vertical="center" shrinkToFit="1"/>
    </xf>
    <xf numFmtId="44" fontId="23" fillId="0" borderId="1" xfId="0" applyNumberFormat="1" applyFont="1" applyBorder="1" applyAlignment="1">
      <alignment vertical="center" shrinkToFit="1"/>
    </xf>
    <xf numFmtId="44" fontId="10" fillId="0" borderId="5" xfId="0" applyNumberFormat="1" applyFont="1" applyBorder="1" applyAlignment="1">
      <alignment horizontal="left" vertical="center" shrinkToFit="1"/>
    </xf>
    <xf numFmtId="44" fontId="10" fillId="0" borderId="6" xfId="0" applyNumberFormat="1" applyFont="1" applyBorder="1" applyAlignment="1">
      <alignment horizontal="left" vertical="center" shrinkToFit="1"/>
    </xf>
    <xf numFmtId="164" fontId="43" fillId="0" borderId="5" xfId="0" applyNumberFormat="1" applyFont="1" applyBorder="1" applyAlignment="1">
      <alignment shrinkToFit="1"/>
    </xf>
    <xf numFmtId="0" fontId="43" fillId="0" borderId="39" xfId="0" applyFont="1" applyFill="1" applyBorder="1" applyAlignment="1">
      <alignment horizontal="right" vertical="center"/>
    </xf>
    <xf numFmtId="0" fontId="43" fillId="0" borderId="43" xfId="0" applyFont="1" applyFill="1" applyBorder="1" applyAlignment="1">
      <alignment horizontal="right" vertical="center"/>
    </xf>
    <xf numFmtId="165" fontId="30" fillId="11" borderId="46" xfId="0" applyNumberFormat="1" applyFont="1" applyFill="1" applyBorder="1" applyAlignment="1" applyProtection="1">
      <alignment horizontal="center" vertical="center" wrapText="1"/>
      <protection locked="0"/>
    </xf>
    <xf numFmtId="165" fontId="30" fillId="11" borderId="1" xfId="0"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5" fillId="0" borderId="5" xfId="0" applyFont="1" applyBorder="1"/>
    <xf numFmtId="164" fontId="31" fillId="0" borderId="5" xfId="0" applyNumberFormat="1" applyFont="1" applyBorder="1" applyAlignment="1">
      <alignment shrinkToFit="1"/>
    </xf>
    <xf numFmtId="0" fontId="30" fillId="0" borderId="0" xfId="0" applyFont="1" applyBorder="1" applyAlignment="1">
      <alignment horizontal="right"/>
    </xf>
    <xf numFmtId="164" fontId="31" fillId="0" borderId="0" xfId="0" applyNumberFormat="1" applyFont="1" applyBorder="1"/>
    <xf numFmtId="0" fontId="23" fillId="0" borderId="0" xfId="0" applyFont="1" applyBorder="1" applyAlignment="1"/>
    <xf numFmtId="0" fontId="23" fillId="0" borderId="0" xfId="0" applyFont="1" applyBorder="1"/>
    <xf numFmtId="0" fontId="23" fillId="5" borderId="16" xfId="0" applyFont="1" applyFill="1" applyBorder="1" applyAlignment="1"/>
    <xf numFmtId="0" fontId="23" fillId="5" borderId="16" xfId="0" applyFont="1" applyFill="1" applyBorder="1"/>
    <xf numFmtId="0" fontId="23" fillId="5" borderId="17" xfId="0" applyFont="1" applyFill="1" applyBorder="1"/>
    <xf numFmtId="0" fontId="53" fillId="5" borderId="15" xfId="0" applyFont="1" applyFill="1" applyBorder="1" applyAlignment="1">
      <alignment vertical="center"/>
    </xf>
    <xf numFmtId="0" fontId="53" fillId="5" borderId="16" xfId="0" applyFont="1" applyFill="1" applyBorder="1" applyAlignment="1">
      <alignment vertical="center"/>
    </xf>
    <xf numFmtId="0" fontId="54" fillId="5" borderId="16" xfId="0" applyFont="1" applyFill="1" applyBorder="1" applyAlignment="1">
      <alignment vertical="center"/>
    </xf>
    <xf numFmtId="0" fontId="23" fillId="5" borderId="16" xfId="0" applyFont="1" applyFill="1" applyBorder="1" applyAlignment="1">
      <alignment vertical="center"/>
    </xf>
    <xf numFmtId="0" fontId="23" fillId="5" borderId="0" xfId="0" applyFont="1" applyFill="1" applyBorder="1" applyAlignment="1">
      <alignment vertical="center"/>
    </xf>
    <xf numFmtId="0" fontId="23" fillId="5" borderId="19" xfId="0" applyFont="1" applyFill="1" applyBorder="1" applyAlignment="1">
      <alignment vertical="center"/>
    </xf>
    <xf numFmtId="0" fontId="23" fillId="5" borderId="19" xfId="0" applyFont="1" applyFill="1" applyBorder="1"/>
    <xf numFmtId="0" fontId="23" fillId="5" borderId="18" xfId="0" applyFont="1" applyFill="1" applyBorder="1" applyAlignment="1"/>
    <xf numFmtId="0" fontId="4" fillId="5" borderId="0" xfId="0" applyFont="1" applyFill="1" applyBorder="1" applyAlignment="1">
      <alignment horizontal="center" vertical="center"/>
    </xf>
    <xf numFmtId="0" fontId="23" fillId="5" borderId="0" xfId="0" applyFont="1" applyFill="1" applyBorder="1" applyAlignment="1"/>
    <xf numFmtId="0" fontId="23" fillId="5" borderId="0" xfId="0" applyFont="1" applyFill="1" applyBorder="1"/>
    <xf numFmtId="0" fontId="53" fillId="5" borderId="15" xfId="0" applyFont="1" applyFill="1" applyBorder="1" applyAlignment="1"/>
    <xf numFmtId="0" fontId="53" fillId="5" borderId="16" xfId="0" applyFont="1" applyFill="1" applyBorder="1" applyAlignment="1"/>
    <xf numFmtId="0" fontId="23" fillId="5" borderId="20" xfId="0" applyFont="1" applyFill="1" applyBorder="1" applyAlignment="1"/>
    <xf numFmtId="0" fontId="23" fillId="5" borderId="21" xfId="0" applyFont="1" applyFill="1" applyBorder="1" applyAlignment="1">
      <alignment horizontal="left" vertical="top" wrapText="1"/>
    </xf>
    <xf numFmtId="0" fontId="23" fillId="5" borderId="0" xfId="0" applyFont="1" applyFill="1" applyBorder="1" applyAlignment="1">
      <alignment vertical="top"/>
    </xf>
    <xf numFmtId="0" fontId="51" fillId="5" borderId="0" xfId="1" applyFont="1" applyFill="1" applyBorder="1" applyAlignment="1">
      <alignment vertical="top"/>
    </xf>
    <xf numFmtId="0" fontId="23" fillId="5" borderId="22" xfId="0" applyFont="1" applyFill="1" applyBorder="1"/>
    <xf numFmtId="0" fontId="57" fillId="5" borderId="0" xfId="0" applyFont="1" applyFill="1" applyBorder="1"/>
    <xf numFmtId="0" fontId="58" fillId="5" borderId="0" xfId="0" applyFont="1" applyFill="1" applyBorder="1"/>
    <xf numFmtId="0" fontId="23" fillId="5" borderId="21" xfId="0" applyFont="1" applyFill="1" applyBorder="1"/>
    <xf numFmtId="0" fontId="46" fillId="5" borderId="0" xfId="0" applyFont="1" applyFill="1" applyBorder="1" applyAlignment="1">
      <alignment vertical="top"/>
    </xf>
    <xf numFmtId="0" fontId="8" fillId="5" borderId="0" xfId="1" applyFill="1" applyBorder="1" applyAlignment="1">
      <alignment vertical="top"/>
    </xf>
    <xf numFmtId="0" fontId="0" fillId="5" borderId="18" xfId="0" applyFill="1" applyBorder="1" applyAlignment="1">
      <alignment horizontal="left" vertical="top"/>
    </xf>
    <xf numFmtId="0" fontId="0" fillId="5" borderId="0" xfId="0" applyFill="1" applyBorder="1" applyAlignment="1">
      <alignment horizontal="left" vertical="top"/>
    </xf>
    <xf numFmtId="0" fontId="23" fillId="5" borderId="0" xfId="0" applyFont="1" applyFill="1" applyBorder="1" applyAlignment="1">
      <alignment horizontal="left" vertical="top"/>
    </xf>
    <xf numFmtId="0" fontId="35" fillId="0" borderId="1" xfId="0" applyFont="1" applyBorder="1" applyAlignment="1" applyProtection="1">
      <alignment horizontal="center" vertical="top" wrapText="1"/>
    </xf>
    <xf numFmtId="0" fontId="10" fillId="0" borderId="1" xfId="0" applyFont="1" applyBorder="1" applyAlignment="1" applyProtection="1">
      <alignment horizontal="center" vertical="top" wrapText="1"/>
    </xf>
    <xf numFmtId="0" fontId="4" fillId="0" borderId="41" xfId="0" applyFont="1" applyBorder="1" applyAlignment="1" applyProtection="1">
      <alignment vertical="center" wrapText="1"/>
      <protection locked="0"/>
    </xf>
    <xf numFmtId="0" fontId="4" fillId="0" borderId="41" xfId="0" applyFont="1" applyFill="1" applyBorder="1" applyAlignment="1" applyProtection="1">
      <alignment vertical="center" wrapText="1"/>
      <protection locked="0"/>
    </xf>
    <xf numFmtId="0" fontId="4" fillId="0" borderId="43" xfId="0" applyFont="1" applyBorder="1" applyAlignment="1" applyProtection="1">
      <alignment vertical="center" wrapText="1"/>
      <protection locked="0"/>
    </xf>
    <xf numFmtId="0" fontId="0" fillId="5" borderId="16" xfId="0" applyFill="1" applyBorder="1" applyAlignment="1" applyProtection="1"/>
    <xf numFmtId="0" fontId="0" fillId="5" borderId="16" xfId="0" applyFill="1" applyBorder="1" applyProtection="1"/>
    <xf numFmtId="0" fontId="9" fillId="5" borderId="15" xfId="0" applyFont="1" applyFill="1" applyBorder="1" applyAlignment="1" applyProtection="1">
      <alignment vertical="center"/>
    </xf>
    <xf numFmtId="0" fontId="9" fillId="5" borderId="16" xfId="0" applyFont="1" applyFill="1" applyBorder="1" applyAlignment="1" applyProtection="1">
      <alignment vertical="center"/>
    </xf>
    <xf numFmtId="0" fontId="15" fillId="5" borderId="16" xfId="0" applyFont="1" applyFill="1" applyBorder="1" applyAlignment="1" applyProtection="1">
      <alignment vertical="center"/>
    </xf>
    <xf numFmtId="0" fontId="0" fillId="5" borderId="16" xfId="0" applyFill="1" applyBorder="1" applyAlignment="1" applyProtection="1">
      <alignment vertical="center"/>
    </xf>
    <xf numFmtId="0" fontId="0" fillId="5" borderId="0" xfId="0" applyFill="1" applyBorder="1" applyAlignment="1" applyProtection="1">
      <alignment vertical="center"/>
    </xf>
    <xf numFmtId="0" fontId="0" fillId="5" borderId="18" xfId="0" applyFill="1" applyBorder="1" applyAlignment="1" applyProtection="1"/>
    <xf numFmtId="0" fontId="16" fillId="5" borderId="0" xfId="1" applyFont="1" applyFill="1" applyBorder="1" applyAlignment="1" applyProtection="1">
      <alignment vertical="top" wrapText="1"/>
    </xf>
    <xf numFmtId="0" fontId="0" fillId="5" borderId="0" xfId="0" applyFill="1" applyBorder="1" applyAlignment="1" applyProtection="1">
      <alignment vertical="top" wrapText="1"/>
    </xf>
    <xf numFmtId="0" fontId="15" fillId="5" borderId="16" xfId="0" applyFont="1" applyFill="1" applyBorder="1" applyAlignment="1" applyProtection="1"/>
    <xf numFmtId="0" fontId="0" fillId="5" borderId="0" xfId="0" applyFill="1" applyBorder="1" applyProtection="1"/>
    <xf numFmtId="0" fontId="14" fillId="5" borderId="0" xfId="0" applyFont="1" applyFill="1" applyBorder="1" applyAlignment="1" applyProtection="1">
      <alignment vertical="top"/>
    </xf>
    <xf numFmtId="0" fontId="0" fillId="5" borderId="0" xfId="0" applyFill="1" applyBorder="1" applyAlignment="1" applyProtection="1">
      <alignment horizontal="left"/>
    </xf>
    <xf numFmtId="0" fontId="19" fillId="5" borderId="0" xfId="0" applyFont="1" applyFill="1" applyBorder="1" applyAlignment="1" applyProtection="1"/>
    <xf numFmtId="0" fontId="19" fillId="5" borderId="0" xfId="0" applyFont="1" applyFill="1" applyBorder="1" applyProtection="1"/>
    <xf numFmtId="0" fontId="0" fillId="5" borderId="18" xfId="0" applyFill="1" applyBorder="1" applyAlignment="1" applyProtection="1">
      <alignment horizontal="left" vertical="top"/>
    </xf>
    <xf numFmtId="0" fontId="0" fillId="5" borderId="0" xfId="0" applyFill="1" applyBorder="1" applyAlignment="1" applyProtection="1">
      <alignment horizontal="left" vertical="top"/>
    </xf>
    <xf numFmtId="0" fontId="0" fillId="5" borderId="18" xfId="0" applyFill="1" applyBorder="1" applyAlignment="1" applyProtection="1">
      <alignment vertical="top"/>
    </xf>
    <xf numFmtId="0" fontId="0" fillId="5" borderId="0" xfId="0" applyFill="1" applyBorder="1" applyAlignment="1" applyProtection="1">
      <alignment horizontal="left" vertical="top" wrapText="1"/>
    </xf>
    <xf numFmtId="0" fontId="0" fillId="5" borderId="0" xfId="0" applyFill="1" applyBorder="1" applyAlignment="1" applyProtection="1">
      <alignment vertical="top"/>
    </xf>
    <xf numFmtId="0" fontId="16" fillId="5" borderId="0" xfId="1" applyFont="1" applyFill="1" applyBorder="1" applyAlignment="1" applyProtection="1">
      <alignment vertical="top"/>
    </xf>
    <xf numFmtId="0" fontId="0" fillId="5" borderId="0" xfId="0" applyFill="1" applyProtection="1"/>
    <xf numFmtId="0" fontId="0" fillId="5" borderId="20" xfId="0" applyFill="1" applyBorder="1" applyAlignment="1" applyProtection="1"/>
    <xf numFmtId="0" fontId="0" fillId="5" borderId="21" xfId="0" applyFill="1" applyBorder="1" applyAlignment="1" applyProtection="1">
      <alignment horizontal="left" vertical="top" wrapText="1"/>
    </xf>
    <xf numFmtId="0" fontId="12" fillId="6" borderId="1" xfId="0" applyFont="1" applyFill="1" applyBorder="1" applyProtection="1"/>
    <xf numFmtId="0" fontId="12" fillId="6" borderId="1" xfId="1" applyFont="1" applyFill="1" applyBorder="1" applyProtection="1"/>
    <xf numFmtId="0" fontId="8" fillId="0" borderId="0" xfId="1" applyFill="1" applyBorder="1" applyAlignment="1">
      <alignment vertical="top"/>
    </xf>
    <xf numFmtId="0" fontId="26" fillId="0" borderId="6" xfId="0" applyFont="1" applyBorder="1" applyAlignment="1">
      <alignment horizontal="center" vertical="center" wrapText="1"/>
    </xf>
    <xf numFmtId="0" fontId="16" fillId="5" borderId="0" xfId="1" applyFont="1" applyFill="1" applyBorder="1" applyAlignment="1">
      <alignment vertical="top"/>
    </xf>
    <xf numFmtId="0" fontId="22" fillId="7" borderId="15" xfId="0" applyFont="1" applyFill="1" applyBorder="1" applyAlignment="1">
      <alignment horizontal="center" vertical="center" wrapText="1"/>
    </xf>
    <xf numFmtId="0" fontId="22" fillId="7" borderId="16" xfId="0" applyFont="1" applyFill="1" applyBorder="1" applyAlignment="1">
      <alignment horizontal="center" vertical="center" wrapText="1"/>
    </xf>
    <xf numFmtId="0" fontId="22" fillId="7" borderId="17"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22" fillId="7" borderId="21" xfId="0" applyFont="1" applyFill="1" applyBorder="1" applyAlignment="1">
      <alignment horizontal="center" vertical="center" wrapText="1"/>
    </xf>
    <xf numFmtId="0" fontId="22" fillId="7" borderId="22" xfId="0" applyFont="1" applyFill="1" applyBorder="1" applyAlignment="1">
      <alignment horizontal="center" vertical="center" wrapText="1"/>
    </xf>
    <xf numFmtId="0" fontId="39" fillId="5" borderId="15" xfId="0" applyFont="1" applyFill="1" applyBorder="1" applyAlignment="1" applyProtection="1">
      <alignment horizontal="left" vertical="center"/>
    </xf>
    <xf numFmtId="0" fontId="21" fillId="5" borderId="16" xfId="0" applyFont="1" applyFill="1" applyBorder="1" applyAlignment="1" applyProtection="1">
      <alignment horizontal="left" vertical="center"/>
    </xf>
    <xf numFmtId="0" fontId="0" fillId="5" borderId="0" xfId="0" applyFill="1" applyBorder="1" applyAlignment="1" applyProtection="1">
      <alignment horizontal="left" vertical="top" wrapText="1"/>
    </xf>
    <xf numFmtId="0" fontId="16" fillId="5" borderId="0" xfId="1" applyFont="1" applyFill="1" applyBorder="1" applyAlignment="1" applyProtection="1">
      <alignment horizontal="left" vertical="top" wrapText="1"/>
    </xf>
    <xf numFmtId="0" fontId="3" fillId="5" borderId="0" xfId="0" applyFont="1" applyFill="1" applyBorder="1" applyAlignment="1" applyProtection="1">
      <alignment horizontal="left" vertical="top"/>
    </xf>
    <xf numFmtId="0" fontId="16" fillId="5" borderId="0" xfId="1" applyFont="1" applyFill="1" applyBorder="1" applyAlignment="1" applyProtection="1">
      <alignment horizontal="left" vertical="top"/>
    </xf>
    <xf numFmtId="0" fontId="0" fillId="5" borderId="18" xfId="0" applyFont="1" applyFill="1" applyBorder="1" applyAlignment="1" applyProtection="1">
      <alignment horizontal="left" vertical="top"/>
    </xf>
    <xf numFmtId="0" fontId="0" fillId="5" borderId="0" xfId="0" applyFont="1" applyFill="1" applyBorder="1" applyAlignment="1" applyProtection="1">
      <alignment horizontal="left" vertical="top"/>
    </xf>
    <xf numFmtId="0" fontId="0" fillId="5" borderId="21" xfId="0" applyFill="1" applyBorder="1" applyAlignment="1" applyProtection="1">
      <alignment horizontal="left"/>
    </xf>
    <xf numFmtId="0" fontId="0" fillId="5" borderId="18" xfId="0" applyFill="1" applyBorder="1" applyAlignment="1" applyProtection="1">
      <alignment horizontal="left" vertical="top"/>
    </xf>
    <xf numFmtId="0" fontId="0" fillId="5" borderId="0" xfId="0" applyFill="1" applyBorder="1" applyAlignment="1" applyProtection="1">
      <alignment horizontal="left" vertical="top"/>
    </xf>
    <xf numFmtId="0" fontId="2" fillId="5" borderId="0" xfId="0" applyFont="1" applyFill="1" applyBorder="1" applyAlignment="1" applyProtection="1">
      <alignment horizontal="left" vertical="top"/>
    </xf>
    <xf numFmtId="0" fontId="39" fillId="5" borderId="18" xfId="0" applyFont="1" applyFill="1" applyBorder="1" applyAlignment="1" applyProtection="1">
      <alignment horizontal="left" vertical="center"/>
    </xf>
    <xf numFmtId="0" fontId="39" fillId="5" borderId="0" xfId="0" applyFont="1" applyFill="1" applyBorder="1" applyAlignment="1" applyProtection="1">
      <alignment horizontal="left" vertical="center"/>
    </xf>
    <xf numFmtId="0" fontId="42" fillId="0" borderId="29" xfId="0" applyFont="1" applyFill="1" applyBorder="1" applyAlignment="1">
      <alignment horizontal="center" vertical="center" wrapText="1"/>
    </xf>
    <xf numFmtId="0" fontId="42" fillId="0" borderId="30"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22" fillId="7" borderId="29" xfId="0" applyFont="1" applyFill="1" applyBorder="1" applyAlignment="1">
      <alignment horizontal="center" vertical="center" wrapText="1"/>
    </xf>
    <xf numFmtId="0" fontId="22" fillId="7" borderId="45" xfId="0" applyFont="1" applyFill="1" applyBorder="1" applyAlignment="1">
      <alignment horizontal="center" vertical="center" wrapText="1"/>
    </xf>
    <xf numFmtId="0" fontId="22" fillId="7" borderId="30" xfId="0" applyFont="1" applyFill="1" applyBorder="1" applyAlignment="1">
      <alignment horizontal="center" vertical="center" wrapText="1"/>
    </xf>
    <xf numFmtId="0" fontId="22" fillId="7" borderId="33" xfId="0" applyFont="1" applyFill="1" applyBorder="1" applyAlignment="1">
      <alignment horizontal="center" vertical="center" wrapText="1"/>
    </xf>
    <xf numFmtId="0" fontId="22" fillId="7" borderId="34" xfId="0" applyFont="1" applyFill="1" applyBorder="1" applyAlignment="1">
      <alignment horizontal="center" vertical="center" wrapText="1"/>
    </xf>
    <xf numFmtId="0" fontId="42" fillId="0" borderId="45" xfId="0" applyFont="1" applyFill="1" applyBorder="1" applyAlignment="1">
      <alignment horizontal="center" vertical="center" wrapText="1"/>
    </xf>
    <xf numFmtId="0" fontId="30" fillId="11" borderId="0" xfId="0" applyFont="1" applyFill="1" applyBorder="1" applyAlignment="1" applyProtection="1">
      <alignment horizontal="center" vertical="center" wrapText="1"/>
      <protection locked="0"/>
    </xf>
    <xf numFmtId="0" fontId="30" fillId="11" borderId="1" xfId="0" applyFont="1" applyFill="1" applyBorder="1" applyAlignment="1" applyProtection="1">
      <alignment horizontal="center" vertical="center" wrapText="1"/>
      <protection locked="0"/>
    </xf>
    <xf numFmtId="0" fontId="42" fillId="0" borderId="47" xfId="0" applyFont="1" applyFill="1" applyBorder="1" applyAlignment="1">
      <alignment horizontal="center" vertical="center" wrapText="1"/>
    </xf>
    <xf numFmtId="0" fontId="42" fillId="0" borderId="38" xfId="0" applyFont="1" applyFill="1" applyBorder="1" applyAlignment="1">
      <alignment horizontal="center" vertical="center" wrapText="1"/>
    </xf>
    <xf numFmtId="0" fontId="42" fillId="11" borderId="47" xfId="0" applyFont="1" applyFill="1" applyBorder="1" applyAlignment="1" applyProtection="1">
      <alignment horizontal="center" vertical="center" wrapText="1"/>
      <protection locked="0"/>
    </xf>
    <xf numFmtId="0" fontId="42" fillId="11" borderId="25" xfId="0" applyFont="1" applyFill="1" applyBorder="1" applyAlignment="1" applyProtection="1">
      <alignment horizontal="center" vertical="center" wrapText="1"/>
      <protection locked="0"/>
    </xf>
    <xf numFmtId="0" fontId="42" fillId="11" borderId="38" xfId="0" applyFont="1" applyFill="1" applyBorder="1" applyAlignment="1" applyProtection="1">
      <alignment horizontal="center" vertical="center" wrapText="1"/>
      <protection locked="0"/>
    </xf>
    <xf numFmtId="0" fontId="29" fillId="0" borderId="31" xfId="0" applyFont="1" applyFill="1" applyBorder="1" applyAlignment="1" applyProtection="1">
      <alignment horizontal="center" vertical="center" wrapText="1"/>
    </xf>
    <xf numFmtId="0" fontId="29" fillId="0" borderId="32" xfId="0" applyFont="1" applyFill="1" applyBorder="1" applyAlignment="1" applyProtection="1">
      <alignment horizontal="center" vertical="center" wrapText="1"/>
    </xf>
    <xf numFmtId="0" fontId="22" fillId="12" borderId="23" xfId="0" applyFont="1" applyFill="1" applyBorder="1" applyAlignment="1">
      <alignment horizontal="center" vertical="center" wrapText="1"/>
    </xf>
    <xf numFmtId="0" fontId="22" fillId="12" borderId="24" xfId="0" applyFont="1" applyFill="1" applyBorder="1" applyAlignment="1">
      <alignment horizontal="center" vertical="center" wrapText="1"/>
    </xf>
    <xf numFmtId="0" fontId="22" fillId="12" borderId="27" xfId="0" applyFont="1" applyFill="1" applyBorder="1" applyAlignment="1">
      <alignment horizontal="center" vertical="center" wrapText="1"/>
    </xf>
    <xf numFmtId="0" fontId="22" fillId="7" borderId="23" xfId="0" applyFont="1" applyFill="1" applyBorder="1" applyAlignment="1">
      <alignment horizontal="center" vertical="center" wrapText="1"/>
    </xf>
    <xf numFmtId="0" fontId="4" fillId="12" borderId="24" xfId="0" applyFont="1" applyFill="1" applyBorder="1" applyAlignment="1">
      <alignment vertical="center"/>
    </xf>
    <xf numFmtId="0" fontId="4" fillId="12" borderId="27" xfId="0" applyFont="1" applyFill="1" applyBorder="1" applyAlignment="1">
      <alignment vertical="center"/>
    </xf>
    <xf numFmtId="0" fontId="42" fillId="5" borderId="23" xfId="0" applyFont="1" applyFill="1" applyBorder="1" applyAlignment="1">
      <alignment horizontal="center" vertical="center" wrapText="1"/>
    </xf>
    <xf numFmtId="0" fontId="45" fillId="5" borderId="24" xfId="0" applyFont="1" applyFill="1" applyBorder="1" applyAlignment="1">
      <alignment horizontal="center" vertical="center"/>
    </xf>
    <xf numFmtId="0" fontId="45" fillId="5" borderId="27" xfId="0" applyFont="1" applyFill="1" applyBorder="1" applyAlignment="1">
      <alignment horizontal="center" vertical="center"/>
    </xf>
    <xf numFmtId="0" fontId="16" fillId="0" borderId="8" xfId="1" applyFont="1" applyBorder="1" applyAlignment="1" applyProtection="1">
      <alignment horizontal="center"/>
      <protection locked="0"/>
    </xf>
    <xf numFmtId="0" fontId="16" fillId="0" borderId="35" xfId="1" applyFont="1" applyBorder="1" applyAlignment="1" applyProtection="1">
      <protection locked="0"/>
    </xf>
    <xf numFmtId="0" fontId="24" fillId="0" borderId="6" xfId="0" applyFont="1" applyBorder="1" applyAlignment="1">
      <alignment horizontal="center" wrapText="1"/>
    </xf>
    <xf numFmtId="0" fontId="4" fillId="0" borderId="7" xfId="0" applyFont="1" applyBorder="1" applyAlignment="1"/>
    <xf numFmtId="0" fontId="25" fillId="0" borderId="6" xfId="0" applyFont="1" applyBorder="1" applyAlignment="1">
      <alignment horizontal="center" wrapText="1"/>
    </xf>
    <xf numFmtId="0" fontId="5" fillId="0" borderId="2" xfId="0" applyFont="1" applyBorder="1" applyAlignment="1">
      <alignment horizontal="center" vertical="top"/>
    </xf>
    <xf numFmtId="0" fontId="4" fillId="0" borderId="4" xfId="0" applyFont="1" applyBorder="1" applyAlignment="1"/>
    <xf numFmtId="0" fontId="25" fillId="0" borderId="6" xfId="0" applyFont="1" applyBorder="1" applyAlignment="1">
      <alignment horizontal="center" vertical="top" wrapText="1"/>
    </xf>
    <xf numFmtId="0" fontId="5" fillId="0" borderId="6" xfId="0" applyFont="1" applyBorder="1" applyAlignment="1">
      <alignment horizontal="center" vertical="top" wrapText="1"/>
    </xf>
    <xf numFmtId="0" fontId="10" fillId="0" borderId="6" xfId="0" applyFont="1" applyBorder="1" applyAlignment="1">
      <alignment horizontal="center" vertical="top" wrapText="1"/>
    </xf>
    <xf numFmtId="0" fontId="22" fillId="0" borderId="23"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43" fillId="0" borderId="2" xfId="0" applyFont="1" applyBorder="1" applyAlignment="1">
      <alignment horizontal="right"/>
    </xf>
    <xf numFmtId="0" fontId="44" fillId="0" borderId="3" xfId="0" applyFont="1" applyBorder="1" applyAlignment="1"/>
    <xf numFmtId="0" fontId="44" fillId="0" borderId="4" xfId="0" applyFont="1" applyBorder="1" applyAlignment="1"/>
    <xf numFmtId="0" fontId="33" fillId="13" borderId="23" xfId="0" applyFont="1" applyFill="1" applyBorder="1" applyAlignment="1" applyProtection="1">
      <alignment horizontal="center" vertical="center"/>
    </xf>
    <xf numFmtId="0" fontId="4" fillId="5" borderId="24" xfId="0" applyFont="1" applyFill="1" applyBorder="1" applyAlignment="1" applyProtection="1">
      <alignment horizontal="center" vertical="center"/>
    </xf>
    <xf numFmtId="0" fontId="4" fillId="5" borderId="27" xfId="0" applyFont="1" applyFill="1" applyBorder="1" applyAlignment="1" applyProtection="1">
      <alignment horizontal="center" vertical="center"/>
    </xf>
    <xf numFmtId="0" fontId="34" fillId="3" borderId="36" xfId="0" applyFont="1" applyFill="1" applyBorder="1" applyAlignment="1" applyProtection="1">
      <alignment horizontal="center"/>
    </xf>
    <xf numFmtId="0" fontId="4" fillId="0" borderId="0" xfId="0" applyFont="1" applyBorder="1" applyAlignment="1" applyProtection="1"/>
    <xf numFmtId="0" fontId="4" fillId="0" borderId="37" xfId="0" applyFont="1" applyBorder="1" applyAlignment="1" applyProtection="1"/>
    <xf numFmtId="0" fontId="10" fillId="0" borderId="1" xfId="0" applyFont="1" applyBorder="1" applyAlignment="1" applyProtection="1">
      <alignment horizontal="center" vertical="top" wrapText="1"/>
    </xf>
    <xf numFmtId="0" fontId="4" fillId="0" borderId="1" xfId="0" applyFont="1" applyBorder="1" applyAlignment="1" applyProtection="1"/>
    <xf numFmtId="0" fontId="10" fillId="0" borderId="1" xfId="0" applyFont="1" applyBorder="1" applyAlignment="1" applyProtection="1">
      <alignment horizontal="center" vertical="top"/>
    </xf>
    <xf numFmtId="0" fontId="5" fillId="0" borderId="1" xfId="0" applyFont="1" applyBorder="1" applyAlignment="1" applyProtection="1">
      <alignment horizontal="left" vertical="top" wrapText="1"/>
      <protection locked="0"/>
    </xf>
    <xf numFmtId="0" fontId="4" fillId="0" borderId="1" xfId="0" applyFont="1" applyBorder="1" applyAlignment="1" applyProtection="1">
      <protection locked="0"/>
    </xf>
    <xf numFmtId="0" fontId="56" fillId="5" borderId="20" xfId="0" applyFont="1" applyFill="1" applyBorder="1" applyAlignment="1">
      <alignment horizontal="left"/>
    </xf>
    <xf numFmtId="0" fontId="56" fillId="5" borderId="21" xfId="0" applyFont="1" applyFill="1" applyBorder="1" applyAlignment="1">
      <alignment horizontal="left"/>
    </xf>
    <xf numFmtId="0" fontId="23" fillId="5" borderId="18" xfId="0" applyFont="1" applyFill="1" applyBorder="1" applyAlignment="1">
      <alignment horizontal="left" vertical="top"/>
    </xf>
    <xf numFmtId="0" fontId="23" fillId="5" borderId="0" xfId="0" applyFont="1" applyFill="1" applyBorder="1" applyAlignment="1">
      <alignment horizontal="left" vertical="top"/>
    </xf>
    <xf numFmtId="0" fontId="0" fillId="5" borderId="0" xfId="0" applyFill="1" applyBorder="1" applyAlignment="1">
      <alignment horizontal="left" vertical="top"/>
    </xf>
    <xf numFmtId="0" fontId="23" fillId="5" borderId="0" xfId="0" applyFont="1" applyFill="1" applyBorder="1" applyAlignment="1">
      <alignment horizontal="left" vertical="center" wrapText="1"/>
    </xf>
    <xf numFmtId="0" fontId="23" fillId="5" borderId="21" xfId="0" applyFont="1" applyFill="1" applyBorder="1" applyAlignment="1">
      <alignment horizontal="left" vertical="center"/>
    </xf>
    <xf numFmtId="0" fontId="0" fillId="5" borderId="0" xfId="0" applyFill="1" applyBorder="1" applyAlignment="1">
      <alignment horizontal="left" vertical="top" wrapText="1"/>
    </xf>
    <xf numFmtId="0" fontId="4" fillId="5" borderId="0" xfId="0" applyFont="1" applyFill="1" applyBorder="1" applyAlignment="1">
      <alignment horizontal="left" vertical="center"/>
    </xf>
    <xf numFmtId="0" fontId="55" fillId="5" borderId="0" xfId="0" applyFont="1" applyFill="1" applyBorder="1" applyAlignment="1">
      <alignment horizontal="left" vertical="center"/>
    </xf>
    <xf numFmtId="0" fontId="52" fillId="5" borderId="18" xfId="0" applyFont="1" applyFill="1" applyBorder="1" applyAlignment="1">
      <alignment horizontal="left" vertical="center"/>
    </xf>
    <xf numFmtId="0" fontId="52" fillId="5" borderId="0" xfId="0" applyFont="1" applyFill="1" applyBorder="1" applyAlignment="1">
      <alignment horizontal="left" vertical="center"/>
    </xf>
    <xf numFmtId="0" fontId="22" fillId="9" borderId="15" xfId="0" applyFont="1" applyFill="1" applyBorder="1" applyAlignment="1">
      <alignment horizontal="center" vertical="center" wrapText="1"/>
    </xf>
    <xf numFmtId="0" fontId="22" fillId="9" borderId="16" xfId="0" applyFont="1" applyFill="1" applyBorder="1" applyAlignment="1">
      <alignment horizontal="center" vertical="center" wrapText="1"/>
    </xf>
    <xf numFmtId="0" fontId="22" fillId="9" borderId="17" xfId="0" applyFont="1" applyFill="1" applyBorder="1" applyAlignment="1">
      <alignment horizontal="center" vertical="center" wrapText="1"/>
    </xf>
    <xf numFmtId="0" fontId="22" fillId="9" borderId="20" xfId="0" applyFont="1" applyFill="1" applyBorder="1" applyAlignment="1">
      <alignment horizontal="center" vertical="center" wrapText="1"/>
    </xf>
    <xf numFmtId="0" fontId="22" fillId="9" borderId="21" xfId="0" applyFont="1" applyFill="1" applyBorder="1" applyAlignment="1">
      <alignment horizontal="center" vertical="center" wrapText="1"/>
    </xf>
    <xf numFmtId="0" fontId="22" fillId="9" borderId="22" xfId="0" applyFont="1" applyFill="1" applyBorder="1" applyAlignment="1">
      <alignment horizontal="center" vertical="center" wrapText="1"/>
    </xf>
    <xf numFmtId="0" fontId="52" fillId="5" borderId="15" xfId="0" applyFont="1" applyFill="1" applyBorder="1" applyAlignment="1">
      <alignment horizontal="left" vertical="center"/>
    </xf>
    <xf numFmtId="0" fontId="52" fillId="5" borderId="16" xfId="0" applyFont="1" applyFill="1" applyBorder="1" applyAlignment="1">
      <alignment horizontal="left" vertical="center"/>
    </xf>
    <xf numFmtId="0" fontId="22" fillId="8" borderId="23" xfId="0" applyFont="1" applyFill="1" applyBorder="1" applyAlignment="1">
      <alignment horizontal="center" vertical="center"/>
    </xf>
    <xf numFmtId="0" fontId="22" fillId="8" borderId="24" xfId="0" applyFont="1" applyFill="1" applyBorder="1" applyAlignment="1">
      <alignment horizontal="center" vertical="center"/>
    </xf>
    <xf numFmtId="0" fontId="22" fillId="8" borderId="18" xfId="0" applyFont="1" applyFill="1" applyBorder="1" applyAlignment="1">
      <alignment horizontal="center" vertical="center"/>
    </xf>
    <xf numFmtId="0" fontId="22" fillId="8" borderId="0" xfId="0" applyFont="1" applyFill="1" applyBorder="1" applyAlignment="1">
      <alignment horizontal="center" vertical="center"/>
    </xf>
    <xf numFmtId="0" fontId="22" fillId="8" borderId="46"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32" xfId="0" applyFont="1" applyFill="1" applyBorder="1" applyAlignment="1">
      <alignment horizontal="center" vertical="center"/>
    </xf>
    <xf numFmtId="0" fontId="22" fillId="9" borderId="29" xfId="0" applyFont="1" applyFill="1" applyBorder="1" applyAlignment="1">
      <alignment horizontal="center" vertical="center" wrapText="1"/>
    </xf>
    <xf numFmtId="0" fontId="4" fillId="8" borderId="45" xfId="0" applyFont="1" applyFill="1" applyBorder="1" applyAlignment="1">
      <alignment vertical="center"/>
    </xf>
    <xf numFmtId="0" fontId="4" fillId="8" borderId="30" xfId="0" applyFont="1" applyFill="1" applyBorder="1" applyAlignment="1">
      <alignment vertical="center"/>
    </xf>
    <xf numFmtId="0" fontId="50" fillId="3" borderId="8" xfId="0" applyFont="1" applyFill="1" applyBorder="1" applyAlignment="1">
      <alignment horizontal="center" vertical="top" wrapText="1"/>
    </xf>
    <xf numFmtId="0" fontId="4" fillId="0" borderId="9" xfId="0" applyFont="1" applyBorder="1" applyAlignment="1"/>
    <xf numFmtId="0" fontId="4" fillId="0" borderId="35" xfId="0" applyFont="1" applyBorder="1" applyAlignment="1"/>
    <xf numFmtId="0" fontId="51" fillId="0" borderId="8" xfId="1" applyFont="1" applyBorder="1" applyAlignment="1" applyProtection="1">
      <alignment horizontal="center"/>
      <protection locked="0"/>
    </xf>
    <xf numFmtId="0" fontId="51" fillId="0" borderId="35" xfId="1" applyFont="1" applyBorder="1" applyAlignment="1" applyProtection="1">
      <protection locked="0"/>
    </xf>
    <xf numFmtId="0" fontId="49" fillId="0" borderId="31" xfId="0" applyFont="1" applyFill="1" applyBorder="1" applyAlignment="1">
      <alignment horizontal="center" wrapText="1"/>
    </xf>
    <xf numFmtId="0" fontId="49" fillId="0" borderId="10" xfId="0" applyFont="1" applyFill="1" applyBorder="1" applyAlignment="1">
      <alignment horizontal="center" wrapText="1"/>
    </xf>
    <xf numFmtId="0" fontId="49" fillId="0" borderId="32" xfId="0" applyFont="1" applyFill="1" applyBorder="1" applyAlignment="1">
      <alignment horizontal="center" wrapText="1"/>
    </xf>
    <xf numFmtId="0" fontId="30" fillId="0" borderId="2" xfId="0" applyFont="1" applyBorder="1" applyAlignment="1">
      <alignment horizontal="right"/>
    </xf>
    <xf numFmtId="0" fontId="4" fillId="0" borderId="3" xfId="0" applyFont="1" applyBorder="1" applyAlignment="1"/>
    <xf numFmtId="0" fontId="34" fillId="3" borderId="11" xfId="0" applyFont="1" applyFill="1" applyBorder="1" applyAlignment="1" applyProtection="1">
      <alignment horizontal="center"/>
    </xf>
    <xf numFmtId="0" fontId="4" fillId="0" borderId="12" xfId="0" applyFont="1" applyBorder="1" applyAlignment="1" applyProtection="1"/>
    <xf numFmtId="0" fontId="4" fillId="0" borderId="13" xfId="0" applyFont="1" applyBorder="1" applyAlignment="1" applyProtection="1"/>
    <xf numFmtId="0" fontId="33" fillId="15" borderId="23" xfId="0" applyFont="1" applyFill="1" applyBorder="1" applyAlignment="1" applyProtection="1">
      <alignment horizontal="center" vertical="center"/>
    </xf>
    <xf numFmtId="0" fontId="4" fillId="14" borderId="24" xfId="0" applyFont="1" applyFill="1" applyBorder="1" applyAlignment="1" applyProtection="1">
      <alignment horizontal="center" vertical="center"/>
    </xf>
    <xf numFmtId="0" fontId="4" fillId="14" borderId="27" xfId="0" applyFont="1" applyFill="1" applyBorder="1" applyAlignment="1" applyProtection="1">
      <alignment horizontal="center" vertical="center"/>
    </xf>
    <xf numFmtId="0" fontId="5" fillId="0" borderId="14" xfId="0" applyFont="1" applyBorder="1" applyAlignment="1" applyProtection="1">
      <alignment horizontal="left" vertical="top" wrapText="1"/>
      <protection locked="0"/>
    </xf>
    <xf numFmtId="0" fontId="4" fillId="0" borderId="28" xfId="0" applyFont="1" applyBorder="1" applyAlignment="1" applyProtection="1">
      <protection locked="0"/>
    </xf>
    <xf numFmtId="0" fontId="4" fillId="0" borderId="26" xfId="0" applyFont="1" applyBorder="1" applyAlignment="1" applyProtection="1">
      <protection locked="0"/>
    </xf>
    <xf numFmtId="0" fontId="22" fillId="16" borderId="23" xfId="0" applyFont="1" applyFill="1" applyBorder="1" applyAlignment="1">
      <alignment horizontal="center" vertical="center"/>
    </xf>
    <xf numFmtId="0" fontId="22" fillId="16" borderId="24" xfId="0" applyFont="1" applyFill="1" applyBorder="1" applyAlignment="1">
      <alignment horizontal="center" vertical="center"/>
    </xf>
    <xf numFmtId="0" fontId="22" fillId="16" borderId="18" xfId="0" applyFont="1" applyFill="1" applyBorder="1" applyAlignment="1">
      <alignment horizontal="center" vertical="center"/>
    </xf>
    <xf numFmtId="0" fontId="22" fillId="16" borderId="0" xfId="0" applyFont="1" applyFill="1" applyBorder="1" applyAlignment="1">
      <alignment horizontal="center" vertical="center"/>
    </xf>
    <xf numFmtId="0" fontId="22" fillId="16" borderId="46" xfId="0" applyFont="1" applyFill="1" applyBorder="1" applyAlignment="1">
      <alignment horizontal="center" vertical="center"/>
    </xf>
    <xf numFmtId="0" fontId="22" fillId="17" borderId="29" xfId="0" applyFont="1" applyFill="1" applyBorder="1" applyAlignment="1">
      <alignment horizontal="center" vertical="center" wrapText="1"/>
    </xf>
    <xf numFmtId="0" fontId="4" fillId="16" borderId="45" xfId="0" applyFont="1" applyFill="1" applyBorder="1" applyAlignment="1">
      <alignment vertical="center"/>
    </xf>
    <xf numFmtId="0" fontId="4" fillId="16" borderId="30" xfId="0" applyFont="1" applyFill="1" applyBorder="1" applyAlignment="1">
      <alignment vertical="center"/>
    </xf>
    <xf numFmtId="0" fontId="22" fillId="18" borderId="23" xfId="0" applyFont="1" applyFill="1" applyBorder="1" applyAlignment="1">
      <alignment horizontal="center" vertical="center"/>
    </xf>
    <xf numFmtId="0" fontId="22" fillId="18" borderId="24" xfId="0" applyFont="1" applyFill="1" applyBorder="1" applyAlignment="1">
      <alignment horizontal="center" vertical="center"/>
    </xf>
    <xf numFmtId="0" fontId="22" fillId="18" borderId="18" xfId="0" applyFont="1" applyFill="1" applyBorder="1" applyAlignment="1">
      <alignment horizontal="center" vertical="center"/>
    </xf>
    <xf numFmtId="0" fontId="22" fillId="18" borderId="0" xfId="0" applyFont="1" applyFill="1" applyBorder="1" applyAlignment="1">
      <alignment horizontal="center" vertical="center"/>
    </xf>
    <xf numFmtId="0" fontId="22" fillId="18" borderId="46" xfId="0" applyFont="1" applyFill="1" applyBorder="1" applyAlignment="1">
      <alignment horizontal="center" vertical="center"/>
    </xf>
    <xf numFmtId="0" fontId="22" fillId="19" borderId="29" xfId="0" applyFont="1" applyFill="1" applyBorder="1" applyAlignment="1">
      <alignment horizontal="center" vertical="center" wrapText="1"/>
    </xf>
    <xf numFmtId="0" fontId="4" fillId="18" borderId="45" xfId="0" applyFont="1" applyFill="1" applyBorder="1" applyAlignment="1">
      <alignment vertical="center"/>
    </xf>
    <xf numFmtId="0" fontId="4" fillId="18" borderId="30" xfId="0" applyFont="1" applyFill="1" applyBorder="1" applyAlignment="1">
      <alignment vertical="center"/>
    </xf>
    <xf numFmtId="0" fontId="13" fillId="0" borderId="31" xfId="0" applyFont="1" applyFill="1" applyBorder="1" applyAlignment="1">
      <alignment horizontal="center" wrapText="1"/>
    </xf>
    <xf numFmtId="0" fontId="13" fillId="0" borderId="10" xfId="0" applyFont="1" applyFill="1" applyBorder="1" applyAlignment="1">
      <alignment horizontal="center" wrapText="1"/>
    </xf>
    <xf numFmtId="0" fontId="13" fillId="0" borderId="32" xfId="0" applyFont="1" applyFill="1" applyBorder="1" applyAlignment="1">
      <alignment horizontal="center" wrapText="1"/>
    </xf>
  </cellXfs>
  <cellStyles count="3">
    <cellStyle name="Currency" xfId="2" builtinId="4"/>
    <cellStyle name="Hyperlink" xfId="1" builtinId="8"/>
    <cellStyle name="Normal" xfId="0" builtinId="0"/>
  </cellStyles>
  <dxfs count="92">
    <dxf>
      <font>
        <b/>
        <i val="0"/>
        <color rgb="FF00B050"/>
      </font>
    </dxf>
    <dxf>
      <font>
        <b/>
        <i val="0"/>
        <color rgb="FFC00000"/>
      </font>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00B050"/>
      </font>
      <fill>
        <patternFill patternType="solid">
          <bgColor theme="9" tint="0.79998168889431442"/>
        </patternFill>
      </fill>
    </dxf>
    <dxf>
      <font>
        <b/>
        <i val="0"/>
        <color rgb="FFC00000"/>
      </font>
      <fill>
        <patternFill patternType="solid">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00B050"/>
      </font>
    </dxf>
    <dxf>
      <font>
        <b/>
        <i val="0"/>
        <color rgb="FFC00000"/>
      </font>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00B050"/>
      </font>
      <fill>
        <patternFill patternType="solid">
          <bgColor theme="9" tint="0.79998168889431442"/>
        </patternFill>
      </fill>
    </dxf>
    <dxf>
      <font>
        <b/>
        <i val="0"/>
        <color rgb="FFC00000"/>
      </font>
      <fill>
        <patternFill patternType="solid">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00B050"/>
      </font>
    </dxf>
    <dxf>
      <font>
        <b/>
        <i val="0"/>
        <color rgb="FFC00000"/>
      </font>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00B050"/>
      </font>
      <fill>
        <patternFill patternType="solid">
          <bgColor theme="9" tint="0.79998168889431442"/>
        </patternFill>
      </fill>
    </dxf>
    <dxf>
      <font>
        <b/>
        <i val="0"/>
        <color rgb="FFC00000"/>
      </font>
      <fill>
        <patternFill patternType="solid">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C00000"/>
      </font>
      <fill>
        <patternFill patternType="none">
          <bgColor auto="1"/>
        </patternFill>
      </fill>
    </dxf>
    <dxf>
      <font>
        <b/>
        <i val="0"/>
        <color rgb="FF00B050"/>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B603FD"/>
      <color rgb="FFFF00FF"/>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0</xdr:col>
      <xdr:colOff>1</xdr:colOff>
      <xdr:row>5</xdr:row>
      <xdr:rowOff>0</xdr:rowOff>
    </xdr:from>
    <xdr:ext cx="11553824" cy="45719"/>
    <xdr:sp macro="" textlink="">
      <xdr:nvSpPr>
        <xdr:cNvPr id="3" name="TextBox 2">
          <a:extLst>
            <a:ext uri="{FF2B5EF4-FFF2-40B4-BE49-F238E27FC236}">
              <a16:creationId xmlns:a16="http://schemas.microsoft.com/office/drawing/2014/main" id="{2552B428-4BEA-4008-89EB-00040643499E}"/>
            </a:ext>
          </a:extLst>
        </xdr:cNvPr>
        <xdr:cNvSpPr txBox="1"/>
      </xdr:nvSpPr>
      <xdr:spPr>
        <a:xfrm flipV="1">
          <a:off x="1" y="4171948"/>
          <a:ext cx="11553824"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9525</xdr:rowOff>
        </xdr:from>
        <xdr:to>
          <xdr:col>1</xdr:col>
          <xdr:colOff>5564981</xdr:colOff>
          <xdr:row>1</xdr:row>
          <xdr:rowOff>295275</xdr:rowOff>
        </xdr:to>
        <xdr:pic>
          <xdr:nvPicPr>
            <xdr:cNvPr id="2" name="Picture 1">
              <a:extLst>
                <a:ext uri="{FF2B5EF4-FFF2-40B4-BE49-F238E27FC236}">
                  <a16:creationId xmlns:a16="http://schemas.microsoft.com/office/drawing/2014/main" id="{8FD6F135-588F-4BD4-9C06-7825D26700E7}"/>
                </a:ext>
              </a:extLst>
            </xdr:cNvPr>
            <xdr:cNvPicPr>
              <a:picLocks noChangeAspect="1" noChangeArrowheads="1"/>
              <a:extLst>
                <a:ext uri="{84589F7E-364E-4C9E-8A38-B11213B215E9}">
                  <a14:cameraTool cellRange="'LEA Info'!$A$3:$Q$3" spid="_x0000_s40038"/>
                </a:ext>
              </a:extLst>
            </xdr:cNvPicPr>
          </xdr:nvPicPr>
          <xdr:blipFill>
            <a:blip xmlns:r="http://schemas.openxmlformats.org/officeDocument/2006/relationships" r:embed="rId1"/>
            <a:srcRect/>
            <a:stretch>
              <a:fillRect/>
            </a:stretch>
          </xdr:blipFill>
          <xdr:spPr bwMode="auto">
            <a:xfrm>
              <a:off x="38100" y="381000"/>
              <a:ext cx="11537156" cy="2857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xdr:row>
          <xdr:rowOff>19050</xdr:rowOff>
        </xdr:from>
        <xdr:to>
          <xdr:col>2</xdr:col>
          <xdr:colOff>3355181</xdr:colOff>
          <xdr:row>1</xdr:row>
          <xdr:rowOff>304800</xdr:rowOff>
        </xdr:to>
        <xdr:pic>
          <xdr:nvPicPr>
            <xdr:cNvPr id="2" name="Picture 1">
              <a:extLst>
                <a:ext uri="{FF2B5EF4-FFF2-40B4-BE49-F238E27FC236}">
                  <a16:creationId xmlns:a16="http://schemas.microsoft.com/office/drawing/2014/main" id="{01BBE45C-3E6E-4D0C-BB50-700B05613DD8}"/>
                </a:ext>
              </a:extLst>
            </xdr:cNvPr>
            <xdr:cNvPicPr>
              <a:picLocks noChangeAspect="1" noChangeArrowheads="1"/>
              <a:extLst>
                <a:ext uri="{84589F7E-364E-4C9E-8A38-B11213B215E9}">
                  <a14:cameraTool cellRange="'LEA Info'!$A$3:$Q$3" spid="_x0000_s41072"/>
                </a:ext>
              </a:extLst>
            </xdr:cNvPicPr>
          </xdr:nvPicPr>
          <xdr:blipFill>
            <a:blip xmlns:r="http://schemas.openxmlformats.org/officeDocument/2006/relationships" r:embed="rId1"/>
            <a:srcRect/>
            <a:stretch>
              <a:fillRect/>
            </a:stretch>
          </xdr:blipFill>
          <xdr:spPr bwMode="auto">
            <a:xfrm>
              <a:off x="47625" y="390525"/>
              <a:ext cx="11537156" cy="2857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1</xdr:row>
          <xdr:rowOff>38100</xdr:rowOff>
        </xdr:from>
        <xdr:to>
          <xdr:col>12</xdr:col>
          <xdr:colOff>459581</xdr:colOff>
          <xdr:row>1</xdr:row>
          <xdr:rowOff>323850</xdr:rowOff>
        </xdr:to>
        <xdr:pic>
          <xdr:nvPicPr>
            <xdr:cNvPr id="2" name="Picture 1">
              <a:extLst>
                <a:ext uri="{FF2B5EF4-FFF2-40B4-BE49-F238E27FC236}">
                  <a16:creationId xmlns:a16="http://schemas.microsoft.com/office/drawing/2014/main" id="{1175B914-7CF0-4182-8C77-2B691E764609}"/>
                </a:ext>
              </a:extLst>
            </xdr:cNvPr>
            <xdr:cNvPicPr>
              <a:picLocks noChangeAspect="1" noChangeArrowheads="1"/>
              <a:extLst>
                <a:ext uri="{84589F7E-364E-4C9E-8A38-B11213B215E9}">
                  <a14:cameraTool cellRange="'LEA Info'!$A$3:$Q$3" spid="_x0000_s42111"/>
                </a:ext>
              </a:extLst>
            </xdr:cNvPicPr>
          </xdr:nvPicPr>
          <xdr:blipFill>
            <a:blip xmlns:r="http://schemas.openxmlformats.org/officeDocument/2006/relationships" r:embed="rId1"/>
            <a:srcRect/>
            <a:stretch>
              <a:fillRect/>
            </a:stretch>
          </xdr:blipFill>
          <xdr:spPr bwMode="auto">
            <a:xfrm>
              <a:off x="57150" y="409575"/>
              <a:ext cx="11537156" cy="2857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104862</xdr:colOff>
      <xdr:row>38</xdr:row>
      <xdr:rowOff>0</xdr:rowOff>
    </xdr:to>
    <xdr:pic>
      <xdr:nvPicPr>
        <xdr:cNvPr id="2" name="Picture 1">
          <a:extLst>
            <a:ext uri="{FF2B5EF4-FFF2-40B4-BE49-F238E27FC236}">
              <a16:creationId xmlns:a16="http://schemas.microsoft.com/office/drawing/2014/main" id="{1F720FF1-C6B8-4D6F-B0F0-32CEC505D152}"/>
            </a:ext>
          </a:extLst>
        </xdr:cNvPr>
        <xdr:cNvPicPr>
          <a:picLocks noChangeAspect="1"/>
        </xdr:cNvPicPr>
      </xdr:nvPicPr>
      <xdr:blipFill>
        <a:blip xmlns:r="http://schemas.openxmlformats.org/officeDocument/2006/relationships" r:embed="rId1"/>
        <a:stretch>
          <a:fillRect/>
        </a:stretch>
      </xdr:blipFill>
      <xdr:spPr>
        <a:xfrm>
          <a:off x="0" y="0"/>
          <a:ext cx="11077662" cy="7239000"/>
        </a:xfrm>
        <a:prstGeom prst="rect">
          <a:avLst/>
        </a:prstGeom>
      </xdr:spPr>
    </xdr:pic>
    <xdr:clientData/>
  </xdr:twoCellAnchor>
  <xdr:twoCellAnchor editAs="oneCell">
    <xdr:from>
      <xdr:col>0</xdr:col>
      <xdr:colOff>0</xdr:colOff>
      <xdr:row>37</xdr:row>
      <xdr:rowOff>142874</xdr:rowOff>
    </xdr:from>
    <xdr:to>
      <xdr:col>18</xdr:col>
      <xdr:colOff>0</xdr:colOff>
      <xdr:row>71</xdr:row>
      <xdr:rowOff>125135</xdr:rowOff>
    </xdr:to>
    <xdr:pic>
      <xdr:nvPicPr>
        <xdr:cNvPr id="3" name="Picture 2">
          <a:extLst>
            <a:ext uri="{FF2B5EF4-FFF2-40B4-BE49-F238E27FC236}">
              <a16:creationId xmlns:a16="http://schemas.microsoft.com/office/drawing/2014/main" id="{AE1DE9FE-70D5-4E7E-AB94-F5CD83DA58BA}"/>
            </a:ext>
          </a:extLst>
        </xdr:cNvPr>
        <xdr:cNvPicPr>
          <a:picLocks noChangeAspect="1"/>
        </xdr:cNvPicPr>
      </xdr:nvPicPr>
      <xdr:blipFill>
        <a:blip xmlns:r="http://schemas.openxmlformats.org/officeDocument/2006/relationships" r:embed="rId2"/>
        <a:stretch>
          <a:fillRect/>
        </a:stretch>
      </xdr:blipFill>
      <xdr:spPr>
        <a:xfrm>
          <a:off x="0" y="7191374"/>
          <a:ext cx="10972800" cy="64592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1</xdr:row>
          <xdr:rowOff>47625</xdr:rowOff>
        </xdr:from>
        <xdr:to>
          <xdr:col>2</xdr:col>
          <xdr:colOff>3089539</xdr:colOff>
          <xdr:row>1</xdr:row>
          <xdr:rowOff>333375</xdr:rowOff>
        </xdr:to>
        <xdr:pic>
          <xdr:nvPicPr>
            <xdr:cNvPr id="2" name="Picture 1">
              <a:extLst>
                <a:ext uri="{FF2B5EF4-FFF2-40B4-BE49-F238E27FC236}">
                  <a16:creationId xmlns:a16="http://schemas.microsoft.com/office/drawing/2014/main" id="{7E99FBDD-6154-48B0-B5F8-258D45C5FEE2}"/>
                </a:ext>
              </a:extLst>
            </xdr:cNvPr>
            <xdr:cNvPicPr>
              <a:picLocks noChangeAspect="1" noChangeArrowheads="1"/>
              <a:extLst>
                <a:ext uri="{84589F7E-364E-4C9E-8A38-B11213B215E9}">
                  <a14:cameraTool cellRange="'LEA Info'!$A$3:$Q$3" spid="_x0000_s10445"/>
                </a:ext>
              </a:extLst>
            </xdr:cNvPicPr>
          </xdr:nvPicPr>
          <xdr:blipFill>
            <a:blip xmlns:r="http://schemas.openxmlformats.org/officeDocument/2006/relationships" r:embed="rId1"/>
            <a:srcRect/>
            <a:stretch>
              <a:fillRect/>
            </a:stretch>
          </xdr:blipFill>
          <xdr:spPr bwMode="auto">
            <a:xfrm>
              <a:off x="19050" y="470958"/>
              <a:ext cx="11537156" cy="2857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28574</xdr:colOff>
          <xdr:row>1</xdr:row>
          <xdr:rowOff>38100</xdr:rowOff>
        </xdr:from>
        <xdr:to>
          <xdr:col>12</xdr:col>
          <xdr:colOff>876300</xdr:colOff>
          <xdr:row>1</xdr:row>
          <xdr:rowOff>333375</xdr:rowOff>
        </xdr:to>
        <xdr:pic>
          <xdr:nvPicPr>
            <xdr:cNvPr id="2" name="Picture 1">
              <a:extLst>
                <a:ext uri="{FF2B5EF4-FFF2-40B4-BE49-F238E27FC236}">
                  <a16:creationId xmlns:a16="http://schemas.microsoft.com/office/drawing/2014/main" id="{40F0E7B1-95E9-429A-ABC5-0FEEA10317B6}"/>
                </a:ext>
              </a:extLst>
            </xdr:cNvPr>
            <xdr:cNvPicPr>
              <a:picLocks noChangeAspect="1" noChangeArrowheads="1"/>
              <a:extLst>
                <a:ext uri="{84589F7E-364E-4C9E-8A38-B11213B215E9}">
                  <a14:cameraTool cellRange="'LEA Info'!$A$3:$Q$3" spid="_x0000_s4307"/>
                </a:ext>
              </a:extLst>
            </xdr:cNvPicPr>
          </xdr:nvPicPr>
          <xdr:blipFill>
            <a:blip xmlns:r="http://schemas.openxmlformats.org/officeDocument/2006/relationships" r:embed="rId1"/>
            <a:srcRect/>
            <a:stretch>
              <a:fillRect/>
            </a:stretch>
          </xdr:blipFill>
          <xdr:spPr bwMode="auto">
            <a:xfrm>
              <a:off x="28574" y="390525"/>
              <a:ext cx="11982451" cy="2952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9525</xdr:rowOff>
        </xdr:from>
        <xdr:to>
          <xdr:col>1</xdr:col>
          <xdr:colOff>5564981</xdr:colOff>
          <xdr:row>1</xdr:row>
          <xdr:rowOff>295275</xdr:rowOff>
        </xdr:to>
        <xdr:pic>
          <xdr:nvPicPr>
            <xdr:cNvPr id="3" name="Picture 2">
              <a:extLst>
                <a:ext uri="{FF2B5EF4-FFF2-40B4-BE49-F238E27FC236}">
                  <a16:creationId xmlns:a16="http://schemas.microsoft.com/office/drawing/2014/main" id="{9BE65AA7-EE90-4F85-B631-D4C6004044AB}"/>
                </a:ext>
              </a:extLst>
            </xdr:cNvPr>
            <xdr:cNvPicPr>
              <a:picLocks noChangeAspect="1" noChangeArrowheads="1"/>
              <a:extLst>
                <a:ext uri="{84589F7E-364E-4C9E-8A38-B11213B215E9}">
                  <a14:cameraTool cellRange="'LEA Info'!$A$3:$Q$3" spid="_x0000_s25757"/>
                </a:ext>
              </a:extLst>
            </xdr:cNvPicPr>
          </xdr:nvPicPr>
          <xdr:blipFill>
            <a:blip xmlns:r="http://schemas.openxmlformats.org/officeDocument/2006/relationships" r:embed="rId1"/>
            <a:srcRect/>
            <a:stretch>
              <a:fillRect/>
            </a:stretch>
          </xdr:blipFill>
          <xdr:spPr bwMode="auto">
            <a:xfrm>
              <a:off x="38100" y="381000"/>
              <a:ext cx="11537156" cy="2857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xdr:row>
          <xdr:rowOff>19050</xdr:rowOff>
        </xdr:from>
        <xdr:to>
          <xdr:col>2</xdr:col>
          <xdr:colOff>3355181</xdr:colOff>
          <xdr:row>1</xdr:row>
          <xdr:rowOff>304800</xdr:rowOff>
        </xdr:to>
        <xdr:pic>
          <xdr:nvPicPr>
            <xdr:cNvPr id="4" name="Picture 3">
              <a:extLst>
                <a:ext uri="{FF2B5EF4-FFF2-40B4-BE49-F238E27FC236}">
                  <a16:creationId xmlns:a16="http://schemas.microsoft.com/office/drawing/2014/main" id="{579DA583-814F-42BB-942A-F5BF4EA28E5E}"/>
                </a:ext>
              </a:extLst>
            </xdr:cNvPr>
            <xdr:cNvPicPr>
              <a:picLocks noChangeAspect="1" noChangeArrowheads="1"/>
              <a:extLst>
                <a:ext uri="{84589F7E-364E-4C9E-8A38-B11213B215E9}">
                  <a14:cameraTool cellRange="'LEA Info'!$A$3:$Q$3" spid="_x0000_s18608"/>
                </a:ext>
              </a:extLst>
            </xdr:cNvPicPr>
          </xdr:nvPicPr>
          <xdr:blipFill>
            <a:blip xmlns:r="http://schemas.openxmlformats.org/officeDocument/2006/relationships" r:embed="rId1"/>
            <a:srcRect/>
            <a:stretch>
              <a:fillRect/>
            </a:stretch>
          </xdr:blipFill>
          <xdr:spPr bwMode="auto">
            <a:xfrm>
              <a:off x="47625" y="390525"/>
              <a:ext cx="11537156" cy="2857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1</xdr:row>
          <xdr:rowOff>38100</xdr:rowOff>
        </xdr:from>
        <xdr:to>
          <xdr:col>12</xdr:col>
          <xdr:colOff>858798</xdr:colOff>
          <xdr:row>1</xdr:row>
          <xdr:rowOff>342900</xdr:rowOff>
        </xdr:to>
        <xdr:pic>
          <xdr:nvPicPr>
            <xdr:cNvPr id="4" name="Picture 3">
              <a:extLst>
                <a:ext uri="{FF2B5EF4-FFF2-40B4-BE49-F238E27FC236}">
                  <a16:creationId xmlns:a16="http://schemas.microsoft.com/office/drawing/2014/main" id="{F3812489-5F85-4736-95DF-65A67448B688}"/>
                </a:ext>
              </a:extLst>
            </xdr:cNvPr>
            <xdr:cNvPicPr>
              <a:picLocks noChangeAspect="1" noChangeArrowheads="1"/>
              <a:extLst>
                <a:ext uri="{84589F7E-364E-4C9E-8A38-B11213B215E9}">
                  <a14:cameraTool cellRange="'LEA Info'!$A$3:$Q$3" spid="_x0000_s19637"/>
                </a:ext>
              </a:extLst>
            </xdr:cNvPicPr>
          </xdr:nvPicPr>
          <xdr:blipFill>
            <a:blip xmlns:r="http://schemas.openxmlformats.org/officeDocument/2006/relationships" r:embed="rId1"/>
            <a:srcRect/>
            <a:stretch>
              <a:fillRect/>
            </a:stretch>
          </xdr:blipFill>
          <xdr:spPr bwMode="auto">
            <a:xfrm>
              <a:off x="57150" y="361950"/>
              <a:ext cx="11936373" cy="3048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9525</xdr:rowOff>
        </xdr:from>
        <xdr:to>
          <xdr:col>1</xdr:col>
          <xdr:colOff>5564981</xdr:colOff>
          <xdr:row>1</xdr:row>
          <xdr:rowOff>295275</xdr:rowOff>
        </xdr:to>
        <xdr:pic>
          <xdr:nvPicPr>
            <xdr:cNvPr id="2" name="Picture 1">
              <a:extLst>
                <a:ext uri="{FF2B5EF4-FFF2-40B4-BE49-F238E27FC236}">
                  <a16:creationId xmlns:a16="http://schemas.microsoft.com/office/drawing/2014/main" id="{979BF587-1493-4D2D-89BC-94A593D1165A}"/>
                </a:ext>
              </a:extLst>
            </xdr:cNvPr>
            <xdr:cNvPicPr>
              <a:picLocks noChangeAspect="1" noChangeArrowheads="1"/>
              <a:extLst>
                <a:ext uri="{84589F7E-364E-4C9E-8A38-B11213B215E9}">
                  <a14:cameraTool cellRange="'LEA Info'!$A$3:$Q$3" spid="_x0000_s32886"/>
                </a:ext>
              </a:extLst>
            </xdr:cNvPicPr>
          </xdr:nvPicPr>
          <xdr:blipFill>
            <a:blip xmlns:r="http://schemas.openxmlformats.org/officeDocument/2006/relationships" r:embed="rId1"/>
            <a:srcRect/>
            <a:stretch>
              <a:fillRect/>
            </a:stretch>
          </xdr:blipFill>
          <xdr:spPr bwMode="auto">
            <a:xfrm>
              <a:off x="38100" y="381000"/>
              <a:ext cx="11537156" cy="2857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xdr:row>
          <xdr:rowOff>19050</xdr:rowOff>
        </xdr:from>
        <xdr:to>
          <xdr:col>2</xdr:col>
          <xdr:colOff>3355181</xdr:colOff>
          <xdr:row>1</xdr:row>
          <xdr:rowOff>304800</xdr:rowOff>
        </xdr:to>
        <xdr:pic>
          <xdr:nvPicPr>
            <xdr:cNvPr id="2" name="Picture 1">
              <a:extLst>
                <a:ext uri="{FF2B5EF4-FFF2-40B4-BE49-F238E27FC236}">
                  <a16:creationId xmlns:a16="http://schemas.microsoft.com/office/drawing/2014/main" id="{B071AE19-4F1D-4CE3-963F-8BB2BF8B28C6}"/>
                </a:ext>
              </a:extLst>
            </xdr:cNvPr>
            <xdr:cNvPicPr>
              <a:picLocks noChangeAspect="1" noChangeArrowheads="1"/>
              <a:extLst>
                <a:ext uri="{84589F7E-364E-4C9E-8A38-B11213B215E9}">
                  <a14:cameraTool cellRange="'LEA Info'!$A$3:$Q$3" spid="_x0000_s33924"/>
                </a:ext>
              </a:extLst>
            </xdr:cNvPicPr>
          </xdr:nvPicPr>
          <xdr:blipFill>
            <a:blip xmlns:r="http://schemas.openxmlformats.org/officeDocument/2006/relationships" r:embed="rId1"/>
            <a:srcRect/>
            <a:stretch>
              <a:fillRect/>
            </a:stretch>
          </xdr:blipFill>
          <xdr:spPr bwMode="auto">
            <a:xfrm>
              <a:off x="47625" y="390525"/>
              <a:ext cx="11537156" cy="2857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1</xdr:row>
          <xdr:rowOff>38100</xdr:rowOff>
        </xdr:from>
        <xdr:to>
          <xdr:col>12</xdr:col>
          <xdr:colOff>459581</xdr:colOff>
          <xdr:row>1</xdr:row>
          <xdr:rowOff>323850</xdr:rowOff>
        </xdr:to>
        <xdr:pic>
          <xdr:nvPicPr>
            <xdr:cNvPr id="2" name="Picture 1">
              <a:extLst>
                <a:ext uri="{FF2B5EF4-FFF2-40B4-BE49-F238E27FC236}">
                  <a16:creationId xmlns:a16="http://schemas.microsoft.com/office/drawing/2014/main" id="{8846187C-5E37-42C3-ABD6-A8807EB5FC1A}"/>
                </a:ext>
              </a:extLst>
            </xdr:cNvPr>
            <xdr:cNvPicPr>
              <a:picLocks noChangeAspect="1" noChangeArrowheads="1"/>
              <a:extLst>
                <a:ext uri="{84589F7E-364E-4C9E-8A38-B11213B215E9}">
                  <a14:cameraTool cellRange="'LEA Info'!$A$3:$Q$3" spid="_x0000_s34956"/>
                </a:ext>
              </a:extLst>
            </xdr:cNvPicPr>
          </xdr:nvPicPr>
          <xdr:blipFill>
            <a:blip xmlns:r="http://schemas.openxmlformats.org/officeDocument/2006/relationships" r:embed="rId1"/>
            <a:srcRect/>
            <a:stretch>
              <a:fillRect/>
            </a:stretch>
          </xdr:blipFill>
          <xdr:spPr bwMode="auto">
            <a:xfrm>
              <a:off x="57150" y="409575"/>
              <a:ext cx="11537156" cy="2857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antsManagement/Title%20I/SIG/1003(g)/SY%202019-2020/1003g%20Renewal%20App%20FY2019_Grant_Track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1003g Tracker"/>
      <sheetName val="Sheet2"/>
      <sheetName val="Sheet1"/>
      <sheetName val="Pathways"/>
    </sheetNames>
    <sheetDataSet>
      <sheetData sheetId="0"/>
      <sheetData sheetId="1"/>
      <sheetData sheetId="2">
        <row r="1">
          <cell r="A1" t="str">
            <v>0015</v>
          </cell>
          <cell r="B1" t="str">
            <v>DM</v>
          </cell>
          <cell r="C1" t="str">
            <v xml:space="preserve">Adams Central Community Schools </v>
          </cell>
          <cell r="D1" t="str">
            <v>222 W Washington St</v>
          </cell>
          <cell r="E1" t="str">
            <v>Monroe</v>
          </cell>
          <cell r="F1" t="str">
            <v>IN</v>
          </cell>
          <cell r="G1" t="str">
            <v>46772-9436</v>
          </cell>
          <cell r="H1">
            <v>1.2200000000000001E-2</v>
          </cell>
          <cell r="I1" t="str">
            <v>092039999</v>
          </cell>
          <cell r="J1">
            <v>0.9</v>
          </cell>
          <cell r="K1" t="str">
            <v>Mr.</v>
          </cell>
          <cell r="L1" t="str">
            <v>Joel Mahaffey</v>
          </cell>
          <cell r="M1" t="str">
            <v>mahaffey@accs.k12.in.us</v>
          </cell>
          <cell r="N1" t="str">
            <v>Abby DeRoo</v>
          </cell>
          <cell r="O1" t="str">
            <v>derooa@accs.k12.in.us</v>
          </cell>
          <cell r="P1"/>
          <cell r="Q1"/>
          <cell r="R1"/>
          <cell r="S1"/>
          <cell r="T1" t="str">
            <v>260.692.6193</v>
          </cell>
          <cell r="U1" t="str">
            <v>260.692.6198</v>
          </cell>
          <cell r="V1" t="str">
            <v>Abby DeRoo</v>
          </cell>
          <cell r="W1" t="str">
            <v>derooa@accs.k12.in.us</v>
          </cell>
          <cell r="X1"/>
          <cell r="Y1"/>
          <cell r="Z1"/>
          <cell r="AA1"/>
          <cell r="AB1" t="str">
            <v>260-692-1182</v>
          </cell>
          <cell r="AC1" t="str">
            <v>260-692-6198</v>
          </cell>
          <cell r="AD1" t="str">
            <v>Amy Wenger</v>
          </cell>
          <cell r="AE1" t="str">
            <v>wengera@accs.k12.in.us</v>
          </cell>
          <cell r="AF1"/>
          <cell r="AG1"/>
          <cell r="AH1" t="str">
            <v>260.692.6193</v>
          </cell>
          <cell r="AI1" t="str">
            <v>Dawn Cook</v>
          </cell>
          <cell r="AJ1" t="str">
            <v>cookd@accs.k12.in.us</v>
          </cell>
          <cell r="AK1"/>
          <cell r="AL1"/>
          <cell r="AM1" t="str">
            <v>Ms. Colleen Stiglitz</v>
          </cell>
          <cell r="AN1" t="str">
            <v>stiglitz@accs.k12.in.us</v>
          </cell>
          <cell r="AO1" t="str">
            <v>260-692-1182</v>
          </cell>
          <cell r="AP1" t="str">
            <v>Katie Isch</v>
          </cell>
          <cell r="AQ1" t="str">
            <v>ischk@accs.k12.in.us</v>
          </cell>
        </row>
        <row r="2">
          <cell r="A2" t="str">
            <v>0025</v>
          </cell>
          <cell r="B2" t="str">
            <v>LT</v>
          </cell>
          <cell r="C2" t="str">
            <v xml:space="preserve">North Adams Community Schools </v>
          </cell>
          <cell r="D2" t="str">
            <v>625 Stadium Dr</v>
          </cell>
          <cell r="E2" t="str">
            <v xml:space="preserve">Decatur             </v>
          </cell>
          <cell r="F2" t="str">
            <v>IN</v>
          </cell>
          <cell r="G2" t="str">
            <v>46733-0670</v>
          </cell>
          <cell r="H2">
            <v>5.8999999999999999E-3</v>
          </cell>
          <cell r="I2" t="str">
            <v>088744172</v>
          </cell>
          <cell r="J2">
            <v>0.85</v>
          </cell>
          <cell r="K2" t="str">
            <v>Mr.</v>
          </cell>
          <cell r="L2" t="str">
            <v>Brent Lehman</v>
          </cell>
          <cell r="M2" t="str">
            <v>lehmanb@nadams.k12.in.us</v>
          </cell>
          <cell r="N2" t="str">
            <v>Jennifer Coplen</v>
          </cell>
          <cell r="O2" t="str">
            <v>coplenj@nadams.k12.in.us</v>
          </cell>
          <cell r="P2"/>
          <cell r="Q2"/>
          <cell r="R2"/>
          <cell r="S2"/>
          <cell r="T2" t="str">
            <v xml:space="preserve">260.724.7146 </v>
          </cell>
          <cell r="U2" t="str">
            <v>260.724.4777</v>
          </cell>
          <cell r="V2" t="str">
            <v>Jennifer Coplen</v>
          </cell>
          <cell r="W2" t="str">
            <v>coplenj@nadams.k12.in.us</v>
          </cell>
          <cell r="X2"/>
          <cell r="Y2"/>
          <cell r="Z2"/>
          <cell r="AA2"/>
          <cell r="AB2" t="str">
            <v>260-724-7146</v>
          </cell>
          <cell r="AC2" t="str">
            <v>260-724-4777</v>
          </cell>
          <cell r="AD2" t="str">
            <v>Brent Lehman</v>
          </cell>
          <cell r="AE2" t="str">
            <v>lehmanb@nadams.k12.in.us</v>
          </cell>
          <cell r="AF2"/>
          <cell r="AG2"/>
          <cell r="AH2" t="str">
            <v>260-724-7146</v>
          </cell>
          <cell r="AI2" t="str">
            <v>Beth Quinn</v>
          </cell>
          <cell r="AJ2" t="str">
            <v>quinnb@nadams.k12.in.us</v>
          </cell>
          <cell r="AK2"/>
          <cell r="AL2"/>
          <cell r="AM2" t="str">
            <v>Mr. Brent Lehman</v>
          </cell>
          <cell r="AN2" t="str">
            <v>lehmanb@nadams.k12.in.us</v>
          </cell>
          <cell r="AO2" t="str">
            <v>260-724-7146</v>
          </cell>
          <cell r="AP2" t="str">
            <v>Olivia Valencic-Miller</v>
          </cell>
          <cell r="AQ2" t="str">
            <v>valencicmillero@nadams.k12.in.us</v>
          </cell>
        </row>
        <row r="3">
          <cell r="A3" t="str">
            <v>0035</v>
          </cell>
          <cell r="B3" t="str">
            <v>SH</v>
          </cell>
          <cell r="C3" t="str">
            <v xml:space="preserve">South Adams Schools           </v>
          </cell>
          <cell r="D3" t="str">
            <v>1017 Starfire Way</v>
          </cell>
          <cell r="E3" t="str">
            <v xml:space="preserve">Berne               </v>
          </cell>
          <cell r="F3" t="str">
            <v>IN</v>
          </cell>
          <cell r="G3" t="str">
            <v>46711-2397</v>
          </cell>
          <cell r="H3" t="e">
            <v>#N/A</v>
          </cell>
          <cell r="I3" t="str">
            <v>086775111</v>
          </cell>
          <cell r="J3">
            <v>0.95</v>
          </cell>
          <cell r="K3" t="str">
            <v>Mr.</v>
          </cell>
          <cell r="L3" t="str">
            <v>Scott Litwiller</v>
          </cell>
          <cell r="M3" t="str">
            <v>slitwiller@southadams.k12.in.us</v>
          </cell>
          <cell r="N3" t="str">
            <v>Joe Meyer</v>
          </cell>
          <cell r="O3" t="str">
            <v>jmeyer@southadams.k12.in.us</v>
          </cell>
          <cell r="P3"/>
          <cell r="Q3"/>
          <cell r="R3"/>
          <cell r="S3"/>
          <cell r="T3" t="str">
            <v>260.589.1101</v>
          </cell>
          <cell r="U3" t="str">
            <v>260.589.2065</v>
          </cell>
          <cell r="V3" t="str">
            <v>Joe Meyer</v>
          </cell>
          <cell r="W3" t="str">
            <v>jmeyer@southadams.k12.in.us</v>
          </cell>
          <cell r="X3"/>
          <cell r="Y3"/>
          <cell r="Z3"/>
          <cell r="AA3"/>
          <cell r="AB3" t="str">
            <v>260-589-1101</v>
          </cell>
          <cell r="AC3" t="str">
            <v>260-589-2065</v>
          </cell>
          <cell r="AD3" t="str">
            <v>Susana Amstutz</v>
          </cell>
          <cell r="AE3" t="str">
            <v>samstutz@southadams.k12.in.us</v>
          </cell>
          <cell r="AF3"/>
          <cell r="AG3"/>
          <cell r="AH3" t="str">
            <v>260.589.3133</v>
          </cell>
          <cell r="AI3" t="str">
            <v>Becky Biberstein</v>
          </cell>
          <cell r="AJ3" t="str">
            <v>bbiberstein@southadams.k12.in.us</v>
          </cell>
          <cell r="AK3"/>
          <cell r="AL3"/>
          <cell r="AM3" t="str">
            <v>Mr. Scott Litwiller</v>
          </cell>
          <cell r="AN3" t="str">
            <v>slitwiller@southadams.k12.in.us</v>
          </cell>
          <cell r="AO3" t="str">
            <v>260-589-1101</v>
          </cell>
          <cell r="AP3" t="str">
            <v>Joe Meyer</v>
          </cell>
          <cell r="AQ3" t="str">
            <v>jmeyer@southadams.k12.in.us</v>
          </cell>
        </row>
        <row r="4">
          <cell r="A4" t="str">
            <v>0125</v>
          </cell>
          <cell r="B4" t="str">
            <v>LT</v>
          </cell>
          <cell r="C4" t="str">
            <v xml:space="preserve">M S D Southwest Allen County  </v>
          </cell>
          <cell r="D4" t="str">
            <v xml:space="preserve">4824 Homestead Rd             </v>
          </cell>
          <cell r="E4" t="str">
            <v xml:space="preserve">Fort Wayne          </v>
          </cell>
          <cell r="F4" t="str">
            <v>IN</v>
          </cell>
          <cell r="G4" t="str">
            <v>46814-5455</v>
          </cell>
          <cell r="H4" t="e">
            <v>#N/A</v>
          </cell>
          <cell r="I4">
            <v>100021062</v>
          </cell>
          <cell r="J4">
            <v>0.85</v>
          </cell>
          <cell r="K4" t="str">
            <v>Dr.</v>
          </cell>
          <cell r="L4" t="str">
            <v>Phil Downs</v>
          </cell>
          <cell r="M4" t="str">
            <v>pdowns@sacs.k12.in.us</v>
          </cell>
          <cell r="N4" t="str">
            <v>Dr. Lynn Simmers</v>
          </cell>
          <cell r="O4" t="str">
            <v>lsimmers@sacs.k12.in.us</v>
          </cell>
          <cell r="P4"/>
          <cell r="Q4"/>
          <cell r="R4"/>
          <cell r="S4"/>
          <cell r="T4" t="str">
            <v>260.431.2020</v>
          </cell>
          <cell r="U4" t="str">
            <v>260.431.2063</v>
          </cell>
          <cell r="V4" t="str">
            <v>Phil Downs</v>
          </cell>
          <cell r="W4" t="str">
            <v>pdowns@sacs.k12.in.us</v>
          </cell>
          <cell r="X4"/>
          <cell r="Y4"/>
          <cell r="Z4"/>
          <cell r="AA4"/>
          <cell r="AB4" t="str">
            <v>260-431-2020</v>
          </cell>
          <cell r="AC4" t="str">
            <v>260-431-2063</v>
          </cell>
          <cell r="AD4" t="str">
            <v>Lynn Simmers</v>
          </cell>
          <cell r="AE4" t="str">
            <v>lsimmers@sacs.k12.in.us</v>
          </cell>
          <cell r="AF4"/>
          <cell r="AG4"/>
          <cell r="AH4" t="str">
            <v>(260) 431-2020</v>
          </cell>
          <cell r="AI4" t="str">
            <v>Jim Coplen</v>
          </cell>
          <cell r="AJ4" t="str">
            <v>jcoplen@sacs.k12.in.us</v>
          </cell>
          <cell r="AK4"/>
          <cell r="AL4"/>
          <cell r="AM4" t="str">
            <v>Dr. Phil Downs</v>
          </cell>
          <cell r="AN4" t="str">
            <v>pdowns@sacs.k12.in.us</v>
          </cell>
          <cell r="AO4" t="str">
            <v>260-431-2020</v>
          </cell>
          <cell r="AP4" t="str">
            <v>Lynn Simmers</v>
          </cell>
          <cell r="AQ4" t="str">
            <v>lsimmers@sacs.k12.in.us</v>
          </cell>
        </row>
        <row r="5">
          <cell r="A5" t="str">
            <v>0225</v>
          </cell>
          <cell r="B5" t="str">
            <v>MF</v>
          </cell>
          <cell r="C5" t="str">
            <v>Northwest Allen County Schools</v>
          </cell>
          <cell r="D5" t="str">
            <v xml:space="preserve">13119 Coldwater Rd            </v>
          </cell>
          <cell r="E5" t="str">
            <v xml:space="preserve">Fort Wayne          </v>
          </cell>
          <cell r="F5" t="str">
            <v>IN</v>
          </cell>
          <cell r="G5" t="str">
            <v>46845-9632</v>
          </cell>
          <cell r="H5" t="e">
            <v>#N/A</v>
          </cell>
          <cell r="I5" t="str">
            <v>086772571</v>
          </cell>
          <cell r="J5">
            <v>0.85</v>
          </cell>
          <cell r="K5" t="str">
            <v>Dr.</v>
          </cell>
          <cell r="L5" t="str">
            <v>Christopher Himsel</v>
          </cell>
          <cell r="M5" t="str">
            <v>Chris.himsel@nacs.k12.in.us</v>
          </cell>
          <cell r="N5" t="str">
            <v>Gloria Shamanoff</v>
          </cell>
          <cell r="O5" t="str">
            <v>gloria.shamanoff@nacs.k12.in.us</v>
          </cell>
          <cell r="P5"/>
          <cell r="Q5"/>
          <cell r="R5"/>
          <cell r="S5"/>
          <cell r="T5" t="str">
            <v>260.637.3155</v>
          </cell>
          <cell r="U5" t="str">
            <v>260.637.8355</v>
          </cell>
          <cell r="V5" t="str">
            <v>Dr. Gloria Shamanoff</v>
          </cell>
          <cell r="W5" t="str">
            <v>gloria.shamanoff@nacs.k12.in.us</v>
          </cell>
          <cell r="X5"/>
          <cell r="Y5"/>
          <cell r="Z5"/>
          <cell r="AA5"/>
          <cell r="AB5" t="str">
            <v>260-637-3155</v>
          </cell>
          <cell r="AC5" t="str">
            <v>260-637-8355</v>
          </cell>
          <cell r="AD5" t="str">
            <v>Gloria Shamanoff</v>
          </cell>
          <cell r="AE5" t="str">
            <v>gloria.shamanoff@nacs.k12.in.us</v>
          </cell>
          <cell r="AF5"/>
          <cell r="AG5"/>
          <cell r="AH5" t="str">
            <v>260.637.3155</v>
          </cell>
          <cell r="AI5" t="str">
            <v>Julie Striggle</v>
          </cell>
          <cell r="AJ5" t="str">
            <v>julie.striggle@nacs.k12.in.us</v>
          </cell>
          <cell r="AK5"/>
          <cell r="AL5"/>
          <cell r="AM5" t="str">
            <v>Dr. Christopher Himsel</v>
          </cell>
          <cell r="AN5" t="str">
            <v>Chris.himsel@nacs.k12.in.us</v>
          </cell>
          <cell r="AO5" t="str">
            <v>260-637-3155</v>
          </cell>
          <cell r="AP5"/>
          <cell r="AQ5"/>
        </row>
        <row r="6">
          <cell r="A6" t="str">
            <v>0235</v>
          </cell>
          <cell r="B6" t="str">
            <v>LT</v>
          </cell>
          <cell r="C6" t="str">
            <v xml:space="preserve">Fort Wayne Community Schools  </v>
          </cell>
          <cell r="D6" t="str">
            <v xml:space="preserve">1200 S Clinton St             </v>
          </cell>
          <cell r="E6" t="str">
            <v xml:space="preserve">Fort Wayne          </v>
          </cell>
          <cell r="F6" t="str">
            <v>IN</v>
          </cell>
          <cell r="G6" t="str">
            <v>46802-3594</v>
          </cell>
          <cell r="H6">
            <v>4.36E-2</v>
          </cell>
          <cell r="I6">
            <v>74307463</v>
          </cell>
          <cell r="J6">
            <v>0.9</v>
          </cell>
          <cell r="K6" t="str">
            <v>Dr.</v>
          </cell>
          <cell r="L6" t="str">
            <v>Wendy Robinson</v>
          </cell>
          <cell r="M6" t="str">
            <v>Wendy.Robinson@fwcs.k12.in.us</v>
          </cell>
          <cell r="N6" t="str">
            <v>Kimberly Brooks</v>
          </cell>
          <cell r="O6" t="str">
            <v>kimberly.brooks@fwcs.k12.in.us</v>
          </cell>
          <cell r="P6"/>
          <cell r="Q6"/>
          <cell r="R6"/>
          <cell r="S6"/>
          <cell r="T6" t="str">
            <v>260.467.2100</v>
          </cell>
          <cell r="U6" t="str">
            <v>260.467.1978</v>
          </cell>
          <cell r="V6" t="str">
            <v>Ramona Coleman</v>
          </cell>
          <cell r="W6" t="str">
            <v>ramona.coleman@fwcs.k12.in.us</v>
          </cell>
          <cell r="X6"/>
          <cell r="Y6"/>
          <cell r="Z6"/>
          <cell r="AA6"/>
          <cell r="AB6" t="str">
            <v>260-467-2025</v>
          </cell>
          <cell r="AC6" t="str">
            <v>260-467-1978</v>
          </cell>
          <cell r="AD6" t="str">
            <v>Emily Schwartz Keirns</v>
          </cell>
          <cell r="AE6" t="str">
            <v>emily.keirns@fwcs.k12.in.us</v>
          </cell>
          <cell r="AF6"/>
          <cell r="AG6"/>
          <cell r="AH6" t="str">
            <v>260.467.2105</v>
          </cell>
          <cell r="AI6" t="str">
            <v>Sherry Nidlinger</v>
          </cell>
          <cell r="AJ6" t="str">
            <v>sherry.nidlinger@fwcs.k12.in.us</v>
          </cell>
          <cell r="AK6"/>
          <cell r="AL6"/>
          <cell r="AM6" t="str">
            <v>Dr. Wendy Robinson</v>
          </cell>
          <cell r="AN6" t="str">
            <v>Wendy.Robinson@fwcs.k12.in.us</v>
          </cell>
          <cell r="AO6" t="str">
            <v>260-467-2025</v>
          </cell>
          <cell r="AP6" t="str">
            <v>Ramona Coleman</v>
          </cell>
          <cell r="AQ6" t="str">
            <v>ramona.coleman@fwcs.k12.in.us</v>
          </cell>
        </row>
        <row r="7">
          <cell r="A7" t="str">
            <v>0255</v>
          </cell>
          <cell r="B7" t="str">
            <v>MM</v>
          </cell>
          <cell r="C7" t="str">
            <v xml:space="preserve">East Allen County Schools     </v>
          </cell>
          <cell r="D7" t="str">
            <v xml:space="preserve">1240 SR 930 E                 </v>
          </cell>
          <cell r="E7" t="str">
            <v xml:space="preserve">New Haven           </v>
          </cell>
          <cell r="F7" t="str">
            <v>IN</v>
          </cell>
          <cell r="G7" t="str">
            <v>46774-1732</v>
          </cell>
          <cell r="H7">
            <v>2.76E-2</v>
          </cell>
          <cell r="I7">
            <v>70980388</v>
          </cell>
          <cell r="J7">
            <v>0.9</v>
          </cell>
          <cell r="K7" t="str">
            <v>Ms.</v>
          </cell>
          <cell r="L7" t="str">
            <v>Marilyn Hissong</v>
          </cell>
          <cell r="M7" t="str">
            <v>mhissong@eacs.k12.in.us</v>
          </cell>
          <cell r="N7" t="str">
            <v>Michelle Clouser Penrod</v>
          </cell>
          <cell r="O7" t="str">
            <v>mclouserpenrod@eacs.k12.in.us</v>
          </cell>
          <cell r="P7"/>
          <cell r="Q7"/>
          <cell r="R7"/>
          <cell r="S7"/>
          <cell r="T7" t="str">
            <v>260.446.0100</v>
          </cell>
          <cell r="U7" t="str">
            <v>260.446.0107</v>
          </cell>
          <cell r="V7" t="str">
            <v>Rose Fritzinger</v>
          </cell>
          <cell r="W7" t="str">
            <v>rfritzinger@eacs.k12.in.us</v>
          </cell>
          <cell r="X7"/>
          <cell r="Y7"/>
          <cell r="Z7"/>
          <cell r="AA7"/>
          <cell r="AB7" t="str">
            <v>260-446-0100 x3161</v>
          </cell>
          <cell r="AC7" t="str">
            <v>260-446-0205</v>
          </cell>
          <cell r="AD7" t="str">
            <v>Jennifer Heffernan</v>
          </cell>
          <cell r="AE7" t="str">
            <v>jheffernan@eacs.k12.in.us</v>
          </cell>
          <cell r="AF7"/>
          <cell r="AG7"/>
          <cell r="AH7" t="str">
            <v>(260) 446-0137</v>
          </cell>
          <cell r="AI7" t="str">
            <v>Lois Goeglein</v>
          </cell>
          <cell r="AJ7" t="str">
            <v>lgoeglein@eacs.k12.in.us</v>
          </cell>
          <cell r="AK7"/>
          <cell r="AL7"/>
          <cell r="AM7" t="str">
            <v>Ms. Marilyn Hissong</v>
          </cell>
          <cell r="AN7" t="str">
            <v>mhissong@eacs.k12.in.us</v>
          </cell>
          <cell r="AO7" t="str">
            <v>260-446-0100 x3161</v>
          </cell>
          <cell r="AP7" t="str">
            <v>Rose Fritzinger</v>
          </cell>
          <cell r="AQ7" t="str">
            <v>rfritzinger@eacs.k12.in.us</v>
          </cell>
        </row>
        <row r="8">
          <cell r="A8" t="str">
            <v>0365</v>
          </cell>
          <cell r="B8" t="str">
            <v>MM</v>
          </cell>
          <cell r="C8" t="str">
            <v xml:space="preserve">Bartholomew Con School Corp   </v>
          </cell>
          <cell r="D8" t="str">
            <v xml:space="preserve">1200 Central Ave              </v>
          </cell>
          <cell r="E8" t="str">
            <v xml:space="preserve">Columbus            </v>
          </cell>
          <cell r="F8" t="str">
            <v>IN</v>
          </cell>
          <cell r="G8">
            <v>47201</v>
          </cell>
          <cell r="H8">
            <v>1.29E-2</v>
          </cell>
          <cell r="I8" t="str">
            <v>072067846</v>
          </cell>
          <cell r="J8">
            <v>0.9</v>
          </cell>
          <cell r="K8" t="str">
            <v>Dr.</v>
          </cell>
          <cell r="L8" t="str">
            <v>Jim Roberts</v>
          </cell>
          <cell r="M8" t="str">
            <v xml:space="preserve">robertsj@bcsc.k12.in.us </v>
          </cell>
          <cell r="N8" t="str">
            <v>Gina Pleak</v>
          </cell>
          <cell r="O8" t="str">
            <v>pleakg@bcsc.k12.in.us</v>
          </cell>
          <cell r="P8" t="str">
            <v>Paula Betros</v>
          </cell>
          <cell r="Q8" t="str">
            <v>betrosp@bcsc.k12.in.us</v>
          </cell>
          <cell r="R8"/>
          <cell r="S8"/>
          <cell r="T8" t="str">
            <v>812.314.3858</v>
          </cell>
          <cell r="U8" t="str">
            <v>812.376.4486</v>
          </cell>
          <cell r="V8" t="str">
            <v>Gina Pleak</v>
          </cell>
          <cell r="W8" t="str">
            <v>pleakg@bcsc.k12.in.us</v>
          </cell>
          <cell r="X8"/>
          <cell r="Y8"/>
          <cell r="Z8"/>
          <cell r="AA8"/>
          <cell r="AB8"/>
          <cell r="AC8"/>
          <cell r="AD8" t="str">
            <v>Denise Recarte</v>
          </cell>
          <cell r="AE8" t="str">
            <v>recarted@bcsc.k12.in.us</v>
          </cell>
          <cell r="AF8"/>
          <cell r="AG8"/>
          <cell r="AH8" t="str">
            <v>(812) 376.4234</v>
          </cell>
          <cell r="AI8" t="str">
            <v>Chad Phillips</v>
          </cell>
          <cell r="AJ8" t="str">
            <v>phillipsc@bcsc.k12.in.us</v>
          </cell>
          <cell r="AK8"/>
          <cell r="AL8"/>
          <cell r="AM8" t="str">
            <v>Dr. Jim Roberts</v>
          </cell>
          <cell r="AN8" t="str">
            <v xml:space="preserve">robertsj@bcsc.k12.in.us </v>
          </cell>
          <cell r="AO8"/>
          <cell r="AP8" t="str">
            <v>Dr. Gina Pleak</v>
          </cell>
          <cell r="AQ8" t="str">
            <v>pleakg@bcsc.k12.in.us</v>
          </cell>
        </row>
        <row r="9">
          <cell r="A9" t="str">
            <v>0370</v>
          </cell>
          <cell r="B9" t="str">
            <v>LT</v>
          </cell>
          <cell r="C9" t="str">
            <v>Flat Rock-Hawcreek School Corp</v>
          </cell>
          <cell r="D9" t="str">
            <v>9423 N. State Rd. 9</v>
          </cell>
          <cell r="E9" t="str">
            <v xml:space="preserve">Hope                </v>
          </cell>
          <cell r="F9" t="str">
            <v>IN</v>
          </cell>
          <cell r="G9" t="str">
            <v>47246-0034</v>
          </cell>
          <cell r="H9" t="e">
            <v>#N/A</v>
          </cell>
          <cell r="I9" t="str">
            <v>050430644</v>
          </cell>
          <cell r="J9">
            <v>0.85</v>
          </cell>
          <cell r="K9" t="str">
            <v>Mr.</v>
          </cell>
          <cell r="L9" t="str">
            <v>Shawn Price</v>
          </cell>
          <cell r="M9" t="str">
            <v>sprice@flatrock.k12.in.us</v>
          </cell>
          <cell r="N9" t="str">
            <v>Jessica Poe</v>
          </cell>
          <cell r="O9" t="str">
            <v>jmpoe@flatrock.k12.in.us</v>
          </cell>
          <cell r="P9"/>
          <cell r="Q9"/>
          <cell r="R9"/>
          <cell r="S9"/>
          <cell r="T9" t="str">
            <v>812.546.5001 x200</v>
          </cell>
          <cell r="U9" t="str">
            <v>812.378.0564</v>
          </cell>
          <cell r="V9" t="str">
            <v>Shawn Price</v>
          </cell>
          <cell r="W9" t="str">
            <v>sprice@flatrock.k12.in.us</v>
          </cell>
          <cell r="X9"/>
          <cell r="Y9"/>
          <cell r="Z9"/>
          <cell r="AA9"/>
          <cell r="AB9" t="str">
            <v>812-546-2000</v>
          </cell>
          <cell r="AC9" t="str">
            <v>812-546-5617</v>
          </cell>
          <cell r="AD9" t="str">
            <v>Jessica Poe</v>
          </cell>
          <cell r="AE9" t="str">
            <v>jmpoe@flatrock.k12.in.us</v>
          </cell>
          <cell r="AF9"/>
          <cell r="AG9"/>
          <cell r="AH9" t="str">
            <v>812-546-5001</v>
          </cell>
          <cell r="AI9" t="str">
            <v>Jeff Cleland</v>
          </cell>
          <cell r="AJ9" t="str">
            <v>jcleland@flatrock.k12.in.us</v>
          </cell>
          <cell r="AK9"/>
          <cell r="AL9"/>
          <cell r="AM9" t="str">
            <v>Mr. Shawn Price</v>
          </cell>
          <cell r="AN9" t="str">
            <v>sprice@flatrock.k12.in.us</v>
          </cell>
          <cell r="AO9" t="str">
            <v>812-546-2000</v>
          </cell>
          <cell r="AP9" t="str">
            <v>Jessica Poe</v>
          </cell>
          <cell r="AQ9" t="str">
            <v>jmpoe@flatrock.k12.in.us</v>
          </cell>
        </row>
        <row r="10">
          <cell r="A10" t="str">
            <v>0395</v>
          </cell>
          <cell r="B10" t="str">
            <v>SH</v>
          </cell>
          <cell r="C10" t="str">
            <v xml:space="preserve">Benton Community School Corp  </v>
          </cell>
          <cell r="D10" t="str">
            <v>405 S Grant St</v>
          </cell>
          <cell r="E10" t="str">
            <v xml:space="preserve">Fowler              </v>
          </cell>
          <cell r="F10" t="str">
            <v>IN</v>
          </cell>
          <cell r="G10">
            <v>47944</v>
          </cell>
          <cell r="H10">
            <v>2.7300000000000001E-2</v>
          </cell>
          <cell r="I10" t="str">
            <v>075981969</v>
          </cell>
          <cell r="J10">
            <v>0.85</v>
          </cell>
          <cell r="K10" t="str">
            <v>Mr.</v>
          </cell>
          <cell r="L10" t="str">
            <v>Gregg Hoover</v>
          </cell>
          <cell r="M10" t="str">
            <v>ghoover@benton.k12.in.us</v>
          </cell>
          <cell r="N10" t="str">
            <v>Richard Brown</v>
          </cell>
          <cell r="O10" t="str">
            <v>rbrown@benton.k12.in.us</v>
          </cell>
          <cell r="P10"/>
          <cell r="Q10"/>
          <cell r="R10"/>
          <cell r="S10"/>
          <cell r="T10" t="str">
            <v>765.583-4401</v>
          </cell>
          <cell r="U10" t="str">
            <v>765.583-2428</v>
          </cell>
          <cell r="V10" t="str">
            <v>Tracy Albertson</v>
          </cell>
          <cell r="W10" t="str">
            <v>talbertson@benton.k12.in.us</v>
          </cell>
          <cell r="X10"/>
          <cell r="Y10"/>
          <cell r="Z10"/>
          <cell r="AA10"/>
          <cell r="AB10" t="str">
            <v>765-583-4401</v>
          </cell>
          <cell r="AC10" t="str">
            <v>765-582-2428</v>
          </cell>
          <cell r="AD10" t="str">
            <v>Gregg Hoover</v>
          </cell>
          <cell r="AE10" t="str">
            <v>ghoover@benton.k12.in.us</v>
          </cell>
          <cell r="AF10"/>
          <cell r="AG10"/>
          <cell r="AH10" t="str">
            <v>765.884.0850</v>
          </cell>
          <cell r="AI10" t="str">
            <v>Tracy Albertson</v>
          </cell>
          <cell r="AJ10" t="str">
            <v>talbertson@benton.k12.in.us</v>
          </cell>
          <cell r="AK10"/>
          <cell r="AL10"/>
          <cell r="AM10" t="str">
            <v>Mr. Gregg Hoover</v>
          </cell>
          <cell r="AN10" t="str">
            <v>ghoover@benton.k12.in.us</v>
          </cell>
          <cell r="AO10" t="str">
            <v>765-583-4401</v>
          </cell>
          <cell r="AP10" t="str">
            <v>Gregg Hoover</v>
          </cell>
          <cell r="AQ10" t="str">
            <v>ghoover@benton.k12.in.us</v>
          </cell>
        </row>
        <row r="11">
          <cell r="A11" t="str">
            <v>0515</v>
          </cell>
          <cell r="B11" t="str">
            <v>LT</v>
          </cell>
          <cell r="C11" t="str">
            <v xml:space="preserve">Blackford County Schools      </v>
          </cell>
          <cell r="D11" t="str">
            <v xml:space="preserve">0668 W 200 S                  </v>
          </cell>
          <cell r="E11" t="str">
            <v xml:space="preserve">Hartford City       </v>
          </cell>
          <cell r="F11" t="str">
            <v>IN</v>
          </cell>
          <cell r="G11" t="str">
            <v>47348-3018</v>
          </cell>
          <cell r="H11">
            <v>2.29E-2</v>
          </cell>
          <cell r="I11" t="str">
            <v>133501312</v>
          </cell>
          <cell r="J11">
            <v>0.9</v>
          </cell>
          <cell r="K11" t="str">
            <v>Mr.</v>
          </cell>
          <cell r="L11" t="str">
            <v>Chad Yencer</v>
          </cell>
          <cell r="M11" t="str">
            <v>cyencer@blackfordschools.org</v>
          </cell>
          <cell r="N11" t="str">
            <v>Greg Elkins</v>
          </cell>
          <cell r="O11" t="str">
            <v>gelkins@blackfordschools.org</v>
          </cell>
          <cell r="P11"/>
          <cell r="Q11"/>
          <cell r="R11"/>
          <cell r="S11"/>
          <cell r="T11" t="str">
            <v>765.348.7550</v>
          </cell>
          <cell r="U11" t="str">
            <v>765.348.5361</v>
          </cell>
          <cell r="V11" t="str">
            <v>Greg Elkins</v>
          </cell>
          <cell r="W11" t="str">
            <v>gelkins@blackfordschools.org</v>
          </cell>
          <cell r="X11"/>
          <cell r="Y11"/>
          <cell r="Z11"/>
          <cell r="AA11"/>
          <cell r="AB11" t="str">
            <v>765-348-7550</v>
          </cell>
          <cell r="AC11" t="str">
            <v>765-348-5361</v>
          </cell>
          <cell r="AD11" t="str">
            <v>Greg Elkins</v>
          </cell>
          <cell r="AE11" t="str">
            <v>gelkins@blackfordschools.org</v>
          </cell>
          <cell r="AF11"/>
          <cell r="AG11"/>
          <cell r="AH11" t="str">
            <v>765-348-7550</v>
          </cell>
          <cell r="AI11" t="str">
            <v>Michelle Gross</v>
          </cell>
          <cell r="AJ11" t="str">
            <v>mgross@blackfordschools.org</v>
          </cell>
          <cell r="AK11"/>
          <cell r="AL11"/>
          <cell r="AM11" t="str">
            <v>Mr. Chad Yencer</v>
          </cell>
          <cell r="AN11" t="str">
            <v>scroner@blackfordschools.org</v>
          </cell>
          <cell r="AO11" t="str">
            <v>765-348-7550</v>
          </cell>
          <cell r="AP11"/>
          <cell r="AQ11"/>
        </row>
        <row r="12">
          <cell r="A12" t="str">
            <v>0615</v>
          </cell>
          <cell r="B12" t="str">
            <v>LT</v>
          </cell>
          <cell r="C12" t="str">
            <v xml:space="preserve">Western Boone Co Com Sch Dist </v>
          </cell>
          <cell r="D12" t="str">
            <v xml:space="preserve">1201 N SR 75                  </v>
          </cell>
          <cell r="E12" t="str">
            <v xml:space="preserve">Thorntown           </v>
          </cell>
          <cell r="F12" t="str">
            <v>IN</v>
          </cell>
          <cell r="G12" t="str">
            <v>46071-9229</v>
          </cell>
          <cell r="H12" t="e">
            <v>#N/A</v>
          </cell>
          <cell r="I12" t="str">
            <v>100744200</v>
          </cell>
          <cell r="J12">
            <v>0.85</v>
          </cell>
          <cell r="K12" t="str">
            <v>Mr.</v>
          </cell>
          <cell r="L12" t="str">
            <v>Rob Ramey</v>
          </cell>
          <cell r="M12" t="str">
            <v>rob.ramey@webo.k12.in.us</v>
          </cell>
          <cell r="N12" t="str">
            <v>Tricia Reed</v>
          </cell>
          <cell r="O12" t="str">
            <v>tricia.reed@webo.k12.in.us</v>
          </cell>
          <cell r="P12"/>
          <cell r="Q12"/>
          <cell r="R12"/>
          <cell r="S12"/>
          <cell r="T12" t="str">
            <v>765.482.6333</v>
          </cell>
          <cell r="U12" t="str">
            <v>765.436.2630</v>
          </cell>
          <cell r="V12" t="str">
            <v>Tricia Reed</v>
          </cell>
          <cell r="W12" t="str">
            <v>tricia.reed@webo.k12.in.us</v>
          </cell>
          <cell r="X12"/>
          <cell r="Y12"/>
          <cell r="Z12"/>
          <cell r="AA12"/>
          <cell r="AB12" t="str">
            <v>765-485-2447</v>
          </cell>
          <cell r="AC12" t="str">
            <v>765-436-2630</v>
          </cell>
          <cell r="AD12" t="str">
            <v>Tricia Reed</v>
          </cell>
          <cell r="AE12" t="str">
            <v>tricia.reed@webo.k12.in.us</v>
          </cell>
          <cell r="AF12"/>
          <cell r="AG12"/>
          <cell r="AH12" t="str">
            <v>765.482.6333</v>
          </cell>
          <cell r="AI12" t="str">
            <v>Kristen Dunn</v>
          </cell>
          <cell r="AJ12" t="str">
            <v>Kristen.Dunn@webo.k12.in.us</v>
          </cell>
          <cell r="AK12"/>
          <cell r="AL12"/>
          <cell r="AM12" t="str">
            <v>Mr. Rob Ramey</v>
          </cell>
          <cell r="AN12" t="str">
            <v>rob.ramey@webo.12.in.us</v>
          </cell>
          <cell r="AO12" t="str">
            <v>765-485-2447</v>
          </cell>
          <cell r="AP12" t="str">
            <v>Tricia Reed</v>
          </cell>
          <cell r="AQ12" t="str">
            <v>tricia.reed@webo.k12.in.us</v>
          </cell>
        </row>
        <row r="13">
          <cell r="A13" t="str">
            <v>0630</v>
          </cell>
          <cell r="B13" t="str">
            <v>MF</v>
          </cell>
          <cell r="C13" t="str">
            <v>Zionsville Community Schools</v>
          </cell>
          <cell r="D13" t="str">
            <v xml:space="preserve">900 Mulberry St               </v>
          </cell>
          <cell r="E13" t="str">
            <v xml:space="preserve">Zionsville          </v>
          </cell>
          <cell r="F13" t="str">
            <v>IN</v>
          </cell>
          <cell r="G13">
            <v>46077</v>
          </cell>
          <cell r="H13">
            <v>1.9E-2</v>
          </cell>
          <cell r="I13" t="str">
            <v>072057698</v>
          </cell>
          <cell r="J13">
            <v>0.85</v>
          </cell>
          <cell r="K13" t="str">
            <v>Dr.</v>
          </cell>
          <cell r="L13" t="str">
            <v>Scott Robison</v>
          </cell>
          <cell r="M13" t="str">
            <v>srobison@zcs.k12.in.us</v>
          </cell>
          <cell r="N13" t="str">
            <v>Lisa Kern</v>
          </cell>
          <cell r="O13" t="str">
            <v>lkern@zcs.k12.in.us</v>
          </cell>
          <cell r="P13"/>
          <cell r="Q13"/>
          <cell r="R13"/>
          <cell r="S13"/>
          <cell r="T13" t="str">
            <v>317.873.2858</v>
          </cell>
          <cell r="U13" t="str">
            <v>317.873.8003</v>
          </cell>
          <cell r="V13" t="str">
            <v>Kris Devereaux</v>
          </cell>
          <cell r="W13" t="str">
            <v>kdevereaux@zcs.k12.in.us</v>
          </cell>
          <cell r="X13"/>
          <cell r="Y13"/>
          <cell r="Z13"/>
          <cell r="AA13"/>
          <cell r="AB13" t="str">
            <v>317-733-4006</v>
          </cell>
          <cell r="AC13" t="str">
            <v>317-873-5868</v>
          </cell>
          <cell r="AD13" t="str">
            <v>Maggie Ioannacci</v>
          </cell>
          <cell r="AE13" t="str">
            <v>mionnacci@zcs.k12.in.us</v>
          </cell>
          <cell r="AF13"/>
          <cell r="AG13"/>
          <cell r="AH13" t="str">
            <v>(317) 873-2858</v>
          </cell>
          <cell r="AI13" t="str">
            <v>Mike Shafer</v>
          </cell>
          <cell r="AJ13" t="str">
            <v>mshafer@zcs.k12.in.us</v>
          </cell>
          <cell r="AK13"/>
          <cell r="AL13"/>
          <cell r="AM13" t="str">
            <v>Dr. Scott Robison</v>
          </cell>
          <cell r="AN13" t="str">
            <v>srobison@zcs.k12.in.us</v>
          </cell>
          <cell r="AO13" t="str">
            <v>317-733-4006</v>
          </cell>
          <cell r="AP13" t="str">
            <v>Christine Squier</v>
          </cell>
          <cell r="AQ13" t="str">
            <v>csquier@zcs.k12.in.us</v>
          </cell>
        </row>
        <row r="14">
          <cell r="A14" t="str">
            <v>0665</v>
          </cell>
          <cell r="B14" t="str">
            <v>SH</v>
          </cell>
          <cell r="C14" t="str">
            <v xml:space="preserve">Lebanon Community School Corp </v>
          </cell>
          <cell r="D14" t="str">
            <v xml:space="preserve">1810 N Grant St               </v>
          </cell>
          <cell r="E14" t="str">
            <v xml:space="preserve">Lebanon             </v>
          </cell>
          <cell r="F14" t="str">
            <v>IN</v>
          </cell>
          <cell r="G14" t="str">
            <v>46052-2241</v>
          </cell>
          <cell r="H14" t="e">
            <v>#N/A</v>
          </cell>
          <cell r="I14" t="str">
            <v>072061054</v>
          </cell>
          <cell r="J14">
            <v>0.85</v>
          </cell>
          <cell r="K14" t="str">
            <v>Dr.</v>
          </cell>
          <cell r="L14" t="str">
            <v>Robert Taylor</v>
          </cell>
          <cell r="M14" t="str">
            <v>taylorb@leb.k12.in.us</v>
          </cell>
          <cell r="N14" t="str">
            <v>Kari K. Ottinger</v>
          </cell>
          <cell r="O14" t="str">
            <v>ottingerk@leb.k12.in.us</v>
          </cell>
          <cell r="P14"/>
          <cell r="Q14"/>
          <cell r="R14"/>
          <cell r="S14"/>
          <cell r="T14" t="str">
            <v>765.482.5950</v>
          </cell>
          <cell r="U14" t="str">
            <v>765.483.3056</v>
          </cell>
          <cell r="V14" t="str">
            <v>Diane Lee Scott</v>
          </cell>
          <cell r="W14" t="str">
            <v>scottd@leb.k12.in.us</v>
          </cell>
          <cell r="X14"/>
          <cell r="Y14"/>
          <cell r="Z14"/>
          <cell r="AA14"/>
          <cell r="AB14" t="str">
            <v>765-482-0380x31807</v>
          </cell>
          <cell r="AC14" t="str">
            <v>765-483-3053</v>
          </cell>
          <cell r="AD14" t="str">
            <v>Diane Lee Scott</v>
          </cell>
          <cell r="AE14" t="str">
            <v>scottd@leb.k12.in.us</v>
          </cell>
          <cell r="AF14"/>
          <cell r="AG14"/>
          <cell r="AH14" t="str">
            <v xml:space="preserve">765-482-0380 </v>
          </cell>
          <cell r="AI14" t="str">
            <v>Melissa Moore</v>
          </cell>
          <cell r="AJ14" t="str">
            <v>moorem@leb.k12.in.us</v>
          </cell>
          <cell r="AK14"/>
          <cell r="AL14"/>
          <cell r="AM14" t="str">
            <v>Dr. Robert Taylor</v>
          </cell>
          <cell r="AN14" t="str">
            <v>taylorb@leb.k12.in.us</v>
          </cell>
          <cell r="AO14" t="str">
            <v>765-482-0380x31807</v>
          </cell>
          <cell r="AP14" t="str">
            <v>Diane Lee Scott</v>
          </cell>
          <cell r="AQ14" t="str">
            <v>scottd@leb.k12.in.us</v>
          </cell>
        </row>
        <row r="15">
          <cell r="A15" t="str">
            <v>0670</v>
          </cell>
          <cell r="B15" t="str">
            <v>SH</v>
          </cell>
          <cell r="C15" t="str">
            <v>County School Corp Of Brown Co</v>
          </cell>
          <cell r="D15" t="str">
            <v xml:space="preserve">PO Box 38                     </v>
          </cell>
          <cell r="E15" t="str">
            <v xml:space="preserve">Nashville           </v>
          </cell>
          <cell r="F15" t="str">
            <v>IN</v>
          </cell>
          <cell r="G15" t="str">
            <v>47448-0038</v>
          </cell>
          <cell r="H15" t="e">
            <v>#N/A</v>
          </cell>
          <cell r="I15" t="str">
            <v>117336206</v>
          </cell>
          <cell r="J15">
            <v>0.9</v>
          </cell>
          <cell r="K15" t="str">
            <v>Dr.</v>
          </cell>
          <cell r="L15" t="str">
            <v>Laura Hammack</v>
          </cell>
          <cell r="M15" t="str">
            <v>lhammack@browncountyschools.com</v>
          </cell>
          <cell r="N15" t="str">
            <v>Debbie Harman</v>
          </cell>
          <cell r="O15" t="str">
            <v>dharman@browncountyschools.com</v>
          </cell>
          <cell r="P15"/>
          <cell r="Q15"/>
          <cell r="R15"/>
          <cell r="S15"/>
          <cell r="T15" t="str">
            <v>812.988.6601</v>
          </cell>
          <cell r="U15" t="str">
            <v>812.988.5403</v>
          </cell>
          <cell r="V15" t="str">
            <v>Alan Kosinski</v>
          </cell>
          <cell r="W15" t="str">
            <v>akosinsk@browncountyschools.com</v>
          </cell>
          <cell r="X15"/>
          <cell r="Y15"/>
          <cell r="Z15"/>
          <cell r="AA15"/>
          <cell r="AB15" t="str">
            <v>812-988-6601</v>
          </cell>
          <cell r="AC15" t="str">
            <v>812-988-5403</v>
          </cell>
          <cell r="AD15" t="str">
            <v>Debbie Harman</v>
          </cell>
          <cell r="AE15" t="str">
            <v>dharman@browncountyschools.com</v>
          </cell>
          <cell r="AF15"/>
          <cell r="AG15"/>
          <cell r="AH15" t="str">
            <v>812-988-6601</v>
          </cell>
          <cell r="AI15" t="str">
            <v>Julia Smith</v>
          </cell>
          <cell r="AJ15" t="str">
            <v>jusmith@browncountyschools.com</v>
          </cell>
          <cell r="AK15"/>
          <cell r="AL15"/>
          <cell r="AM15" t="str">
            <v>Dr. Laura Hammack</v>
          </cell>
          <cell r="AN15" t="str">
            <v>lhammack@browncountyschools.com</v>
          </cell>
          <cell r="AO15" t="str">
            <v>812-988-6601</v>
          </cell>
          <cell r="AP15" t="str">
            <v>Deborah Harman</v>
          </cell>
          <cell r="AQ15" t="str">
            <v>dharman@browncountyschools.com</v>
          </cell>
        </row>
        <row r="16">
          <cell r="A16" t="str">
            <v>0750</v>
          </cell>
          <cell r="B16" t="str">
            <v>LT</v>
          </cell>
          <cell r="C16" t="str">
            <v xml:space="preserve">Carroll Consolidated Sch Corp </v>
          </cell>
          <cell r="D16" t="str">
            <v xml:space="preserve">2 S 3rd St                    </v>
          </cell>
          <cell r="E16" t="str">
            <v xml:space="preserve">Flora               </v>
          </cell>
          <cell r="F16" t="str">
            <v>IN</v>
          </cell>
          <cell r="G16" t="str">
            <v>46929-1397</v>
          </cell>
          <cell r="H16">
            <v>1.7000000000000001E-2</v>
          </cell>
          <cell r="I16" t="str">
            <v>072055221</v>
          </cell>
          <cell r="J16">
            <v>0.85</v>
          </cell>
          <cell r="K16" t="str">
            <v>Mr.</v>
          </cell>
          <cell r="L16" t="str">
            <v>Keith Thackery</v>
          </cell>
          <cell r="M16" t="str">
            <v>kthackery@carroll.k12.in.us</v>
          </cell>
          <cell r="N16" t="str">
            <v>Amanda Rredmon</v>
          </cell>
          <cell r="O16" t="str">
            <v>aredmon@carroll.k12.in.us</v>
          </cell>
          <cell r="P16"/>
          <cell r="Q16"/>
          <cell r="R16"/>
          <cell r="S16"/>
          <cell r="T16" t="str">
            <v xml:space="preserve">574.967.4881 </v>
          </cell>
          <cell r="U16" t="str">
            <v>574.967.4882</v>
          </cell>
          <cell r="V16" t="str">
            <v>Keith Thackery</v>
          </cell>
          <cell r="W16" t="str">
            <v>kthackery@carroll.k12.in.us</v>
          </cell>
          <cell r="X16"/>
          <cell r="Y16"/>
          <cell r="Z16"/>
          <cell r="AA16"/>
          <cell r="AB16" t="str">
            <v>574-967-4113</v>
          </cell>
          <cell r="AC16" t="str">
            <v>574-967-3831</v>
          </cell>
          <cell r="AD16" t="str">
            <v>Jeff Shuler</v>
          </cell>
          <cell r="AE16" t="str">
            <v>jshuler@carroll.k12.in.us</v>
          </cell>
          <cell r="AF16"/>
          <cell r="AG16"/>
          <cell r="AH16" t="str">
            <v>574.967.4881</v>
          </cell>
          <cell r="AI16" t="str">
            <v>Lisa Beaver</v>
          </cell>
          <cell r="AJ16" t="str">
            <v>lbeaver@carroll.k12.in.us</v>
          </cell>
          <cell r="AK16"/>
          <cell r="AL16"/>
          <cell r="AM16" t="str">
            <v>Mr. Keith Thackery</v>
          </cell>
          <cell r="AN16" t="str">
            <v>jsayers@carroll.k12.in.us</v>
          </cell>
          <cell r="AO16" t="str">
            <v>574-967-4113</v>
          </cell>
          <cell r="AP16" t="str">
            <v>Keith Thackery</v>
          </cell>
          <cell r="AQ16" t="str">
            <v>kthackery@carroll.k12.in.us</v>
          </cell>
        </row>
        <row r="17">
          <cell r="A17" t="str">
            <v>0755</v>
          </cell>
          <cell r="B17" t="str">
            <v>SH</v>
          </cell>
          <cell r="C17" t="str">
            <v xml:space="preserve">Delphi Community School Corp  </v>
          </cell>
          <cell r="D17" t="str">
            <v xml:space="preserve">501 Armory Rd                 </v>
          </cell>
          <cell r="E17" t="str">
            <v xml:space="preserve">Delphi              </v>
          </cell>
          <cell r="F17" t="str">
            <v>IN</v>
          </cell>
          <cell r="G17" t="str">
            <v>46923-1999</v>
          </cell>
          <cell r="H17">
            <v>7.1000000000000004E-3</v>
          </cell>
          <cell r="I17" t="str">
            <v>098146673</v>
          </cell>
          <cell r="J17">
            <v>0.85</v>
          </cell>
          <cell r="K17" t="str">
            <v>Mr.</v>
          </cell>
          <cell r="L17" t="str">
            <v>Greg Briles</v>
          </cell>
          <cell r="M17" t="str">
            <v>brilesg@delphi.k12.in.us</v>
          </cell>
          <cell r="N17" t="str">
            <v>Alisan Clayton</v>
          </cell>
          <cell r="O17" t="str">
            <v>claytona@delphi.k12.in.us</v>
          </cell>
          <cell r="P17"/>
          <cell r="Q17"/>
          <cell r="R17"/>
          <cell r="S17"/>
          <cell r="T17" t="str">
            <v>574.686.2362</v>
          </cell>
          <cell r="U17" t="str">
            <v>765.366.7848</v>
          </cell>
          <cell r="V17" t="str">
            <v>Alisan Clayton</v>
          </cell>
          <cell r="W17" t="str">
            <v>claytona@delphi.k12.in.us</v>
          </cell>
          <cell r="X17"/>
          <cell r="Y17"/>
          <cell r="Z17"/>
          <cell r="AA17"/>
          <cell r="AB17" t="str">
            <v>765-564-2100</v>
          </cell>
          <cell r="AC17" t="str">
            <v>765-564-6919</v>
          </cell>
          <cell r="AD17" t="str">
            <v>Alisan Clayton</v>
          </cell>
          <cell r="AE17" t="str">
            <v>claytona@delphi.k12.in.us</v>
          </cell>
          <cell r="AF17" t="str">
            <v>Ann-Marie Circle</v>
          </cell>
          <cell r="AG17" t="str">
            <v>circlea@delphi.k12.in.us</v>
          </cell>
          <cell r="AH17" t="str">
            <v>765.564.2100</v>
          </cell>
          <cell r="AI17" t="str">
            <v>Allison Everett</v>
          </cell>
          <cell r="AJ17" t="str">
            <v>everetta@delphi.k12.in.us</v>
          </cell>
          <cell r="AK17"/>
          <cell r="AL17"/>
          <cell r="AM17" t="str">
            <v>Mr. Greg Briles</v>
          </cell>
          <cell r="AN17" t="str">
            <v>brilesg@delphi.k12.in.us</v>
          </cell>
          <cell r="AO17" t="str">
            <v>765-564-2100</v>
          </cell>
          <cell r="AP17" t="str">
            <v>Alisan Clayton</v>
          </cell>
          <cell r="AQ17" t="str">
            <v>claytona@delphi.k12.in.us</v>
          </cell>
        </row>
        <row r="18">
          <cell r="A18" t="str">
            <v>0775</v>
          </cell>
          <cell r="B18" t="str">
            <v>LT</v>
          </cell>
          <cell r="C18" t="str">
            <v xml:space="preserve">Pioneer Regional School Corp  </v>
          </cell>
          <cell r="D18" t="str">
            <v>413 S Chicago St</v>
          </cell>
          <cell r="E18" t="str">
            <v xml:space="preserve">Royal Center        </v>
          </cell>
          <cell r="F18" t="str">
            <v>IN</v>
          </cell>
          <cell r="G18">
            <v>46978</v>
          </cell>
          <cell r="H18" t="e">
            <v>#N/A</v>
          </cell>
          <cell r="I18" t="str">
            <v>040283236</v>
          </cell>
          <cell r="J18">
            <v>0.9</v>
          </cell>
          <cell r="K18" t="str">
            <v>Dr.</v>
          </cell>
          <cell r="L18" t="str">
            <v>Charles Grable</v>
          </cell>
          <cell r="M18" t="str">
            <v>grablec@pioneer.k12.in.us</v>
          </cell>
          <cell r="N18" t="str">
            <v>Darlene Wenzler</v>
          </cell>
          <cell r="O18" t="str">
            <v>wenzlerd@pioneer.k12.in.us</v>
          </cell>
          <cell r="P18"/>
          <cell r="Q18"/>
          <cell r="R18"/>
          <cell r="S18"/>
          <cell r="T18" t="str">
            <v>574.643.2255</v>
          </cell>
          <cell r="U18"/>
          <cell r="V18" t="str">
            <v>Charles Grable</v>
          </cell>
          <cell r="W18" t="str">
            <v>grablec@pioneer.k12.in.us</v>
          </cell>
          <cell r="X18"/>
          <cell r="Y18"/>
          <cell r="Z18"/>
          <cell r="AA18"/>
          <cell r="AB18" t="str">
            <v>574-643-2255</v>
          </cell>
          <cell r="AC18" t="str">
            <v>574-643-9977</v>
          </cell>
          <cell r="AD18" t="str">
            <v>Charles Grable</v>
          </cell>
          <cell r="AE18" t="str">
            <v>grablec@pioneer.k12.in.us</v>
          </cell>
          <cell r="AF18"/>
          <cell r="AG18"/>
          <cell r="AH18" t="str">
            <v>574-643-2605</v>
          </cell>
          <cell r="AI18" t="str">
            <v>Melissa Hardy</v>
          </cell>
          <cell r="AJ18" t="str">
            <v>hardym@pioneer.k12.in.us</v>
          </cell>
          <cell r="AK18"/>
          <cell r="AL18"/>
          <cell r="AM18" t="str">
            <v>Dr. Chuck Grable</v>
          </cell>
          <cell r="AN18" t="str">
            <v>grablec@pioneer.k12.in.us</v>
          </cell>
          <cell r="AO18" t="str">
            <v>574-643-2255</v>
          </cell>
          <cell r="AP18" t="str">
            <v>Charles Grable</v>
          </cell>
          <cell r="AQ18" t="str">
            <v>grablec@pioneer.k12.in.us</v>
          </cell>
        </row>
        <row r="19">
          <cell r="A19" t="str">
            <v>0815</v>
          </cell>
          <cell r="B19" t="str">
            <v>LT</v>
          </cell>
          <cell r="C19" t="str">
            <v xml:space="preserve">Lewis Cass Schools </v>
          </cell>
          <cell r="D19" t="str">
            <v>P O Box 104</v>
          </cell>
          <cell r="E19" t="str">
            <v xml:space="preserve">Walton              </v>
          </cell>
          <cell r="F19" t="str">
            <v>IN</v>
          </cell>
          <cell r="G19" t="str">
            <v xml:space="preserve"> 46994-0104</v>
          </cell>
          <cell r="H19">
            <v>8.9999999999999993E-3</v>
          </cell>
          <cell r="I19" t="str">
            <v>094563053</v>
          </cell>
          <cell r="J19">
            <v>0.85</v>
          </cell>
          <cell r="K19" t="str">
            <v>Dr.</v>
          </cell>
          <cell r="L19" t="str">
            <v>Timothy Garland</v>
          </cell>
          <cell r="M19" t="str">
            <v>garlandt@lewiscass.net</v>
          </cell>
          <cell r="N19" t="str">
            <v>Lora Reed</v>
          </cell>
          <cell r="O19" t="str">
            <v>reedl@lewiscass.net</v>
          </cell>
          <cell r="P19"/>
          <cell r="Q19"/>
          <cell r="R19"/>
          <cell r="S19"/>
          <cell r="T19" t="str">
            <v>574.626.2504</v>
          </cell>
          <cell r="U19" t="str">
            <v>574.626.3483</v>
          </cell>
          <cell r="V19" t="str">
            <v>Dr. Tim Garland</v>
          </cell>
          <cell r="W19" t="str">
            <v>garlandt@lewiscass.net</v>
          </cell>
          <cell r="X19"/>
          <cell r="Y19"/>
          <cell r="Z19"/>
          <cell r="AA19"/>
          <cell r="AB19" t="str">
            <v>574-626-2525</v>
          </cell>
          <cell r="AC19" t="str">
            <v>574-626-2172</v>
          </cell>
          <cell r="AD19" t="str">
            <v>Andy Smith</v>
          </cell>
          <cell r="AE19" t="str">
            <v>smitha@lewiscass.net</v>
          </cell>
          <cell r="AF19"/>
          <cell r="AG19"/>
          <cell r="AH19" t="str">
            <v>765.626.2511</v>
          </cell>
          <cell r="AI19" t="str">
            <v>Kristi Hull</v>
          </cell>
          <cell r="AJ19" t="str">
            <v>hullk@lewiscass.net</v>
          </cell>
          <cell r="AK19"/>
          <cell r="AL19"/>
          <cell r="AM19" t="str">
            <v>Dr. Timothy Garland</v>
          </cell>
          <cell r="AN19" t="str">
            <v>garlandt@lewiscass.net</v>
          </cell>
          <cell r="AO19" t="str">
            <v>574-626-2511</v>
          </cell>
          <cell r="AP19" t="str">
            <v>Lora Reed</v>
          </cell>
          <cell r="AQ19" t="str">
            <v>reedl@lewiscass.net</v>
          </cell>
        </row>
        <row r="20">
          <cell r="A20" t="str">
            <v>0875</v>
          </cell>
          <cell r="B20" t="str">
            <v>MM</v>
          </cell>
          <cell r="C20" t="str">
            <v xml:space="preserve">Logansport Community Sch Corp </v>
          </cell>
          <cell r="D20" t="str">
            <v xml:space="preserve">2829 George St                </v>
          </cell>
          <cell r="E20" t="str">
            <v xml:space="preserve">Logansport          </v>
          </cell>
          <cell r="F20" t="str">
            <v>IN</v>
          </cell>
          <cell r="G20" t="str">
            <v>46947-3997</v>
          </cell>
          <cell r="H20">
            <v>9.7999999999999997E-3</v>
          </cell>
          <cell r="I20">
            <v>78907540</v>
          </cell>
          <cell r="J20">
            <v>0.9</v>
          </cell>
          <cell r="K20" t="str">
            <v xml:space="preserve">Mrs.         </v>
          </cell>
          <cell r="L20" t="str">
            <v>Michele Starkey</v>
          </cell>
          <cell r="M20" t="str">
            <v>starkeym@lcsc.k12.in.us</v>
          </cell>
          <cell r="N20" t="str">
            <v>Susan Swartz</v>
          </cell>
          <cell r="O20" t="str">
            <v>swartzs@lcsc.k12.in.us</v>
          </cell>
          <cell r="P20"/>
          <cell r="Q20"/>
          <cell r="R20"/>
          <cell r="S20"/>
          <cell r="T20" t="str">
            <v>574.722.5288</v>
          </cell>
          <cell r="U20" t="str">
            <v>574.723.0143</v>
          </cell>
          <cell r="V20" t="str">
            <v>Emily Graham</v>
          </cell>
          <cell r="W20" t="str">
            <v>grahame@lcsc.k12.in.us</v>
          </cell>
          <cell r="X20"/>
          <cell r="Y20"/>
          <cell r="Z20"/>
          <cell r="AA20"/>
          <cell r="AB20" t="str">
            <v>574-722-3811</v>
          </cell>
          <cell r="AC20" t="str">
            <v>574-723.0143</v>
          </cell>
          <cell r="AD20" t="str">
            <v>Emily Graham</v>
          </cell>
          <cell r="AE20" t="str">
            <v>grahame@lcsc.k12.in.us</v>
          </cell>
          <cell r="AF20"/>
          <cell r="AG20"/>
          <cell r="AH20" t="str">
            <v>(574) 722.3811</v>
          </cell>
          <cell r="AI20" t="str">
            <v>Gregory Korreckt</v>
          </cell>
          <cell r="AJ20" t="str">
            <v>korrecktg@lcsc.k12.in.us</v>
          </cell>
          <cell r="AK20"/>
          <cell r="AL20"/>
          <cell r="AM20" t="str">
            <v>Mrs. Michele Starkey</v>
          </cell>
          <cell r="AN20" t="str">
            <v>starkeym@lcsc.k12.in.us</v>
          </cell>
          <cell r="AO20" t="str">
            <v>574-722-2911 x 3130</v>
          </cell>
          <cell r="AP20" t="str">
            <v>Emily Graham</v>
          </cell>
          <cell r="AQ20" t="str">
            <v>grahame@lcsc.k12.in.us</v>
          </cell>
        </row>
        <row r="21">
          <cell r="A21" t="str">
            <v>0940</v>
          </cell>
          <cell r="B21" t="str">
            <v>MM</v>
          </cell>
          <cell r="C21" t="str">
            <v xml:space="preserve">West Clark Community Schools  </v>
          </cell>
          <cell r="D21" t="str">
            <v xml:space="preserve">601 Renz Ave                  </v>
          </cell>
          <cell r="E21" t="str">
            <v xml:space="preserve">Sellersburg         </v>
          </cell>
          <cell r="F21" t="str">
            <v>IN</v>
          </cell>
          <cell r="G21" t="str">
            <v>47172-1398</v>
          </cell>
          <cell r="H21" t="e">
            <v>#N/A</v>
          </cell>
          <cell r="I21" t="str">
            <v>077851129</v>
          </cell>
          <cell r="J21">
            <v>0.85</v>
          </cell>
          <cell r="K21" t="str">
            <v>Dr.</v>
          </cell>
          <cell r="L21" t="str">
            <v>Clemen Lloyd-Perez</v>
          </cell>
          <cell r="M21" t="str">
            <v>lloyd@westclarkschools.com</v>
          </cell>
          <cell r="N21" t="str">
            <v>Clemen Perez-Lloyd</v>
          </cell>
          <cell r="O21" t="str">
            <v>cperez-lloyd@westclarkschools.com</v>
          </cell>
          <cell r="P21"/>
          <cell r="Q21"/>
          <cell r="R21"/>
          <cell r="S21"/>
          <cell r="T21" t="str">
            <v>812.246.3375</v>
          </cell>
          <cell r="U21" t="str">
            <v>812.246.9731</v>
          </cell>
          <cell r="V21" t="str">
            <v>Dr. John Reed</v>
          </cell>
          <cell r="W21" t="str">
            <v>jreed@wclark.k12.in.us</v>
          </cell>
          <cell r="X21"/>
          <cell r="Y21"/>
          <cell r="Z21"/>
          <cell r="AA21"/>
          <cell r="AB21" t="str">
            <v>812-246-3375</v>
          </cell>
          <cell r="AC21" t="str">
            <v>812-246-9731</v>
          </cell>
          <cell r="AD21" t="str">
            <v>Thomas Brilhart</v>
          </cell>
          <cell r="AE21" t="str">
            <v>tbrillhart@westclarkschools.com</v>
          </cell>
          <cell r="AF21"/>
          <cell r="AG21"/>
          <cell r="AH21" t="str">
            <v>812.246.3375</v>
          </cell>
          <cell r="AI21" t="str">
            <v>R Mac Dyer</v>
          </cell>
          <cell r="AJ21" t="str">
            <v>rdyer@westclarkschools.com</v>
          </cell>
          <cell r="AK21"/>
          <cell r="AL21"/>
          <cell r="AM21" t="str">
            <v>Mr. Chad Schenck</v>
          </cell>
          <cell r="AN21" t="str">
            <v xml:space="preserve">CSchenck@wclark.k12.in.us </v>
          </cell>
          <cell r="AO21" t="str">
            <v>812-246-3375</v>
          </cell>
          <cell r="AP21" t="str">
            <v>Thomas Brillart</v>
          </cell>
          <cell r="AQ21" t="str">
            <v>tbrillhart@westclarkschools.com</v>
          </cell>
        </row>
        <row r="22">
          <cell r="A22" t="str">
            <v>1000</v>
          </cell>
          <cell r="B22" t="str">
            <v>MF</v>
          </cell>
          <cell r="C22" t="str">
            <v xml:space="preserve">Clarksville Com School Corp   </v>
          </cell>
          <cell r="D22" t="str">
            <v xml:space="preserve">200 Ettel Ln                 </v>
          </cell>
          <cell r="E22" t="str">
            <v xml:space="preserve">Clarksville         </v>
          </cell>
          <cell r="F22" t="str">
            <v>IN</v>
          </cell>
          <cell r="G22" t="str">
            <v>47129-1898</v>
          </cell>
          <cell r="H22" t="e">
            <v>#N/A</v>
          </cell>
          <cell r="I22" t="str">
            <v>012274262</v>
          </cell>
          <cell r="J22">
            <v>0.9</v>
          </cell>
          <cell r="K22" t="str">
            <v xml:space="preserve">Mrs.         </v>
          </cell>
          <cell r="L22" t="str">
            <v>Tina Bennett</v>
          </cell>
          <cell r="M22" t="str">
            <v>tbennett@clarksvilleschools.org</v>
          </cell>
          <cell r="N22" t="str">
            <v>Mindy Dablow</v>
          </cell>
          <cell r="O22" t="str">
            <v>mdablow@clarksvilleschools.org</v>
          </cell>
          <cell r="P22"/>
          <cell r="Q22"/>
          <cell r="R22"/>
          <cell r="S22"/>
          <cell r="T22" t="str">
            <v>812.282.1447</v>
          </cell>
          <cell r="U22" t="str">
            <v>812.280.5019</v>
          </cell>
          <cell r="V22" t="str">
            <v>Dianne Lacy</v>
          </cell>
          <cell r="W22" t="str">
            <v>dlacy@clarksvilleschools.org</v>
          </cell>
          <cell r="X22"/>
          <cell r="Y22"/>
          <cell r="Z22"/>
          <cell r="AA22"/>
          <cell r="AB22" t="str">
            <v>812-282-7753</v>
          </cell>
          <cell r="AC22" t="str">
            <v>812-280-5004</v>
          </cell>
          <cell r="AD22" t="str">
            <v>Stephanie Anderson</v>
          </cell>
          <cell r="AE22" t="str">
            <v>sanderson@clarksvilleschools.org</v>
          </cell>
          <cell r="AF22"/>
          <cell r="AG22"/>
          <cell r="AH22" t="str">
            <v>812-282-1447</v>
          </cell>
          <cell r="AI22" t="str">
            <v>Dianne Lacy</v>
          </cell>
          <cell r="AJ22" t="str">
            <v>dlacy@clarksvilleschools.org</v>
          </cell>
          <cell r="AK22" t="str">
            <v>Donna Liter</v>
          </cell>
          <cell r="AL22" t="str">
            <v>dliter@clarksvilleschools.org</v>
          </cell>
          <cell r="AM22" t="str">
            <v>Mrs. Tina Bennett</v>
          </cell>
          <cell r="AN22" t="str">
            <v>tbennett@clarksvilleschools.org</v>
          </cell>
          <cell r="AO22" t="str">
            <v>812-282-7753</v>
          </cell>
          <cell r="AP22" t="str">
            <v>Tina Bennett</v>
          </cell>
          <cell r="AQ22" t="str">
            <v>tbennett@clarksvilleschools.org</v>
          </cell>
        </row>
        <row r="23">
          <cell r="A23" t="str">
            <v>1010</v>
          </cell>
          <cell r="B23" t="str">
            <v>LT</v>
          </cell>
          <cell r="C23" t="str">
            <v xml:space="preserve">Greater Clark County Schools  </v>
          </cell>
          <cell r="D23" t="str">
            <v xml:space="preserve">2112 Utica-Sellersburg Rd     </v>
          </cell>
          <cell r="E23" t="str">
            <v xml:space="preserve">Jeffersonville      </v>
          </cell>
          <cell r="F23" t="str">
            <v>IN</v>
          </cell>
          <cell r="G23" t="str">
            <v>47130-8506</v>
          </cell>
          <cell r="H23" t="e">
            <v>#N/A</v>
          </cell>
          <cell r="I23">
            <v>71329338</v>
          </cell>
          <cell r="J23">
            <v>0.9</v>
          </cell>
          <cell r="K23" t="str">
            <v>Dr.</v>
          </cell>
          <cell r="L23" t="str">
            <v>Mark Laughner</v>
          </cell>
          <cell r="M23" t="str">
            <v>mlaughner@gccschools.com</v>
          </cell>
          <cell r="N23" t="str">
            <v>Joe Kwisz</v>
          </cell>
          <cell r="O23" t="str">
            <v>jkwisz@gccschools.com</v>
          </cell>
          <cell r="P23"/>
          <cell r="Q23"/>
          <cell r="R23"/>
          <cell r="S23"/>
          <cell r="T23" t="str">
            <v>812.920.1079</v>
          </cell>
          <cell r="U23" t="str">
            <v>812.288.4804</v>
          </cell>
          <cell r="V23" t="str">
            <v>Joe Kwisz</v>
          </cell>
          <cell r="W23" t="str">
            <v>jkwisz@gccschools.com</v>
          </cell>
          <cell r="X23"/>
          <cell r="Y23"/>
          <cell r="Z23"/>
          <cell r="AA23"/>
          <cell r="AB23" t="str">
            <v>812-920-1079</v>
          </cell>
          <cell r="AC23" t="str">
            <v>812-288-4804</v>
          </cell>
          <cell r="AD23" t="str">
            <v>Brooke Lannan</v>
          </cell>
          <cell r="AE23" t="str">
            <v>blannan@gccschools.com</v>
          </cell>
          <cell r="AF23"/>
          <cell r="AG23"/>
          <cell r="AH23" t="str">
            <v>812.288.4802</v>
          </cell>
          <cell r="AI23" t="str">
            <v>Jennifer Cato</v>
          </cell>
          <cell r="AJ23" t="str">
            <v>jcato@gccschools.com</v>
          </cell>
          <cell r="AK23"/>
          <cell r="AL23"/>
          <cell r="AM23" t="str">
            <v>Mark Laughner</v>
          </cell>
          <cell r="AN23" t="str">
            <v>mlaughner@gccschools.com</v>
          </cell>
          <cell r="AO23" t="str">
            <v>812-283-0701</v>
          </cell>
          <cell r="AP23" t="str">
            <v>Joe Kwisz</v>
          </cell>
          <cell r="AQ23" t="str">
            <v>jkwisz@gccschools.com</v>
          </cell>
        </row>
        <row r="24">
          <cell r="A24" t="str">
            <v>1125</v>
          </cell>
          <cell r="B24" t="str">
            <v>TBD</v>
          </cell>
          <cell r="C24" t="str">
            <v xml:space="preserve">Clay Community Schools        </v>
          </cell>
          <cell r="D24" t="str">
            <v>1013 S Forest Ave</v>
          </cell>
          <cell r="E24" t="str">
            <v>Brazil</v>
          </cell>
          <cell r="F24" t="str">
            <v>IN</v>
          </cell>
          <cell r="G24">
            <v>47834</v>
          </cell>
          <cell r="H24" t="e">
            <v>#N/A</v>
          </cell>
          <cell r="I24" t="str">
            <v>079583597</v>
          </cell>
          <cell r="J24">
            <v>0.9</v>
          </cell>
          <cell r="K24" t="str">
            <v>Mr.</v>
          </cell>
          <cell r="L24" t="str">
            <v>Jeffrey Fritz</v>
          </cell>
          <cell r="M24" t="str">
            <v>fritzj@clay.k12.in.us</v>
          </cell>
          <cell r="N24" t="str">
            <v>Timothy Rayle</v>
          </cell>
          <cell r="O24" t="str">
            <v>raylet@clay.k12.in.us</v>
          </cell>
          <cell r="P24"/>
          <cell r="Q24"/>
          <cell r="R24"/>
          <cell r="S24"/>
          <cell r="T24" t="str">
            <v>812.443.4461 x1819</v>
          </cell>
          <cell r="U24" t="str">
            <v>812.442.0849</v>
          </cell>
          <cell r="V24" t="str">
            <v>Kathy Knust</v>
          </cell>
          <cell r="W24" t="str">
            <v>knustk@clay.k12.in.us</v>
          </cell>
          <cell r="X24"/>
          <cell r="Y24"/>
          <cell r="Z24"/>
          <cell r="AA24"/>
          <cell r="AB24" t="str">
            <v>812-443-4461 x 1811</v>
          </cell>
          <cell r="AC24" t="str">
            <v>812-442-0849</v>
          </cell>
          <cell r="AD24" t="str">
            <v>Chris Ross</v>
          </cell>
          <cell r="AE24" t="str">
            <v>rossch@clay.k12.in.us</v>
          </cell>
          <cell r="AF24"/>
          <cell r="AG24"/>
          <cell r="AH24" t="str">
            <v>812-446-4120</v>
          </cell>
          <cell r="AI24" t="str">
            <v>Mark Shayotovich</v>
          </cell>
          <cell r="AJ24" t="str">
            <v>shayotovichm@clay.k12.in.us</v>
          </cell>
          <cell r="AK24"/>
          <cell r="AL24"/>
          <cell r="AM24" t="str">
            <v>Mr. Jeffrey Fritz</v>
          </cell>
          <cell r="AN24" t="str">
            <v>fritzj@clay.k12.in.us</v>
          </cell>
          <cell r="AO24" t="str">
            <v>812-443-4461 x 1811</v>
          </cell>
          <cell r="AP24" t="str">
            <v>Kathy Knust</v>
          </cell>
          <cell r="AQ24" t="str">
            <v>knustk@clay.k12.in.us</v>
          </cell>
        </row>
        <row r="25">
          <cell r="A25" t="str">
            <v>1150</v>
          </cell>
          <cell r="B25" t="str">
            <v>LT</v>
          </cell>
          <cell r="C25" t="str">
            <v xml:space="preserve">Clinton Central School Corp   </v>
          </cell>
          <cell r="D25" t="str">
            <v xml:space="preserve">PO Box 118                       </v>
          </cell>
          <cell r="E25" t="str">
            <v xml:space="preserve">Michigantown        </v>
          </cell>
          <cell r="F25" t="str">
            <v>IN</v>
          </cell>
          <cell r="G25" t="str">
            <v>46057-0118</v>
          </cell>
          <cell r="H25" t="e">
            <v>#N/A</v>
          </cell>
          <cell r="I25" t="str">
            <v>050445774</v>
          </cell>
          <cell r="J25">
            <v>0.85</v>
          </cell>
          <cell r="K25" t="str">
            <v>Mr.</v>
          </cell>
          <cell r="L25" t="str">
            <v>Ralph Walker</v>
          </cell>
          <cell r="M25" t="str">
            <v xml:space="preserve">ralph.walker@clinton.k12.in.us </v>
          </cell>
          <cell r="N25" t="str">
            <v>April Boone</v>
          </cell>
          <cell r="O25" t="str">
            <v>april.boone@clinton.k12.in.us</v>
          </cell>
          <cell r="P25"/>
          <cell r="Q25"/>
          <cell r="R25"/>
          <cell r="S25"/>
          <cell r="T25" t="str">
            <v>765.249.2515</v>
          </cell>
          <cell r="U25" t="str">
            <v>765.249.2504</v>
          </cell>
          <cell r="V25" t="str">
            <v>Ralph L. Walker</v>
          </cell>
          <cell r="W25" t="str">
            <v>ralph.walker@clinton.k12.in.us</v>
          </cell>
          <cell r="X25"/>
          <cell r="Y25"/>
          <cell r="Z25"/>
          <cell r="AA25"/>
          <cell r="AB25" t="str">
            <v>765-249-2515</v>
          </cell>
          <cell r="AC25" t="str">
            <v>765-249-2504</v>
          </cell>
          <cell r="AD25" t="str">
            <v>Jeremy Rodibaugh</v>
          </cell>
          <cell r="AE25" t="str">
            <v>jeremy.rodibaugh@clinton.k12.in.us</v>
          </cell>
          <cell r="AF25"/>
          <cell r="AG25"/>
          <cell r="AH25" t="str">
            <v>765-249-2244</v>
          </cell>
          <cell r="AI25" t="str">
            <v>April Boone</v>
          </cell>
          <cell r="AJ25" t="str">
            <v>april.boone@clinton.k12.in.us</v>
          </cell>
          <cell r="AK25"/>
          <cell r="AL25"/>
          <cell r="AM25" t="str">
            <v>Mr. Ralph Walker, Interim</v>
          </cell>
          <cell r="AN25" t="str">
            <v xml:space="preserve">ralph.walker@clinton.k12.in.us </v>
          </cell>
          <cell r="AO25" t="str">
            <v>765-249-2515</v>
          </cell>
          <cell r="AP25" t="str">
            <v>Pamela Hartman</v>
          </cell>
          <cell r="AQ25" t="str">
            <v>pam.hartman@clinton.k12.in.us</v>
          </cell>
        </row>
        <row r="26">
          <cell r="A26" t="str">
            <v>1160</v>
          </cell>
          <cell r="B26" t="str">
            <v>TM</v>
          </cell>
          <cell r="C26" t="str">
            <v xml:space="preserve">Clinton Prairie School Corp   </v>
          </cell>
          <cell r="D26" t="str">
            <v>2390 South CR 450 West</v>
          </cell>
          <cell r="E26" t="str">
            <v xml:space="preserve">Frankfort           </v>
          </cell>
          <cell r="F26" t="str">
            <v>IN</v>
          </cell>
          <cell r="G26" t="str">
            <v>46041-7129</v>
          </cell>
          <cell r="H26" t="e">
            <v>#N/A</v>
          </cell>
          <cell r="I26" t="str">
            <v>050447325</v>
          </cell>
          <cell r="J26">
            <v>0.85</v>
          </cell>
          <cell r="K26" t="str">
            <v xml:space="preserve">Mrs.         </v>
          </cell>
          <cell r="L26" t="str">
            <v>Amanda Whitlock</v>
          </cell>
          <cell r="M26" t="str">
            <v>awhitlock@cpsc.k12.in.us</v>
          </cell>
          <cell r="N26" t="str">
            <v>Clint Wilson</v>
          </cell>
          <cell r="O26" t="str">
            <v>cwilson@cpcsc.k12.in.us</v>
          </cell>
          <cell r="P26"/>
          <cell r="Q26"/>
          <cell r="R26"/>
          <cell r="S26"/>
          <cell r="T26" t="str">
            <v>765.654.4473 x279</v>
          </cell>
          <cell r="U26" t="str">
            <v>765.659.9560</v>
          </cell>
          <cell r="V26" t="str">
            <v>Amanda Whitlock</v>
          </cell>
          <cell r="W26" t="str">
            <v>awhitlock@cpsc.k12.in.us</v>
          </cell>
          <cell r="X26"/>
          <cell r="Y26"/>
          <cell r="Z26"/>
          <cell r="AA26"/>
          <cell r="AB26" t="str">
            <v>765-659-1339</v>
          </cell>
          <cell r="AC26" t="str">
            <v>765-659-9560</v>
          </cell>
          <cell r="AD26" t="str">
            <v>Kristen Clark</v>
          </cell>
          <cell r="AE26" t="str">
            <v>kclark@cpsc.k12.in.us</v>
          </cell>
          <cell r="AF26"/>
          <cell r="AG26"/>
          <cell r="AH26" t="str">
            <v>765-659-3305</v>
          </cell>
          <cell r="AI26" t="str">
            <v>Mandi Mitchell</v>
          </cell>
          <cell r="AJ26" t="str">
            <v>mmitchell@cpsc.k12.in.us</v>
          </cell>
          <cell r="AK26"/>
          <cell r="AL26"/>
          <cell r="AM26" t="str">
            <v>Mrs. Amanda Whitlock</v>
          </cell>
          <cell r="AN26" t="str">
            <v>awhitlock@cpsc.k12.in.us</v>
          </cell>
          <cell r="AO26" t="str">
            <v>765-659-1339</v>
          </cell>
          <cell r="AP26" t="str">
            <v>Amanda Whitlock</v>
          </cell>
          <cell r="AQ26" t="str">
            <v>awhitlock@cpsc.k12.in.us</v>
          </cell>
        </row>
        <row r="27">
          <cell r="A27" t="str">
            <v>1170</v>
          </cell>
          <cell r="B27" t="str">
            <v>MF</v>
          </cell>
          <cell r="C27" t="str">
            <v>Community Schools Of Frankfort</v>
          </cell>
          <cell r="D27" t="str">
            <v>2400 E. Wabash</v>
          </cell>
          <cell r="E27" t="str">
            <v xml:space="preserve">Frankfort           </v>
          </cell>
          <cell r="F27" t="str">
            <v>IN</v>
          </cell>
          <cell r="G27" t="str">
            <v>46041-2824</v>
          </cell>
          <cell r="H27">
            <v>2.46E-2</v>
          </cell>
          <cell r="I27">
            <v>183978436</v>
          </cell>
          <cell r="J27">
            <v>0.9</v>
          </cell>
          <cell r="K27" t="str">
            <v>Dr.</v>
          </cell>
          <cell r="L27" t="str">
            <v>Donald DeWeese</v>
          </cell>
          <cell r="M27" t="str">
            <v>deweesed@frankfort.k12.in.us</v>
          </cell>
          <cell r="N27" t="str">
            <v>Lesley Miller</v>
          </cell>
          <cell r="O27" t="str">
            <v>Millerl@frankfort.k12.in.us</v>
          </cell>
          <cell r="P27"/>
          <cell r="Q27"/>
          <cell r="R27"/>
          <cell r="S27"/>
          <cell r="T27" t="str">
            <v>765.654.5585 x1004</v>
          </cell>
          <cell r="U27" t="str">
            <v>765.659.6220</v>
          </cell>
          <cell r="V27" t="str">
            <v>Jennifer Wahl</v>
          </cell>
          <cell r="W27" t="str">
            <v>wahlj@frankfort.k12.in.us</v>
          </cell>
          <cell r="X27"/>
          <cell r="Y27"/>
          <cell r="Z27"/>
          <cell r="AA27"/>
          <cell r="AB27" t="str">
            <v>765-654-5585</v>
          </cell>
          <cell r="AC27" t="str">
            <v>765-659-6220</v>
          </cell>
          <cell r="AD27" t="str">
            <v>Lori North</v>
          </cell>
          <cell r="AE27" t="str">
            <v>northl@frankfort.k12.in.us</v>
          </cell>
          <cell r="AF27"/>
          <cell r="AG27"/>
          <cell r="AH27" t="str">
            <v>(765) 654-5585</v>
          </cell>
          <cell r="AI27" t="str">
            <v>Leslie Michael</v>
          </cell>
          <cell r="AJ27" t="str">
            <v>michaell@frankfort.k12.in.us</v>
          </cell>
          <cell r="AK27"/>
          <cell r="AL27"/>
          <cell r="AM27" t="str">
            <v>Dr. Donald DeWeese</v>
          </cell>
          <cell r="AN27" t="str">
            <v>deweesed@frankfort.k12.in.us</v>
          </cell>
          <cell r="AO27" t="str">
            <v>765-654-5585</v>
          </cell>
          <cell r="AP27"/>
          <cell r="AQ27"/>
        </row>
        <row r="28">
          <cell r="A28" t="str">
            <v>1180</v>
          </cell>
          <cell r="B28" t="str">
            <v>LT</v>
          </cell>
          <cell r="C28" t="str">
            <v xml:space="preserve">Rossville Con School District </v>
          </cell>
          <cell r="D28" t="str">
            <v>1 Robert Egly Drive</v>
          </cell>
          <cell r="E28" t="str">
            <v xml:space="preserve">Rossville           </v>
          </cell>
          <cell r="F28" t="str">
            <v>IN</v>
          </cell>
          <cell r="G28" t="str">
            <v>46065-0011</v>
          </cell>
          <cell r="H28" t="e">
            <v>#N/A</v>
          </cell>
          <cell r="I28" t="str">
            <v>050454834</v>
          </cell>
          <cell r="J28">
            <v>0.85</v>
          </cell>
          <cell r="K28" t="str">
            <v>Dr.</v>
          </cell>
          <cell r="L28" t="str">
            <v>James Hanna</v>
          </cell>
          <cell r="M28" t="str">
            <v xml:space="preserve">jhanna@rcsd.k12.in.us </v>
          </cell>
          <cell r="N28" t="str">
            <v>Chad Dennison</v>
          </cell>
          <cell r="O28" t="str">
            <v>cdennison@rcsd.k12.in.us</v>
          </cell>
          <cell r="P28"/>
          <cell r="Q28"/>
          <cell r="R28"/>
          <cell r="S28"/>
          <cell r="T28" t="str">
            <v>765.379.2119 x210</v>
          </cell>
          <cell r="U28" t="str">
            <v>765.379.9236</v>
          </cell>
          <cell r="V28" t="str">
            <v>Mandi Pennington</v>
          </cell>
          <cell r="W28" t="str">
            <v>mpennington@rcsd.k12.in.us</v>
          </cell>
          <cell r="X28"/>
          <cell r="Y28"/>
          <cell r="Z28"/>
          <cell r="AA28"/>
          <cell r="AB28" t="str">
            <v>765-379-2990</v>
          </cell>
          <cell r="AC28" t="str">
            <v>765-379-3014</v>
          </cell>
          <cell r="AD28" t="str">
            <v>Tammy Melson</v>
          </cell>
          <cell r="AE28" t="str">
            <v>tmelson@rcsd.k12.in.us</v>
          </cell>
          <cell r="AF28"/>
          <cell r="AG28"/>
          <cell r="AH28" t="str">
            <v>765.379.4471</v>
          </cell>
          <cell r="AI28" t="str">
            <v>Mandi Pennington</v>
          </cell>
          <cell r="AJ28" t="str">
            <v>mpennington@rcsd.k12.in.us</v>
          </cell>
          <cell r="AK28"/>
          <cell r="AL28"/>
          <cell r="AM28" t="str">
            <v>Dr. James Hanna</v>
          </cell>
          <cell r="AN28" t="str">
            <v xml:space="preserve">jhanna@rcsd.k12.in.us </v>
          </cell>
          <cell r="AO28" t="str">
            <v>765-379-2990</v>
          </cell>
          <cell r="AP28" t="str">
            <v>Chad Dennison</v>
          </cell>
          <cell r="AQ28" t="str">
            <v>cdennison@rcsd.k12.in.us</v>
          </cell>
        </row>
        <row r="29">
          <cell r="A29" t="str">
            <v>1300</v>
          </cell>
          <cell r="B29" t="str">
            <v>LT</v>
          </cell>
          <cell r="C29" t="str">
            <v xml:space="preserve">Crawford Co Com School Corp   </v>
          </cell>
          <cell r="D29" t="str">
            <v>5805 E Administration Rd</v>
          </cell>
          <cell r="E29" t="str">
            <v xml:space="preserve">Marengo             </v>
          </cell>
          <cell r="F29" t="str">
            <v>IN</v>
          </cell>
          <cell r="G29" t="str">
            <v>47140-8415</v>
          </cell>
          <cell r="H29" t="e">
            <v>#N/A</v>
          </cell>
          <cell r="I29" t="str">
            <v>193220894</v>
          </cell>
          <cell r="J29">
            <v>0.9</v>
          </cell>
          <cell r="K29" t="str">
            <v>Mr.</v>
          </cell>
          <cell r="L29" t="str">
            <v>Michael Key</v>
          </cell>
          <cell r="M29" t="str">
            <v>mkey@cccs.k12.in.us</v>
          </cell>
          <cell r="N29" t="str">
            <v>Amy Etienne</v>
          </cell>
          <cell r="O29" t="str">
            <v>aetienne@cccs.k12.in.us</v>
          </cell>
          <cell r="P29"/>
          <cell r="Q29"/>
          <cell r="R29"/>
          <cell r="S29"/>
          <cell r="T29" t="str">
            <v>812.338.2916</v>
          </cell>
          <cell r="U29" t="str">
            <v>812.338.2917</v>
          </cell>
          <cell r="V29" t="str">
            <v>James Smith</v>
          </cell>
          <cell r="W29" t="str">
            <v>jsmith@cccs.k12.in.us</v>
          </cell>
          <cell r="X29"/>
          <cell r="Y29"/>
          <cell r="Z29"/>
          <cell r="AA29"/>
          <cell r="AB29" t="str">
            <v>812-365-2135</v>
          </cell>
          <cell r="AC29" t="str">
            <v>812-365-2783</v>
          </cell>
          <cell r="AD29" t="str">
            <v>Amy Etienne</v>
          </cell>
          <cell r="AE29" t="str">
            <v>aetienne@cccs.k12.in.us</v>
          </cell>
          <cell r="AF29"/>
          <cell r="AG29"/>
          <cell r="AH29" t="str">
            <v>812-739-2210</v>
          </cell>
          <cell r="AI29" t="str">
            <v>Krissi Fraze</v>
          </cell>
          <cell r="AJ29" t="str">
            <v>kfraze@cccs.k12.in.us</v>
          </cell>
          <cell r="AK29"/>
          <cell r="AL29"/>
          <cell r="AM29" t="str">
            <v>Mr. Woodrow DeRossett</v>
          </cell>
          <cell r="AN29" t="str">
            <v>gderossett@cccs.k12.in.us</v>
          </cell>
          <cell r="AO29" t="str">
            <v>812-365-2135</v>
          </cell>
          <cell r="AP29" t="str">
            <v>Amy Etienne</v>
          </cell>
          <cell r="AQ29" t="str">
            <v>aetienne@cccs.k12.in.us</v>
          </cell>
        </row>
        <row r="30">
          <cell r="A30" t="str">
            <v>1315</v>
          </cell>
          <cell r="B30" t="str">
            <v>LT</v>
          </cell>
          <cell r="C30" t="str">
            <v xml:space="preserve">Barr-Reeve Com Schools Inc    </v>
          </cell>
          <cell r="D30" t="str">
            <v xml:space="preserve">Box 97                        </v>
          </cell>
          <cell r="E30" t="str">
            <v xml:space="preserve">Montgomery          </v>
          </cell>
          <cell r="F30" t="str">
            <v>IN</v>
          </cell>
          <cell r="G30" t="str">
            <v>47558-0097</v>
          </cell>
          <cell r="H30" t="e">
            <v>#N/A</v>
          </cell>
          <cell r="I30" t="str">
            <v>172153579</v>
          </cell>
          <cell r="J30">
            <v>0.9</v>
          </cell>
          <cell r="K30" t="str">
            <v>Dr.</v>
          </cell>
          <cell r="L30" t="str">
            <v>Travis Madison</v>
          </cell>
          <cell r="M30" t="str">
            <v>tmadison@barr.k12.in.us</v>
          </cell>
          <cell r="N30" t="str">
            <v>Dena Lengacher</v>
          </cell>
          <cell r="O30" t="str">
            <v>dlengacher@barr.k12.in.us</v>
          </cell>
          <cell r="P30"/>
          <cell r="Q30"/>
          <cell r="R30"/>
          <cell r="S30"/>
          <cell r="T30" t="str">
            <v>812.486.3224</v>
          </cell>
          <cell r="U30" t="str">
            <v>812.486.3226</v>
          </cell>
          <cell r="V30" t="str">
            <v>Andrea Huff</v>
          </cell>
          <cell r="W30" t="str">
            <v>ahuff@barr.k12.in.us</v>
          </cell>
          <cell r="X30"/>
          <cell r="Y30"/>
          <cell r="Z30"/>
          <cell r="AA30"/>
          <cell r="AB30" t="str">
            <v>812-486-3220</v>
          </cell>
          <cell r="AC30" t="str">
            <v>812-486-3509</v>
          </cell>
          <cell r="AD30" t="str">
            <v>Dena Lengacher</v>
          </cell>
          <cell r="AE30" t="str">
            <v>dlengacher@barr.k12.in.us</v>
          </cell>
          <cell r="AF30"/>
          <cell r="AG30"/>
          <cell r="AH30" t="str">
            <v>812-486-3224</v>
          </cell>
          <cell r="AI30" t="str">
            <v>Tamara Swartzentruber</v>
          </cell>
          <cell r="AJ30" t="str">
            <v>tswartzentruber@barr.k12.in.us</v>
          </cell>
          <cell r="AK30"/>
          <cell r="AL30"/>
          <cell r="AM30" t="str">
            <v>Dr. Travis Madison</v>
          </cell>
          <cell r="AN30" t="str">
            <v>tmadison@barr.k12.in.us</v>
          </cell>
          <cell r="AO30" t="str">
            <v>812-486-3220</v>
          </cell>
          <cell r="AP30" t="str">
            <v>Andrea Huff</v>
          </cell>
          <cell r="AQ30" t="str">
            <v>ahuff@barr.k12.in.us</v>
          </cell>
        </row>
        <row r="31">
          <cell r="A31" t="str">
            <v>1375</v>
          </cell>
          <cell r="B31" t="str">
            <v>LT</v>
          </cell>
          <cell r="C31" t="str">
            <v xml:space="preserve">North Daviess Com Schools  </v>
          </cell>
          <cell r="D31" t="str">
            <v xml:space="preserve">5494 E SR 58                  </v>
          </cell>
          <cell r="E31" t="str">
            <v xml:space="preserve">Elnora              </v>
          </cell>
          <cell r="F31" t="str">
            <v>IN</v>
          </cell>
          <cell r="G31">
            <v>47529</v>
          </cell>
          <cell r="H31">
            <v>5.7000000000000002E-3</v>
          </cell>
          <cell r="I31" t="str">
            <v>179323910</v>
          </cell>
          <cell r="J31">
            <v>0.9</v>
          </cell>
          <cell r="K31" t="str">
            <v>Mr.</v>
          </cell>
          <cell r="L31" t="str">
            <v>Robert Bell</v>
          </cell>
          <cell r="M31" t="str">
            <v>bbell@ndaviess.k12.in.us</v>
          </cell>
          <cell r="N31" t="str">
            <v>Jodi Berry</v>
          </cell>
          <cell r="O31" t="str">
            <v>jberry@ndaviess.k12.in.us</v>
          </cell>
          <cell r="P31"/>
          <cell r="Q31"/>
          <cell r="R31"/>
          <cell r="S31"/>
          <cell r="T31" t="str">
            <v>812.636.8000 x2003</v>
          </cell>
          <cell r="U31" t="str">
            <v>812.636.7546</v>
          </cell>
          <cell r="V31" t="str">
            <v>Jodi Berry</v>
          </cell>
          <cell r="W31" t="str">
            <v>jberry@ndaviess.k12.in.us</v>
          </cell>
          <cell r="X31"/>
          <cell r="Y31"/>
          <cell r="Z31"/>
          <cell r="AA31"/>
          <cell r="AB31" t="str">
            <v>(812) 636-8000, ext. 2003</v>
          </cell>
          <cell r="AC31" t="str">
            <v>812-636-7546</v>
          </cell>
          <cell r="AD31" t="str">
            <v>Jodi Berry</v>
          </cell>
          <cell r="AE31" t="str">
            <v>jberry@ndaviess.k12.in.us</v>
          </cell>
          <cell r="AF31"/>
          <cell r="AG31"/>
          <cell r="AH31" t="str">
            <v>(812) 636-8000, ext. 2003</v>
          </cell>
          <cell r="AI31" t="str">
            <v>Glenda O'Connor</v>
          </cell>
          <cell r="AJ31" t="str">
            <v>goconnor@ndaviess.k12.in.us</v>
          </cell>
          <cell r="AK31"/>
          <cell r="AL31"/>
          <cell r="AM31" t="str">
            <v>Mr. Robert Bell</v>
          </cell>
          <cell r="AN31" t="str">
            <v>bbell@ndaviess.k12.in.us</v>
          </cell>
          <cell r="AO31" t="str">
            <v>(812) 636-8000, ext. 2003</v>
          </cell>
          <cell r="AP31" t="str">
            <v>Jodi Berry</v>
          </cell>
          <cell r="AQ31" t="str">
            <v>jberry@ndaviess.k12.in.us</v>
          </cell>
        </row>
        <row r="32">
          <cell r="A32" t="str">
            <v>1405</v>
          </cell>
          <cell r="B32" t="str">
            <v>TM</v>
          </cell>
          <cell r="C32" t="str">
            <v xml:space="preserve">Washington Com Schools Inc    </v>
          </cell>
          <cell r="D32" t="str">
            <v xml:space="preserve">301 E South St                </v>
          </cell>
          <cell r="E32" t="str">
            <v xml:space="preserve">Washington          </v>
          </cell>
          <cell r="F32" t="str">
            <v>IN</v>
          </cell>
          <cell r="G32" t="str">
            <v>47501-3294</v>
          </cell>
          <cell r="H32" t="e">
            <v>#N/A</v>
          </cell>
          <cell r="I32" t="str">
            <v>100224864</v>
          </cell>
          <cell r="J32">
            <v>0.9</v>
          </cell>
          <cell r="K32" t="str">
            <v>Dr.</v>
          </cell>
          <cell r="L32" t="str">
            <v>Daniel Roach</v>
          </cell>
          <cell r="M32" t="str">
            <v>droach@wcs.k12.in.us</v>
          </cell>
          <cell r="N32" t="str">
            <v>Kevin Frank</v>
          </cell>
          <cell r="O32" t="str">
            <v>kfrank@wcs.k12.in.us</v>
          </cell>
          <cell r="P32"/>
          <cell r="Q32"/>
          <cell r="R32"/>
          <cell r="S32"/>
          <cell r="T32" t="str">
            <v>812.254.5536</v>
          </cell>
          <cell r="U32" t="str">
            <v>812.254.8346</v>
          </cell>
          <cell r="V32" t="str">
            <v>Kevin Frank</v>
          </cell>
          <cell r="W32" t="str">
            <v>kfrank@wcs.k12.in.us</v>
          </cell>
          <cell r="X32"/>
          <cell r="Y32"/>
          <cell r="Z32"/>
          <cell r="AA32"/>
          <cell r="AB32" t="str">
            <v>812-254-5536</v>
          </cell>
          <cell r="AC32" t="str">
            <v>812-254-8346</v>
          </cell>
          <cell r="AD32" t="str">
            <v>Kevin Frank</v>
          </cell>
          <cell r="AE32" t="str">
            <v>kfrank@wcs.k12.in.us</v>
          </cell>
          <cell r="AF32"/>
          <cell r="AG32"/>
          <cell r="AH32" t="str">
            <v>812-254-5536</v>
          </cell>
          <cell r="AI32" t="str">
            <v>Carrie Alford</v>
          </cell>
          <cell r="AJ32" t="str">
            <v>calford@wcs.k12.in.us</v>
          </cell>
          <cell r="AK32"/>
          <cell r="AL32"/>
          <cell r="AM32" t="str">
            <v>Dr. Daniel Roach</v>
          </cell>
          <cell r="AN32" t="str">
            <v>droach@wcs.k12.in.us</v>
          </cell>
          <cell r="AO32" t="str">
            <v>812-254-5536</v>
          </cell>
          <cell r="AP32" t="str">
            <v>Kevin Frank</v>
          </cell>
          <cell r="AQ32" t="str">
            <v>kfrank@wcs.k12.in.us</v>
          </cell>
        </row>
        <row r="33">
          <cell r="A33" t="str">
            <v>1560</v>
          </cell>
          <cell r="B33" t="str">
            <v>SH</v>
          </cell>
          <cell r="C33" t="str">
            <v xml:space="preserve">Sunman-Dearborn Com Sch Corp  </v>
          </cell>
          <cell r="D33" t="str">
            <v>1 Trojan Place Suite B</v>
          </cell>
          <cell r="E33" t="str">
            <v>St Leon</v>
          </cell>
          <cell r="F33" t="str">
            <v>IN</v>
          </cell>
          <cell r="G33">
            <v>47012</v>
          </cell>
          <cell r="H33">
            <v>4.7999999999999996E-3</v>
          </cell>
          <cell r="I33" t="str">
            <v>092824929</v>
          </cell>
          <cell r="J33">
            <v>0.85</v>
          </cell>
          <cell r="K33" t="str">
            <v>Dr.</v>
          </cell>
          <cell r="L33" t="str">
            <v>Andrew Jackson</v>
          </cell>
          <cell r="M33" t="str">
            <v>ajackson@sunmandearborn.k12.in.us</v>
          </cell>
          <cell r="N33" t="str">
            <v>Cindy Morton</v>
          </cell>
          <cell r="O33" t="str">
            <v>cmorton@sunmandearborn.k12.in.us</v>
          </cell>
          <cell r="P33"/>
          <cell r="Q33"/>
          <cell r="R33"/>
          <cell r="S33"/>
          <cell r="T33" t="str">
            <v>812.623.2235</v>
          </cell>
          <cell r="U33" t="str">
            <v>812.623.4330</v>
          </cell>
          <cell r="V33" t="str">
            <v>Cindy Morton</v>
          </cell>
          <cell r="W33" t="str">
            <v>cmorton@sunmandearborn.k12.in.us</v>
          </cell>
          <cell r="X33"/>
          <cell r="Y33"/>
          <cell r="Z33"/>
          <cell r="AA33"/>
          <cell r="AB33" t="str">
            <v>812-623-2291</v>
          </cell>
          <cell r="AC33" t="str">
            <v>812-623-3341</v>
          </cell>
          <cell r="AD33" t="str">
            <v>Cindy Morton</v>
          </cell>
          <cell r="AE33" t="str">
            <v>cmorton@sunmandearborn.k12.in.us</v>
          </cell>
          <cell r="AF33"/>
          <cell r="AG33"/>
          <cell r="AH33" t="str">
            <v>812.623.2291</v>
          </cell>
          <cell r="AI33" t="str">
            <v>Mary Ann Baines</v>
          </cell>
          <cell r="AJ33" t="str">
            <v>mbaines@sunmandearborn.k12.in.us</v>
          </cell>
          <cell r="AK33"/>
          <cell r="AL33"/>
          <cell r="AM33" t="str">
            <v>Dr. Andrew Jackson</v>
          </cell>
          <cell r="AN33" t="str">
            <v>ajackson@sunmandearborn.k12.in.us</v>
          </cell>
          <cell r="AO33" t="str">
            <v>812-623-2291</v>
          </cell>
          <cell r="AP33" t="str">
            <v>Cindy Morton</v>
          </cell>
          <cell r="AQ33" t="str">
            <v>cmorton@sunmandearborn.k12.in.us</v>
          </cell>
        </row>
        <row r="34">
          <cell r="A34" t="str">
            <v>1600</v>
          </cell>
          <cell r="B34" t="str">
            <v>LT</v>
          </cell>
          <cell r="C34" t="str">
            <v>South Dearborn Com School Corp</v>
          </cell>
          <cell r="D34" t="str">
            <v xml:space="preserve">6109 Squire Pl                </v>
          </cell>
          <cell r="E34" t="str">
            <v xml:space="preserve">Aurora              </v>
          </cell>
          <cell r="F34" t="str">
            <v>IN</v>
          </cell>
          <cell r="G34" t="str">
            <v>47001-1499</v>
          </cell>
          <cell r="H34">
            <v>2.75E-2</v>
          </cell>
          <cell r="I34" t="str">
            <v>060908993</v>
          </cell>
          <cell r="J34">
            <v>0.9</v>
          </cell>
          <cell r="K34" t="str">
            <v xml:space="preserve">Mr. </v>
          </cell>
          <cell r="L34" t="str">
            <v>Eric Lows</v>
          </cell>
          <cell r="M34" t="str">
            <v>eric.lows@sdcsc.k12.in.us</v>
          </cell>
          <cell r="N34" t="str">
            <v>Chris Tanner</v>
          </cell>
          <cell r="O34" t="str">
            <v>chris.tanner@sdcsc.k12.in.us</v>
          </cell>
          <cell r="P34"/>
          <cell r="Q34"/>
          <cell r="R34"/>
          <cell r="S34"/>
          <cell r="T34" t="str">
            <v>812.926.2090</v>
          </cell>
          <cell r="U34" t="str">
            <v>812.926.4216</v>
          </cell>
          <cell r="V34" t="str">
            <v>Janet Platt</v>
          </cell>
          <cell r="W34" t="str">
            <v>janet.platt@sdcsc.k12.in.us</v>
          </cell>
          <cell r="X34"/>
          <cell r="Y34"/>
          <cell r="Z34"/>
          <cell r="AA34"/>
          <cell r="AB34" t="str">
            <v>812-926-2090</v>
          </cell>
          <cell r="AC34" t="str">
            <v>812-926-4216</v>
          </cell>
          <cell r="AD34" t="str">
            <v>Leanna Phillippe</v>
          </cell>
          <cell r="AE34" t="str">
            <v>leanna.phillippe@sdcsc.k12.in.us</v>
          </cell>
          <cell r="AF34"/>
          <cell r="AG34"/>
          <cell r="AH34" t="str">
            <v>812-926-2090;x6</v>
          </cell>
          <cell r="AI34" t="str">
            <v>Shawn Spindler</v>
          </cell>
          <cell r="AJ34" t="str">
            <v>shawn.spindler@sdcsc.k12.in.us</v>
          </cell>
          <cell r="AK34"/>
          <cell r="AL34"/>
          <cell r="AM34" t="str">
            <v>Dr. John Mehrle</v>
          </cell>
          <cell r="AN34" t="str">
            <v xml:space="preserve">john.mehrle@sdcsc.k12.in.us </v>
          </cell>
          <cell r="AO34" t="str">
            <v>812-926-2090</v>
          </cell>
          <cell r="AP34" t="str">
            <v>Janet Platt</v>
          </cell>
          <cell r="AQ34" t="str">
            <v>janet.platt@sdcsc.k12.in.us</v>
          </cell>
        </row>
        <row r="35">
          <cell r="A35" t="str">
            <v>1620</v>
          </cell>
          <cell r="B35" t="str">
            <v>SH</v>
          </cell>
          <cell r="C35" t="str">
            <v xml:space="preserve">Lawrenceburg Com School Corp  </v>
          </cell>
          <cell r="D35" t="str">
            <v xml:space="preserve">300 Tiger Blvd                </v>
          </cell>
          <cell r="E35" t="str">
            <v xml:space="preserve">Lawrenceburg        </v>
          </cell>
          <cell r="F35" t="str">
            <v>IN</v>
          </cell>
          <cell r="G35" t="str">
            <v>47025-1698</v>
          </cell>
          <cell r="H35" t="e">
            <v>#N/A</v>
          </cell>
          <cell r="I35" t="str">
            <v>039748264</v>
          </cell>
          <cell r="J35">
            <v>0.9</v>
          </cell>
          <cell r="K35" t="str">
            <v>Mr.</v>
          </cell>
          <cell r="L35" t="str">
            <v>Karl Galey</v>
          </cell>
          <cell r="M35" t="str">
            <v xml:space="preserve">kgaley@lburg.k12.in.us </v>
          </cell>
          <cell r="N35" t="str">
            <v>Tammy Gregory</v>
          </cell>
          <cell r="O35" t="str">
            <v>tgregory@lburg.k12.in.us</v>
          </cell>
          <cell r="P35"/>
          <cell r="Q35"/>
          <cell r="R35"/>
          <cell r="S35"/>
          <cell r="T35" t="str">
            <v>812.537.7272</v>
          </cell>
          <cell r="U35" t="str">
            <v>812.537.5746</v>
          </cell>
          <cell r="V35" t="str">
            <v>Andrea Spaeth</v>
          </cell>
          <cell r="W35" t="str">
            <v>aspaeth@lburg.k12.in.us</v>
          </cell>
          <cell r="X35"/>
          <cell r="Y35"/>
          <cell r="Z35"/>
          <cell r="AA35"/>
          <cell r="AB35" t="str">
            <v>812-537-7214</v>
          </cell>
          <cell r="AC35" t="str">
            <v>812-537-0759</v>
          </cell>
          <cell r="AD35" t="str">
            <v>Andrea Spaeth</v>
          </cell>
          <cell r="AE35" t="str">
            <v>aspaeth@lburg.k12.in.us</v>
          </cell>
          <cell r="AF35"/>
          <cell r="AG35"/>
          <cell r="AH35" t="str">
            <v>812.537.7214</v>
          </cell>
          <cell r="AI35" t="str">
            <v>Pam Taylor</v>
          </cell>
          <cell r="AJ35" t="str">
            <v>ptaylor@lburg.k12.in.us</v>
          </cell>
          <cell r="AK35"/>
          <cell r="AL35"/>
          <cell r="AM35" t="str">
            <v>Mr. Karl Galey</v>
          </cell>
          <cell r="AN35" t="str">
            <v xml:space="preserve">kgaley@lburg.k12.in.us </v>
          </cell>
          <cell r="AO35" t="str">
            <v>812-537-7214</v>
          </cell>
          <cell r="AP35" t="str">
            <v>Andrea Spaeth</v>
          </cell>
          <cell r="AQ35" t="str">
            <v>aspaeth@lburg.k12.in.us</v>
          </cell>
        </row>
        <row r="36">
          <cell r="A36" t="str">
            <v>1655</v>
          </cell>
          <cell r="B36" t="str">
            <v>LT</v>
          </cell>
          <cell r="C36" t="str">
            <v xml:space="preserve">Decatur County Com Schools    </v>
          </cell>
          <cell r="D36" t="str">
            <v xml:space="preserve">1645 W SR 46                  </v>
          </cell>
          <cell r="E36" t="str">
            <v xml:space="preserve">Greensburg          </v>
          </cell>
          <cell r="F36" t="str">
            <v>IN</v>
          </cell>
          <cell r="G36" t="str">
            <v>47240-9054</v>
          </cell>
          <cell r="H36" t="e">
            <v>#N/A</v>
          </cell>
          <cell r="I36" t="str">
            <v>087041513</v>
          </cell>
          <cell r="J36">
            <v>0.85</v>
          </cell>
          <cell r="K36" t="str">
            <v>Mr.</v>
          </cell>
          <cell r="L36" t="str">
            <v>Jarrod Burns</v>
          </cell>
          <cell r="M36" t="str">
            <v>jburns@decaturco.k12.in.us</v>
          </cell>
          <cell r="N36" t="str">
            <v>Debbie Reynolds</v>
          </cell>
          <cell r="O36" t="str">
            <v>debbiereynolds@decaturco.k12.in.us</v>
          </cell>
          <cell r="P36"/>
          <cell r="Q36"/>
          <cell r="R36"/>
          <cell r="S36"/>
          <cell r="T36" t="str">
            <v>812.591.3115</v>
          </cell>
          <cell r="U36" t="str">
            <v>812.591.2203</v>
          </cell>
          <cell r="V36" t="str">
            <v>Debbie Reynolds</v>
          </cell>
          <cell r="W36" t="str">
            <v>debbiereynolds@decaturco.k12.in.us</v>
          </cell>
          <cell r="X36"/>
          <cell r="Y36"/>
          <cell r="Z36"/>
          <cell r="AA36"/>
          <cell r="AB36" t="str">
            <v>812-591-3115</v>
          </cell>
          <cell r="AC36" t="str">
            <v>812-591-2203</v>
          </cell>
          <cell r="AD36" t="str">
            <v>Nicholas Flowers</v>
          </cell>
          <cell r="AE36" t="str">
            <v>nflowers@decaturco.k12.in.us</v>
          </cell>
          <cell r="AF36"/>
          <cell r="AG36"/>
          <cell r="AH36" t="str">
            <v>812-663-4595</v>
          </cell>
          <cell r="AI36" t="str">
            <v>Louise (Weedie) Smith</v>
          </cell>
          <cell r="AJ36" t="str">
            <v>wsmith@decaturco.k12.in.us</v>
          </cell>
          <cell r="AK36"/>
          <cell r="AL36"/>
          <cell r="AM36" t="str">
            <v>Mr. Jarrod Burns</v>
          </cell>
          <cell r="AN36" t="str">
            <v>jburns@decaturco.k12.in.us</v>
          </cell>
          <cell r="AO36" t="str">
            <v>812-591-3115</v>
          </cell>
          <cell r="AP36" t="str">
            <v>Debbie Reynolds</v>
          </cell>
          <cell r="AQ36" t="str">
            <v>debbiereynolds@decaturco.k12.in.us</v>
          </cell>
        </row>
        <row r="37">
          <cell r="A37" t="str">
            <v>1730</v>
          </cell>
          <cell r="B37" t="str">
            <v>SH</v>
          </cell>
          <cell r="C37" t="str">
            <v xml:space="preserve">Greensburg Community Schools  </v>
          </cell>
          <cell r="D37" t="str">
            <v xml:space="preserve">1312 W Westridge Pky          </v>
          </cell>
          <cell r="E37" t="str">
            <v xml:space="preserve">Greensburg          </v>
          </cell>
          <cell r="F37" t="str">
            <v>IN</v>
          </cell>
          <cell r="G37">
            <v>47240</v>
          </cell>
          <cell r="H37" t="e">
            <v>#N/A</v>
          </cell>
          <cell r="I37" t="str">
            <v>072056856</v>
          </cell>
          <cell r="J37">
            <v>0.9</v>
          </cell>
          <cell r="K37" t="str">
            <v>Mr.</v>
          </cell>
          <cell r="L37" t="str">
            <v>Thomas Hunter</v>
          </cell>
          <cell r="M37" t="str">
            <v>thunter@greensburg.k12.in.us</v>
          </cell>
          <cell r="N37" t="str">
            <v>Tammy Williams</v>
          </cell>
          <cell r="O37" t="str">
            <v>twilliams@greensburg.k12.in.us</v>
          </cell>
          <cell r="P37"/>
          <cell r="Q37"/>
          <cell r="R37"/>
          <cell r="S37"/>
          <cell r="T37" t="str">
            <v>812.663.8112 x1634</v>
          </cell>
          <cell r="U37" t="str">
            <v>812.662.6276</v>
          </cell>
          <cell r="V37" t="str">
            <v>Tammy Williams</v>
          </cell>
          <cell r="W37" t="str">
            <v>twilliams@greensburg.k12.in.us</v>
          </cell>
          <cell r="X37"/>
          <cell r="Y37"/>
          <cell r="Z37"/>
          <cell r="AA37"/>
          <cell r="AB37" t="str">
            <v>812-663-4774</v>
          </cell>
          <cell r="AC37" t="str">
            <v>812-662-6516</v>
          </cell>
          <cell r="AD37" t="str">
            <v>Tammy Williams</v>
          </cell>
          <cell r="AE37" t="str">
            <v>twilliams@greensburg.k12.in.us</v>
          </cell>
          <cell r="AF37"/>
          <cell r="AG37"/>
          <cell r="AH37" t="str">
            <v>812-663-4774</v>
          </cell>
          <cell r="AI37" t="str">
            <v>Cindy Navarra</v>
          </cell>
          <cell r="AJ37" t="str">
            <v>cnavarra@greensburg.k12.in.us</v>
          </cell>
          <cell r="AK37"/>
          <cell r="AL37"/>
          <cell r="AM37" t="str">
            <v>Mr. Thomas Hunter</v>
          </cell>
          <cell r="AN37" t="str">
            <v>thunter@greensburg.k12.in.us</v>
          </cell>
          <cell r="AO37" t="str">
            <v>812-663-4774</v>
          </cell>
          <cell r="AP37" t="str">
            <v>Dawn Lawson</v>
          </cell>
          <cell r="AQ37" t="str">
            <v>dlawson@greensburg.k12.in .us</v>
          </cell>
        </row>
        <row r="38">
          <cell r="A38" t="str">
            <v>1805</v>
          </cell>
          <cell r="B38" t="str">
            <v>LT</v>
          </cell>
          <cell r="C38" t="str">
            <v>Dekalb Co Eastern Com Sch Dist</v>
          </cell>
          <cell r="D38" t="str">
            <v xml:space="preserve">300 E Washington St           </v>
          </cell>
          <cell r="E38" t="str">
            <v xml:space="preserve">Butler              </v>
          </cell>
          <cell r="F38" t="str">
            <v>IN</v>
          </cell>
          <cell r="G38" t="str">
            <v>46721-1119</v>
          </cell>
          <cell r="H38" t="e">
            <v>#N/A</v>
          </cell>
          <cell r="I38" t="str">
            <v>078918307</v>
          </cell>
          <cell r="J38">
            <v>0.85</v>
          </cell>
          <cell r="K38" t="str">
            <v>Dr.</v>
          </cell>
          <cell r="L38" t="str">
            <v>Jeffrey Stephens</v>
          </cell>
          <cell r="M38" t="str">
            <v>jstephens@dkeschools.com</v>
          </cell>
          <cell r="N38" t="str">
            <v>Kim Clark</v>
          </cell>
          <cell r="O38" t="str">
            <v>kclark@dkeschools.com</v>
          </cell>
          <cell r="P38"/>
          <cell r="Q38"/>
          <cell r="R38"/>
          <cell r="S38"/>
          <cell r="T38" t="str">
            <v>260.868.2123</v>
          </cell>
          <cell r="U38" t="str">
            <v>260.868.1709</v>
          </cell>
          <cell r="V38" t="str">
            <v>Maria Conwell</v>
          </cell>
          <cell r="W38" t="str">
            <v>mconwell@dkeschools.com</v>
          </cell>
          <cell r="X38"/>
          <cell r="Y38"/>
          <cell r="Z38"/>
          <cell r="AA38"/>
          <cell r="AB38" t="str">
            <v>260-868-2125</v>
          </cell>
          <cell r="AC38" t="str">
            <v>260-868-2562</v>
          </cell>
          <cell r="AD38" t="str">
            <v>Brennen Kitchen</v>
          </cell>
          <cell r="AE38" t="str">
            <v>bkitchen@dkeschools.com</v>
          </cell>
          <cell r="AF38"/>
          <cell r="AG38"/>
          <cell r="AH38" t="str">
            <v>260-337-5464</v>
          </cell>
          <cell r="AI38" t="str">
            <v>Maria Conwell</v>
          </cell>
          <cell r="AJ38" t="str">
            <v>mconwell@dkeschools.com</v>
          </cell>
          <cell r="AK38"/>
          <cell r="AL38"/>
          <cell r="AM38" t="str">
            <v>Dr. Jeffrey Stephens</v>
          </cell>
          <cell r="AN38" t="str">
            <v>jstephens@dkeschools.com</v>
          </cell>
          <cell r="AO38" t="str">
            <v>260-868-2125</v>
          </cell>
          <cell r="AP38" t="str">
            <v>Maria Conwell</v>
          </cell>
          <cell r="AQ38" t="str">
            <v>mconwell@dkeaschools.com</v>
          </cell>
        </row>
        <row r="39">
          <cell r="A39" t="str">
            <v>1820</v>
          </cell>
          <cell r="B39" t="str">
            <v>LT</v>
          </cell>
          <cell r="C39" t="str">
            <v xml:space="preserve">Garrett-Keyser-Butler Com     </v>
          </cell>
          <cell r="D39" t="str">
            <v xml:space="preserve">801 E Houston St              </v>
          </cell>
          <cell r="E39" t="str">
            <v xml:space="preserve">Garrett             </v>
          </cell>
          <cell r="F39" t="str">
            <v>IN</v>
          </cell>
          <cell r="G39" t="str">
            <v>46738-1699</v>
          </cell>
          <cell r="H39" t="e">
            <v>#N/A</v>
          </cell>
          <cell r="I39" t="str">
            <v>049600596</v>
          </cell>
          <cell r="J39">
            <v>0.9</v>
          </cell>
          <cell r="K39" t="str">
            <v xml:space="preserve">Mrs.         </v>
          </cell>
          <cell r="L39" t="str">
            <v>Tonya Weaver</v>
          </cell>
          <cell r="M39" t="str">
            <v>tweaver@gkb.k12.in.us</v>
          </cell>
          <cell r="N39" t="str">
            <v>Tonya Weaver</v>
          </cell>
          <cell r="O39" t="str">
            <v>tweaver@gkb.k12.in.us</v>
          </cell>
          <cell r="P39"/>
          <cell r="Q39"/>
          <cell r="R39"/>
          <cell r="S39"/>
          <cell r="T39" t="str">
            <v>260.357.3185</v>
          </cell>
          <cell r="U39" t="str">
            <v>260.357.4565</v>
          </cell>
          <cell r="V39" t="str">
            <v>Tonya Weaver</v>
          </cell>
          <cell r="W39" t="str">
            <v>tweaver@gkb.k12.in.us</v>
          </cell>
          <cell r="X39"/>
          <cell r="Y39"/>
          <cell r="Z39"/>
          <cell r="AA39"/>
          <cell r="AB39" t="str">
            <v>260-357-3185</v>
          </cell>
          <cell r="AC39" t="str">
            <v>260-357-4565</v>
          </cell>
          <cell r="AD39" t="str">
            <v>Tonya Weaver</v>
          </cell>
          <cell r="AE39" t="str">
            <v>tweaver@gkb.k12.in.us</v>
          </cell>
          <cell r="AF39"/>
          <cell r="AG39"/>
          <cell r="AH39" t="str">
            <v>260-357-3185</v>
          </cell>
          <cell r="AI39" t="str">
            <v>Pam Good</v>
          </cell>
          <cell r="AJ39" t="str">
            <v>pgood@gkb.k12.in.us</v>
          </cell>
          <cell r="AK39"/>
          <cell r="AL39"/>
          <cell r="AM39" t="str">
            <v>Mrs. Tonya Weaver</v>
          </cell>
          <cell r="AN39" t="str">
            <v>tweaver@gkb.k12.in.us</v>
          </cell>
          <cell r="AO39" t="str">
            <v>260-357-3185</v>
          </cell>
          <cell r="AP39" t="str">
            <v>Tonya Weaver</v>
          </cell>
          <cell r="AQ39" t="str">
            <v>tweaver@gkb.k12.in.us</v>
          </cell>
        </row>
        <row r="40">
          <cell r="A40" t="str">
            <v>1835</v>
          </cell>
          <cell r="B40" t="str">
            <v>LT</v>
          </cell>
          <cell r="C40" t="str">
            <v xml:space="preserve">Dekalb Co Ctl United Sch Dist </v>
          </cell>
          <cell r="D40" t="str">
            <v xml:space="preserve">3326 CR 427                   </v>
          </cell>
          <cell r="E40" t="str">
            <v xml:space="preserve">Waterloo            </v>
          </cell>
          <cell r="F40" t="str">
            <v>IN</v>
          </cell>
          <cell r="G40" t="str">
            <v>46793-9532</v>
          </cell>
          <cell r="H40">
            <v>1.2800000000000001E-2</v>
          </cell>
          <cell r="I40" t="str">
            <v>050462191</v>
          </cell>
          <cell r="J40">
            <v>0.85</v>
          </cell>
          <cell r="K40" t="str">
            <v>Mr.</v>
          </cell>
          <cell r="L40" t="str">
            <v>Steve Teders</v>
          </cell>
          <cell r="M40" t="str">
            <v>steders@dekalbcentral.net</v>
          </cell>
          <cell r="N40" t="str">
            <v>Lori Vaughn</v>
          </cell>
          <cell r="O40" t="str">
            <v>lvaughn@dekalbcentral.net</v>
          </cell>
          <cell r="P40"/>
          <cell r="Q40"/>
          <cell r="R40"/>
          <cell r="S40"/>
          <cell r="T40" t="str">
            <v>260.920.1011</v>
          </cell>
          <cell r="U40" t="str">
            <v>260.837.7767</v>
          </cell>
          <cell r="V40" t="str">
            <v>Lori Vaughn</v>
          </cell>
          <cell r="W40" t="str">
            <v>lvaughn@dekalbcentral.net</v>
          </cell>
          <cell r="X40"/>
          <cell r="Y40"/>
          <cell r="Z40"/>
          <cell r="AA40"/>
          <cell r="AB40" t="str">
            <v>260-920-1011 x 1056</v>
          </cell>
          <cell r="AC40" t="str">
            <v>260-837-7767</v>
          </cell>
          <cell r="AD40" t="str">
            <v>Lori Vaughn</v>
          </cell>
          <cell r="AE40" t="str">
            <v>lvaughn@dekalbcentral.net</v>
          </cell>
          <cell r="AF40"/>
          <cell r="AG40"/>
          <cell r="AH40" t="str">
            <v>260-920-1011</v>
          </cell>
          <cell r="AI40" t="str">
            <v>Steve Snider</v>
          </cell>
          <cell r="AJ40" t="str">
            <v>ssnider@dekalbcentral.net</v>
          </cell>
          <cell r="AK40"/>
          <cell r="AL40"/>
          <cell r="AM40" t="str">
            <v>Mr. Steve Teders</v>
          </cell>
          <cell r="AN40" t="str">
            <v>steders@dekalbcentral.net</v>
          </cell>
          <cell r="AO40" t="str">
            <v>260-920-1011 x 1056</v>
          </cell>
          <cell r="AP40" t="str">
            <v>Loraine Vaughn</v>
          </cell>
          <cell r="AQ40" t="str">
            <v>lvaughn@dekalbcentral.net</v>
          </cell>
        </row>
        <row r="41">
          <cell r="A41" t="str">
            <v>1875</v>
          </cell>
          <cell r="B41" t="str">
            <v>LT</v>
          </cell>
          <cell r="C41" t="str">
            <v>Delaware Community School Corp</v>
          </cell>
          <cell r="D41" t="str">
            <v xml:space="preserve">7821 SR 3 N                   </v>
          </cell>
          <cell r="E41" t="str">
            <v xml:space="preserve">Muncie              </v>
          </cell>
          <cell r="F41" t="str">
            <v>IN</v>
          </cell>
          <cell r="G41" t="str">
            <v>47303-9803</v>
          </cell>
          <cell r="H41" t="e">
            <v>#N/A</v>
          </cell>
          <cell r="I41" t="str">
            <v>050463074</v>
          </cell>
          <cell r="J41">
            <v>0.85</v>
          </cell>
          <cell r="K41" t="str">
            <v>Mr.</v>
          </cell>
          <cell r="L41" t="str">
            <v>Reece Mann</v>
          </cell>
          <cell r="M41" t="str">
            <v>rmann@delcomschools.org</v>
          </cell>
          <cell r="N41" t="str">
            <v>Darin K. Gullion</v>
          </cell>
          <cell r="O41" t="str">
            <v>dgullion@delcomschools.org</v>
          </cell>
          <cell r="P41"/>
          <cell r="Q41"/>
          <cell r="R41"/>
          <cell r="S41"/>
          <cell r="T41" t="str">
            <v>765.284.5074</v>
          </cell>
          <cell r="U41" t="str">
            <v>765.284.5259</v>
          </cell>
          <cell r="V41" t="str">
            <v>Darin K. Gullion</v>
          </cell>
          <cell r="W41" t="str">
            <v>dgullion@delcomschools.org</v>
          </cell>
          <cell r="X41"/>
          <cell r="Y41"/>
          <cell r="Z41"/>
          <cell r="AA41"/>
          <cell r="AB41" t="str">
            <v>765-284-5074</v>
          </cell>
          <cell r="AC41" t="str">
            <v>765-284-5259</v>
          </cell>
          <cell r="AD41" t="str">
            <v>Greg Kile</v>
          </cell>
          <cell r="AE41" t="str">
            <v>gkile@delcomschools.org</v>
          </cell>
          <cell r="AF41"/>
          <cell r="AG41"/>
          <cell r="AH41" t="str">
            <v>765-747-0879</v>
          </cell>
          <cell r="AI41" t="str">
            <v>Cheryl Dominick</v>
          </cell>
          <cell r="AJ41" t="str">
            <v>cdominick@delcomschools.org</v>
          </cell>
          <cell r="AK41"/>
          <cell r="AL41"/>
          <cell r="AM41" t="str">
            <v>Mr. Reece Mann</v>
          </cell>
          <cell r="AN41" t="str">
            <v>rmann@delcomschools.org</v>
          </cell>
          <cell r="AO41" t="str">
            <v>765-284-5074</v>
          </cell>
          <cell r="AP41" t="str">
            <v>Greg Kile</v>
          </cell>
          <cell r="AQ41" t="str">
            <v>gkile@delcomschools.org</v>
          </cell>
        </row>
        <row r="42">
          <cell r="A42" t="str">
            <v>1885</v>
          </cell>
          <cell r="B42" t="str">
            <v>SH</v>
          </cell>
          <cell r="C42" t="str">
            <v>Wes-Del Community Schools</v>
          </cell>
          <cell r="D42" t="str">
            <v xml:space="preserve">10290 N CR 600 W              </v>
          </cell>
          <cell r="E42" t="str">
            <v xml:space="preserve">Gaston              </v>
          </cell>
          <cell r="F42" t="str">
            <v>IN</v>
          </cell>
          <cell r="G42" t="str">
            <v>47342-9729</v>
          </cell>
          <cell r="H42" t="e">
            <v>#N/A</v>
          </cell>
          <cell r="I42">
            <v>193091881</v>
          </cell>
          <cell r="J42">
            <v>0.9</v>
          </cell>
          <cell r="K42" t="str">
            <v>Mr.</v>
          </cell>
          <cell r="L42" t="str">
            <v>Kyle Mealy</v>
          </cell>
          <cell r="M42" t="str">
            <v>kmealy@wes-del.org</v>
          </cell>
          <cell r="N42" t="str">
            <v>Tracy Shafer</v>
          </cell>
          <cell r="O42" t="str">
            <v>tshafer@wes-del.org</v>
          </cell>
          <cell r="P42"/>
          <cell r="Q42"/>
          <cell r="R42"/>
          <cell r="S42"/>
          <cell r="T42" t="str">
            <v>765.358.3079</v>
          </cell>
          <cell r="U42" t="str">
            <v>765.358.3573</v>
          </cell>
          <cell r="V42" t="str">
            <v>Kyle Mealy</v>
          </cell>
          <cell r="W42" t="str">
            <v>kmealy@wes-del.org</v>
          </cell>
          <cell r="X42"/>
          <cell r="Y42"/>
          <cell r="Z42"/>
          <cell r="AA42"/>
          <cell r="AB42" t="str">
            <v>765-358-4006</v>
          </cell>
          <cell r="AC42" t="str">
            <v>765-358-4065</v>
          </cell>
          <cell r="AD42" t="str">
            <v>Kyle Mealy</v>
          </cell>
          <cell r="AE42" t="str">
            <v>kmealy@wes-del.org</v>
          </cell>
          <cell r="AF42"/>
          <cell r="AG42"/>
          <cell r="AH42" t="str">
            <v>765-358-4006</v>
          </cell>
          <cell r="AI42" t="str">
            <v>Sharon Fowler</v>
          </cell>
          <cell r="AJ42" t="str">
            <v>sfowler@wes-del.org</v>
          </cell>
          <cell r="AK42"/>
          <cell r="AL42"/>
          <cell r="AM42" t="str">
            <v>Mr. Kyle Mealy</v>
          </cell>
          <cell r="AN42" t="str">
            <v>kmealy@wes-del.org</v>
          </cell>
          <cell r="AO42" t="str">
            <v>765-358-4006</v>
          </cell>
          <cell r="AP42" t="str">
            <v>Kyle Mealy</v>
          </cell>
          <cell r="AQ42" t="str">
            <v>kmealy@wes-del.org</v>
          </cell>
        </row>
        <row r="43">
          <cell r="A43" t="str">
            <v>1895</v>
          </cell>
          <cell r="B43" t="str">
            <v>LT</v>
          </cell>
          <cell r="C43" t="str">
            <v xml:space="preserve">Liberty-Perry Com School Corp </v>
          </cell>
          <cell r="D43" t="str">
            <v>105 South County Rd 650 East</v>
          </cell>
          <cell r="E43" t="str">
            <v xml:space="preserve">Selma               </v>
          </cell>
          <cell r="F43" t="str">
            <v>IN</v>
          </cell>
          <cell r="G43" t="str">
            <v>47383-0337</v>
          </cell>
          <cell r="H43" t="e">
            <v>#N/A</v>
          </cell>
          <cell r="I43" t="str">
            <v>049602246</v>
          </cell>
          <cell r="J43">
            <v>0.9</v>
          </cell>
          <cell r="K43" t="str">
            <v>Mr.</v>
          </cell>
          <cell r="L43" t="str">
            <v>Bryan Rausch</v>
          </cell>
          <cell r="M43" t="str">
            <v>brausch@libertyperry.org</v>
          </cell>
          <cell r="N43" t="str">
            <v>Lesley Moulton</v>
          </cell>
          <cell r="O43" t="str">
            <v>lmoulton@libertyperry.org</v>
          </cell>
          <cell r="P43"/>
          <cell r="Q43"/>
          <cell r="R43"/>
          <cell r="S43"/>
          <cell r="T43" t="str">
            <v>765.282.2455</v>
          </cell>
          <cell r="U43" t="str">
            <v>765.281.3730</v>
          </cell>
          <cell r="V43" t="str">
            <v>Bryan Rausch</v>
          </cell>
          <cell r="W43" t="str">
            <v>brausch@libertyperry.org</v>
          </cell>
          <cell r="X43"/>
          <cell r="Y43"/>
          <cell r="Z43"/>
          <cell r="AA43"/>
          <cell r="AB43" t="str">
            <v>765-252-5615</v>
          </cell>
          <cell r="AC43" t="str">
            <v>765-281-3733</v>
          </cell>
          <cell r="AD43" t="str">
            <v>Bryan Rausch</v>
          </cell>
          <cell r="AE43" t="str">
            <v>brausch@libertyperry.org</v>
          </cell>
          <cell r="AF43"/>
          <cell r="AG43"/>
          <cell r="AH43" t="str">
            <v>765-252-5615</v>
          </cell>
          <cell r="AI43" t="str">
            <v>Julie Wake</v>
          </cell>
          <cell r="AJ43" t="str">
            <v>jwake@libertyperry.org</v>
          </cell>
          <cell r="AK43"/>
          <cell r="AL43"/>
          <cell r="AM43" t="str">
            <v>Mr. Bryan Rausch</v>
          </cell>
          <cell r="AN43" t="str">
            <v>brausch@libertyperry.org</v>
          </cell>
          <cell r="AO43" t="str">
            <v>765-252-5615</v>
          </cell>
          <cell r="AP43" t="str">
            <v>Bryan Rausch</v>
          </cell>
          <cell r="AQ43" t="str">
            <v>brausch@libertyperry.org</v>
          </cell>
        </row>
        <row r="44">
          <cell r="A44" t="str">
            <v>1900</v>
          </cell>
          <cell r="B44" t="str">
            <v>LT</v>
          </cell>
          <cell r="C44" t="str">
            <v xml:space="preserve">Cowan Community School Corp   </v>
          </cell>
          <cell r="D44" t="str">
            <v xml:space="preserve">9401 S Nottingham             </v>
          </cell>
          <cell r="E44" t="str">
            <v xml:space="preserve">Muncie              </v>
          </cell>
          <cell r="F44" t="str">
            <v>IN</v>
          </cell>
          <cell r="G44" t="str">
            <v>47302-9419</v>
          </cell>
          <cell r="H44" t="e">
            <v>#N/A</v>
          </cell>
          <cell r="I44" t="str">
            <v>100741552</v>
          </cell>
          <cell r="J44">
            <v>0.85</v>
          </cell>
          <cell r="K44" t="str">
            <v>Mr.</v>
          </cell>
          <cell r="L44" t="str">
            <v>Dennis Chambers</v>
          </cell>
          <cell r="M44" t="str">
            <v>dchambers@cowan.k12.in.us</v>
          </cell>
          <cell r="N44" t="str">
            <v>Tim Brown</v>
          </cell>
          <cell r="O44" t="str">
            <v>tbrown@cowan.k12.in.us</v>
          </cell>
          <cell r="P44"/>
          <cell r="Q44"/>
          <cell r="R44"/>
          <cell r="S44"/>
          <cell r="T44" t="str">
            <v>765.289.7129</v>
          </cell>
          <cell r="U44" t="str">
            <v>765.741.5958</v>
          </cell>
          <cell r="V44" t="str">
            <v>Dennis Chambers</v>
          </cell>
          <cell r="W44" t="str">
            <v>dchambers@cowan.k12.in.us</v>
          </cell>
          <cell r="X44"/>
          <cell r="Y44"/>
          <cell r="Z44"/>
          <cell r="AA44"/>
          <cell r="AB44" t="str">
            <v>765-289-4866</v>
          </cell>
          <cell r="AC44" t="str">
            <v>765-284-0315</v>
          </cell>
          <cell r="AD44" t="str">
            <v>Brent Adams</v>
          </cell>
          <cell r="AE44" t="str">
            <v>badams@cowan.k12.in.us</v>
          </cell>
          <cell r="AF44"/>
          <cell r="AG44"/>
          <cell r="AH44" t="str">
            <v>765-289-7128</v>
          </cell>
          <cell r="AI44" t="str">
            <v>Janet McIntosh</v>
          </cell>
          <cell r="AJ44" t="str">
            <v>jmcintosh@cowan.k12.in.us</v>
          </cell>
          <cell r="AK44"/>
          <cell r="AL44"/>
          <cell r="AM44" t="str">
            <v>Mr. Dennis Chambers</v>
          </cell>
          <cell r="AN44" t="str">
            <v>dchambers@cowan.k12.in.us</v>
          </cell>
          <cell r="AO44" t="str">
            <v>765-289-4866</v>
          </cell>
          <cell r="AP44" t="str">
            <v>Dennis Chambers</v>
          </cell>
          <cell r="AQ44" t="str">
            <v>dchambers@cowan.k12.in.us</v>
          </cell>
        </row>
        <row r="45">
          <cell r="A45" t="str">
            <v>1910</v>
          </cell>
          <cell r="B45" t="str">
            <v>FC</v>
          </cell>
          <cell r="C45" t="str">
            <v>Yorktown Community Schools</v>
          </cell>
          <cell r="D45" t="str">
            <v>2311 S Broadway St</v>
          </cell>
          <cell r="E45" t="str">
            <v xml:space="preserve">Yorktown            </v>
          </cell>
          <cell r="F45" t="str">
            <v>IN</v>
          </cell>
          <cell r="G45">
            <v>47396</v>
          </cell>
          <cell r="H45">
            <v>8.5000000000000006E-3</v>
          </cell>
          <cell r="I45" t="str">
            <v>100648161</v>
          </cell>
          <cell r="J45">
            <v>0.85</v>
          </cell>
          <cell r="K45" t="str">
            <v>Dr.</v>
          </cell>
          <cell r="L45" t="str">
            <v>Greg Hinshaw</v>
          </cell>
          <cell r="M45" t="str">
            <v>ghinshaw@yorktown.k12.in.us</v>
          </cell>
          <cell r="N45" t="str">
            <v>David Sturgeon</v>
          </cell>
          <cell r="O45" t="str">
            <v>dsturgeon@yorktown.k12.in.us</v>
          </cell>
          <cell r="P45"/>
          <cell r="Q45"/>
          <cell r="R45"/>
          <cell r="S45"/>
          <cell r="T45" t="str">
            <v>765.759.2720</v>
          </cell>
          <cell r="U45" t="str">
            <v>765.759.7894</v>
          </cell>
          <cell r="V45" t="str">
            <v>David Sturgeon</v>
          </cell>
          <cell r="W45" t="str">
            <v>dsturgeon@yorktown.k12.in.us</v>
          </cell>
          <cell r="X45"/>
          <cell r="Y45"/>
          <cell r="Z45"/>
          <cell r="AA45"/>
          <cell r="AB45" t="str">
            <v>765-759-2720</v>
          </cell>
          <cell r="AC45" t="str">
            <v>765-759-7894</v>
          </cell>
          <cell r="AD45" t="str">
            <v>Aaron Hoopingarner</v>
          </cell>
          <cell r="AE45" t="str">
            <v>ahoopingarner@yorktown.k12.in.us</v>
          </cell>
          <cell r="AF45"/>
          <cell r="AG45"/>
          <cell r="AH45" t="str">
            <v>765-759-2611</v>
          </cell>
          <cell r="AI45" t="str">
            <v>Kara Schoch</v>
          </cell>
          <cell r="AJ45" t="str">
            <v>kschoch@yorktown.k12.in.us</v>
          </cell>
          <cell r="AK45"/>
          <cell r="AL45"/>
          <cell r="AM45" t="str">
            <v>Dr. Greg Hinshaw</v>
          </cell>
          <cell r="AN45" t="str">
            <v>ghinshaw@yorktown.k12.in.us</v>
          </cell>
          <cell r="AO45" t="str">
            <v>765-759-2720</v>
          </cell>
          <cell r="AP45" t="str">
            <v>David Sturgeon</v>
          </cell>
          <cell r="AQ45" t="str">
            <v>dsturgeon@yorktown.k12.in.us</v>
          </cell>
        </row>
        <row r="46">
          <cell r="A46" t="str">
            <v>1940</v>
          </cell>
          <cell r="B46" t="str">
            <v>MF</v>
          </cell>
          <cell r="C46" t="str">
            <v xml:space="preserve">Daleville Community Schools   </v>
          </cell>
          <cell r="D46" t="str">
            <v xml:space="preserve">14300 W 2nd St                </v>
          </cell>
          <cell r="E46" t="str">
            <v xml:space="preserve">Daleville           </v>
          </cell>
          <cell r="F46" t="str">
            <v>IN</v>
          </cell>
          <cell r="G46">
            <v>47334</v>
          </cell>
          <cell r="H46" t="e">
            <v>#N/A</v>
          </cell>
          <cell r="I46" t="str">
            <v>050466358</v>
          </cell>
          <cell r="J46">
            <v>0.9</v>
          </cell>
          <cell r="K46" t="str">
            <v>Mr.</v>
          </cell>
          <cell r="L46" t="str">
            <v>Robert Garrison</v>
          </cell>
          <cell r="M46" t="str">
            <v>pgarrison@daleville.k12.in.us</v>
          </cell>
          <cell r="N46" t="str">
            <v>Wendy Tungate</v>
          </cell>
          <cell r="O46" t="str">
            <v>wtungate@daleville.k12.in.us</v>
          </cell>
          <cell r="P46"/>
          <cell r="Q46"/>
          <cell r="R46"/>
          <cell r="S46"/>
          <cell r="T46" t="str">
            <v>765.378.0251</v>
          </cell>
          <cell r="U46" t="str">
            <v>765.378.4085</v>
          </cell>
          <cell r="V46" t="str">
            <v>David Stashevsky</v>
          </cell>
          <cell r="W46" t="str">
            <v>dstashevsky@daleville.k12.in.us</v>
          </cell>
          <cell r="X46"/>
          <cell r="Y46"/>
          <cell r="Z46"/>
          <cell r="AA46"/>
          <cell r="AB46" t="str">
            <v>765-378-3329</v>
          </cell>
          <cell r="AC46" t="str">
            <v>765-378-4085</v>
          </cell>
          <cell r="AD46" t="str">
            <v>David Stashevsky</v>
          </cell>
          <cell r="AE46" t="str">
            <v>dstashevsky@daleville.k12.in.us</v>
          </cell>
          <cell r="AF46"/>
          <cell r="AG46"/>
          <cell r="AH46" t="str">
            <v>765-378-3329</v>
          </cell>
          <cell r="AI46" t="str">
            <v>Tiffany Marquell</v>
          </cell>
          <cell r="AJ46" t="str">
            <v>tmarquell@daleville.k12.in.us</v>
          </cell>
          <cell r="AK46"/>
          <cell r="AL46"/>
          <cell r="AM46" t="str">
            <v>Mr. Robert Garrison</v>
          </cell>
          <cell r="AN46" t="str">
            <v>pgarrison@daleville.k12.in.us</v>
          </cell>
          <cell r="AO46" t="str">
            <v>765-378-3329</v>
          </cell>
          <cell r="AP46" t="str">
            <v>David Stashevsky</v>
          </cell>
          <cell r="AQ46" t="str">
            <v>dstashevsky@daleville.k12.in.us</v>
          </cell>
        </row>
        <row r="47">
          <cell r="A47" t="str">
            <v>1970</v>
          </cell>
          <cell r="B47" t="str">
            <v>DM</v>
          </cell>
          <cell r="C47" t="str">
            <v xml:space="preserve">Muncie Community Schools      </v>
          </cell>
          <cell r="D47" t="str">
            <v xml:space="preserve">2501 N Oakwood Ave            </v>
          </cell>
          <cell r="E47" t="str">
            <v xml:space="preserve">Muncie              </v>
          </cell>
          <cell r="F47" t="str">
            <v>IN</v>
          </cell>
          <cell r="G47" t="str">
            <v>47304-2399</v>
          </cell>
          <cell r="H47">
            <v>1.3100000000000001E-2</v>
          </cell>
          <cell r="I47" t="str">
            <v>072061641</v>
          </cell>
          <cell r="J47">
            <v>0.95</v>
          </cell>
          <cell r="K47" t="str">
            <v>Dr.</v>
          </cell>
          <cell r="L47" t="str">
            <v>Steve Edwards</v>
          </cell>
          <cell r="M47" t="str">
            <v>sedwards@muncieschools.org</v>
          </cell>
          <cell r="N47" t="str">
            <v>Dr. Dea Moore-Young</v>
          </cell>
          <cell r="O47" t="str">
            <v>dyoung@muncieschools.org</v>
          </cell>
          <cell r="P47"/>
          <cell r="Q47"/>
          <cell r="R47"/>
          <cell r="S47"/>
          <cell r="T47" t="str">
            <v>765.747.5431</v>
          </cell>
          <cell r="U47" t="str">
            <v>765.747.5341</v>
          </cell>
          <cell r="V47" t="str">
            <v>Cassandra Shipp</v>
          </cell>
          <cell r="W47" t="str">
            <v>cshipp@muncieschools.org</v>
          </cell>
          <cell r="X47"/>
          <cell r="Y47"/>
          <cell r="Z47"/>
          <cell r="AA47"/>
          <cell r="AB47" t="str">
            <v>765-747-5345</v>
          </cell>
          <cell r="AC47" t="str">
            <v>765-747-5341</v>
          </cell>
          <cell r="AD47" t="str">
            <v>Cassandra Shipp</v>
          </cell>
          <cell r="AE47" t="str">
            <v>cshipp@muncieschools.org</v>
          </cell>
          <cell r="AF47"/>
          <cell r="AG47"/>
          <cell r="AH47" t="str">
            <v>(765) 747-5203</v>
          </cell>
          <cell r="AI47" t="str">
            <v>Deborah Williams</v>
          </cell>
          <cell r="AJ47" t="str">
            <v>dawilliams@muncieschools.org</v>
          </cell>
          <cell r="AK47"/>
          <cell r="AL47"/>
          <cell r="AM47" t="str">
            <v>Dr. Steven Baule</v>
          </cell>
          <cell r="AN47" t="str">
            <v>sbaule@muncieschools.org</v>
          </cell>
          <cell r="AO47" t="str">
            <v>765-747-5345</v>
          </cell>
          <cell r="AP47" t="str">
            <v>Cassandra Shipp</v>
          </cell>
          <cell r="AQ47" t="str">
            <v>cshipp@muncieschools.org</v>
          </cell>
        </row>
        <row r="48">
          <cell r="A48" t="str">
            <v>2040</v>
          </cell>
          <cell r="B48" t="str">
            <v>LT</v>
          </cell>
          <cell r="C48" t="str">
            <v xml:space="preserve">Northeast Dubois Co Sch Corp  </v>
          </cell>
          <cell r="D48" t="str">
            <v xml:space="preserve">5379 E Main St Box 158        </v>
          </cell>
          <cell r="E48" t="str">
            <v xml:space="preserve">Dubois              </v>
          </cell>
          <cell r="F48" t="str">
            <v>IN</v>
          </cell>
          <cell r="G48" t="str">
            <v>47527-0158</v>
          </cell>
          <cell r="H48" t="e">
            <v>#N/A</v>
          </cell>
          <cell r="I48" t="str">
            <v>050469485</v>
          </cell>
          <cell r="J48">
            <v>0.85</v>
          </cell>
          <cell r="K48" t="str">
            <v>Mr.</v>
          </cell>
          <cell r="L48" t="str">
            <v>William Hochgesang</v>
          </cell>
          <cell r="M48" t="str">
            <v>bhochgesang@nedubois.k12.in.us</v>
          </cell>
          <cell r="N48" t="str">
            <v>Brenda Ferguson</v>
          </cell>
          <cell r="O48" t="str">
            <v>bferguson@nedubois.k12.in.us</v>
          </cell>
          <cell r="P48"/>
          <cell r="Q48"/>
          <cell r="R48"/>
          <cell r="S48"/>
          <cell r="T48" t="str">
            <v>812.678.3011</v>
          </cell>
          <cell r="U48" t="str">
            <v>812.678.2013</v>
          </cell>
          <cell r="V48" t="str">
            <v>Andy Chinn</v>
          </cell>
          <cell r="W48" t="str">
            <v>jchinn@nedubois.k12.in.us</v>
          </cell>
          <cell r="X48"/>
          <cell r="Y48"/>
          <cell r="Z48"/>
          <cell r="AA48"/>
          <cell r="AB48" t="str">
            <v>812-678-2781  x407</v>
          </cell>
          <cell r="AC48" t="str">
            <v>812-678-4418</v>
          </cell>
          <cell r="AD48" t="str">
            <v>Andy Chinn</v>
          </cell>
          <cell r="AE48" t="str">
            <v>jchinn@nedubois.k12.in.us</v>
          </cell>
          <cell r="AF48"/>
          <cell r="AG48"/>
          <cell r="AH48" t="str">
            <v>812-678-2781,x.407</v>
          </cell>
          <cell r="AI48" t="str">
            <v>DeAnn Meyer</v>
          </cell>
          <cell r="AJ48" t="str">
            <v>dmeyer@nedubois.k12.in.us</v>
          </cell>
          <cell r="AK48"/>
          <cell r="AL48"/>
          <cell r="AM48" t="str">
            <v>Mr. William Hochgesang</v>
          </cell>
          <cell r="AN48" t="str">
            <v>bhochgesang@nedubois.k12.in.us</v>
          </cell>
          <cell r="AO48" t="str">
            <v>812-678-2781  x407</v>
          </cell>
          <cell r="AP48" t="str">
            <v>Andy Chinn</v>
          </cell>
          <cell r="AQ48" t="str">
            <v>jchinn@nedubois.k12.in.us</v>
          </cell>
        </row>
        <row r="49">
          <cell r="A49" t="str">
            <v>2100</v>
          </cell>
          <cell r="B49" t="str">
            <v>SH</v>
          </cell>
          <cell r="C49" t="str">
            <v>Southeast Dubois Co Sch Corp</v>
          </cell>
          <cell r="D49" t="str">
            <v xml:space="preserve">432 E 15th St                 </v>
          </cell>
          <cell r="E49" t="str">
            <v xml:space="preserve">Ferdinand           </v>
          </cell>
          <cell r="F49" t="str">
            <v>IN</v>
          </cell>
          <cell r="G49" t="str">
            <v>47532-9199</v>
          </cell>
          <cell r="H49">
            <v>0</v>
          </cell>
          <cell r="I49" t="str">
            <v>082318619</v>
          </cell>
          <cell r="J49">
            <v>0.85</v>
          </cell>
          <cell r="K49" t="str">
            <v>Mr.</v>
          </cell>
          <cell r="L49" t="str">
            <v>Richard Allen</v>
          </cell>
          <cell r="M49" t="str">
            <v>rick.allen@sedubois.k12.in.us</v>
          </cell>
          <cell r="N49" t="str">
            <v>Ryan Haas</v>
          </cell>
          <cell r="O49" t="str">
            <v>ryan.haas@sedubois.k12.in.us</v>
          </cell>
          <cell r="P49"/>
          <cell r="Q49"/>
          <cell r="R49"/>
          <cell r="S49"/>
          <cell r="T49" t="str">
            <v>812.817-0900</v>
          </cell>
          <cell r="U49" t="str">
            <v>812.367.1075</v>
          </cell>
          <cell r="V49" t="str">
            <v>Ryan Haas</v>
          </cell>
          <cell r="W49" t="str">
            <v>ryan.haas@sedubois.k12.in.us</v>
          </cell>
          <cell r="X49"/>
          <cell r="Y49"/>
          <cell r="Z49"/>
          <cell r="AA49"/>
          <cell r="AB49" t="str">
            <v>812-817-0900</v>
          </cell>
          <cell r="AC49" t="str">
            <v>812-367-1075</v>
          </cell>
          <cell r="AD49" t="str">
            <v>Ryan Haas</v>
          </cell>
          <cell r="AE49" t="str">
            <v>ryan.haas@sedubois.k12.in.us</v>
          </cell>
          <cell r="AF49"/>
          <cell r="AG49"/>
          <cell r="AH49" t="str">
            <v>812-817-0900</v>
          </cell>
          <cell r="AI49" t="str">
            <v>Tracy Troesch</v>
          </cell>
          <cell r="AJ49" t="str">
            <v>tracy.troesch@sedubois.k12.in.us</v>
          </cell>
          <cell r="AK49"/>
          <cell r="AL49"/>
          <cell r="AM49" t="str">
            <v>Mr. Richard Allen</v>
          </cell>
          <cell r="AN49" t="str">
            <v>rick.allen@sedubois.k12.in.us</v>
          </cell>
          <cell r="AO49" t="str">
            <v>812-817-0900</v>
          </cell>
          <cell r="AP49" t="str">
            <v>Ryan Haas</v>
          </cell>
          <cell r="AQ49" t="str">
            <v>ryan.hass@sedubois.k12.in.us</v>
          </cell>
        </row>
        <row r="50">
          <cell r="A50" t="str">
            <v>2110</v>
          </cell>
          <cell r="B50" t="str">
            <v>MM</v>
          </cell>
          <cell r="C50" t="str">
            <v xml:space="preserve">Southwest Dubois Co Sch Corp  </v>
          </cell>
          <cell r="D50" t="str">
            <v xml:space="preserve">113 N Jackson St              </v>
          </cell>
          <cell r="E50" t="str">
            <v xml:space="preserve">Huntingburg         </v>
          </cell>
          <cell r="F50" t="str">
            <v>IN</v>
          </cell>
          <cell r="G50" t="str">
            <v>47542-0398</v>
          </cell>
          <cell r="H50">
            <v>1.2500000000000001E-2</v>
          </cell>
          <cell r="I50" t="str">
            <v>100021955</v>
          </cell>
          <cell r="J50">
            <v>0.85</v>
          </cell>
          <cell r="K50" t="str">
            <v>Mr.</v>
          </cell>
          <cell r="L50" t="str">
            <v>Tim LaGrange</v>
          </cell>
          <cell r="M50" t="str">
            <v>lagranget@swdubois.k12.in.us</v>
          </cell>
          <cell r="N50" t="str">
            <v>Melissa Boeglin</v>
          </cell>
          <cell r="O50" t="str">
            <v>boeglinm@swdubois.k12.in.us</v>
          </cell>
          <cell r="P50"/>
          <cell r="Q50"/>
          <cell r="R50"/>
          <cell r="S50"/>
          <cell r="T50" t="str">
            <v>812.683.3971</v>
          </cell>
          <cell r="U50" t="str">
            <v>812.683.2752</v>
          </cell>
          <cell r="V50" t="str">
            <v>Melissa Boeglin</v>
          </cell>
          <cell r="W50" t="str">
            <v>boeglinm@swdubois.k12.in.us</v>
          </cell>
          <cell r="X50"/>
          <cell r="Y50"/>
          <cell r="Z50"/>
          <cell r="AA50"/>
          <cell r="AB50" t="str">
            <v>812-683-3971</v>
          </cell>
          <cell r="AC50" t="str">
            <v>812-683-5605</v>
          </cell>
          <cell r="AD50" t="str">
            <v>Tonya Schepers</v>
          </cell>
          <cell r="AE50" t="str">
            <v>scheperst@swdubois.k12.in.us</v>
          </cell>
          <cell r="AF50"/>
          <cell r="AG50"/>
          <cell r="AH50" t="str">
            <v>812-683-3791</v>
          </cell>
          <cell r="AI50" t="str">
            <v>Allison Pund</v>
          </cell>
          <cell r="AJ50" t="str">
            <v>punda@swdubois.k12.in.us</v>
          </cell>
          <cell r="AK50"/>
          <cell r="AL50"/>
          <cell r="AM50" t="str">
            <v>Mr. Tim Lagrange</v>
          </cell>
          <cell r="AN50" t="str">
            <v>tlagrange@swdubois.k12.in.us</v>
          </cell>
          <cell r="AO50" t="str">
            <v>812-683-3971</v>
          </cell>
          <cell r="AP50" t="str">
            <v>Melissa Boeglin</v>
          </cell>
          <cell r="AQ50" t="str">
            <v>boeglinm@swdubois.k12.in.us</v>
          </cell>
        </row>
        <row r="51">
          <cell r="A51" t="str">
            <v>2120</v>
          </cell>
          <cell r="B51" t="str">
            <v>MF</v>
          </cell>
          <cell r="C51" t="str">
            <v xml:space="preserve">Greater Jasper Con Schs       </v>
          </cell>
          <cell r="D51" t="str">
            <v xml:space="preserve">1520 St Charles St Suite 1    </v>
          </cell>
          <cell r="E51" t="str">
            <v xml:space="preserve">Jasper              </v>
          </cell>
          <cell r="F51" t="str">
            <v>IN</v>
          </cell>
          <cell r="G51" t="str">
            <v>47546-8228</v>
          </cell>
          <cell r="H51">
            <v>8.6999999999999994E-3</v>
          </cell>
          <cell r="I51" t="str">
            <v>054471610</v>
          </cell>
          <cell r="J51">
            <v>0.85</v>
          </cell>
          <cell r="K51" t="str">
            <v>Dr.</v>
          </cell>
          <cell r="L51" t="str">
            <v>Tracy Lorey</v>
          </cell>
          <cell r="M51" t="str">
            <v>tlorey@gjcs.k12.in.us</v>
          </cell>
          <cell r="N51" t="str">
            <v>Todd Hitchcock</v>
          </cell>
          <cell r="O51" t="str">
            <v>thitchcock@gjcs.k12.in.us</v>
          </cell>
          <cell r="P51"/>
          <cell r="Q51"/>
          <cell r="R51"/>
          <cell r="S51"/>
          <cell r="T51" t="str">
            <v>812.482.1801</v>
          </cell>
          <cell r="U51" t="str">
            <v>812.482.3388</v>
          </cell>
          <cell r="V51" t="str">
            <v>Todd Hitchcock</v>
          </cell>
          <cell r="W51" t="str">
            <v>thitchcock@gjcs.k12.in.us</v>
          </cell>
          <cell r="X51"/>
          <cell r="Y51"/>
          <cell r="Z51"/>
          <cell r="AA51"/>
          <cell r="AB51" t="str">
            <v>812-482-1801</v>
          </cell>
          <cell r="AC51" t="str">
            <v>812-482-3388</v>
          </cell>
          <cell r="AD51" t="str">
            <v>Todd Hitchcock</v>
          </cell>
          <cell r="AE51" t="str">
            <v>thitchcock@gjcs.k12.in.us</v>
          </cell>
          <cell r="AF51"/>
          <cell r="AG51"/>
          <cell r="AH51" t="str">
            <v>(812) 482-1801</v>
          </cell>
          <cell r="AI51" t="str">
            <v>Monica Young</v>
          </cell>
          <cell r="AJ51" t="str">
            <v>myoung@gjcs.k12.in.us</v>
          </cell>
          <cell r="AK51"/>
          <cell r="AL51"/>
          <cell r="AM51" t="str">
            <v>Dr. Tracy Lorey</v>
          </cell>
          <cell r="AN51" t="str">
            <v>tlorey@gjcs.k12.in.us</v>
          </cell>
          <cell r="AO51" t="str">
            <v>812-482-1801</v>
          </cell>
          <cell r="AP51" t="str">
            <v>Todd Hitchcock</v>
          </cell>
          <cell r="AQ51" t="str">
            <v>thitchcock@gjcs.k12.in.us</v>
          </cell>
        </row>
        <row r="52">
          <cell r="A52" t="str">
            <v>2155</v>
          </cell>
          <cell r="B52" t="str">
            <v>SH</v>
          </cell>
          <cell r="C52" t="str">
            <v xml:space="preserve">Fairfield Community Schools   </v>
          </cell>
          <cell r="D52" t="str">
            <v xml:space="preserve">67240 CR 31                   </v>
          </cell>
          <cell r="E52" t="str">
            <v xml:space="preserve">Goshen              </v>
          </cell>
          <cell r="F52" t="str">
            <v>IN</v>
          </cell>
          <cell r="G52" t="str">
            <v>46528-9300</v>
          </cell>
          <cell r="H52">
            <v>7.3000000000000001E-3</v>
          </cell>
          <cell r="I52" t="str">
            <v>100021336</v>
          </cell>
          <cell r="J52">
            <v>0.85</v>
          </cell>
          <cell r="K52" t="str">
            <v>Mr.</v>
          </cell>
          <cell r="L52" t="str">
            <v>Steve Thalheimer</v>
          </cell>
          <cell r="M52" t="str">
            <v>sthalheimer@fairfield.k12.in.us</v>
          </cell>
          <cell r="N52" t="str">
            <v>Steve Thalheimer</v>
          </cell>
          <cell r="O52" t="str">
            <v>sthalheimer@fairfield.k12.in.us</v>
          </cell>
          <cell r="P52"/>
          <cell r="Q52"/>
          <cell r="R52"/>
          <cell r="S52"/>
          <cell r="T52" t="str">
            <v>574.831.2188</v>
          </cell>
          <cell r="U52" t="str">
            <v>574.831.5698</v>
          </cell>
          <cell r="V52" t="str">
            <v>Steve Thalheimer</v>
          </cell>
          <cell r="W52" t="str">
            <v>sthalheimer@fairfield.k12.in.us</v>
          </cell>
          <cell r="X52"/>
          <cell r="Y52"/>
          <cell r="Z52"/>
          <cell r="AA52"/>
          <cell r="AB52" t="str">
            <v>574-831-2188</v>
          </cell>
          <cell r="AC52" t="str">
            <v>574-831-5698</v>
          </cell>
          <cell r="AD52" t="str">
            <v>Andrea Ganger</v>
          </cell>
          <cell r="AE52" t="str">
            <v>aganger@fairfield.k12.in.us</v>
          </cell>
          <cell r="AF52"/>
          <cell r="AG52"/>
          <cell r="AH52" t="str">
            <v>(574) 831-2188</v>
          </cell>
          <cell r="AI52" t="str">
            <v>Marla Steffen</v>
          </cell>
          <cell r="AJ52" t="str">
            <v>msteffen@fairfield.k12.in.us</v>
          </cell>
          <cell r="AK52"/>
          <cell r="AL52"/>
          <cell r="AM52" t="str">
            <v>Mr. Steve Thalheimer</v>
          </cell>
          <cell r="AN52" t="str">
            <v>sthalheimer@fairfield.k12.in.us</v>
          </cell>
          <cell r="AO52" t="str">
            <v>574-831-2188</v>
          </cell>
          <cell r="AP52" t="str">
            <v>Steve Thalheimer</v>
          </cell>
          <cell r="AQ52" t="str">
            <v>sthalheimer@fairfield.k12.in.us</v>
          </cell>
        </row>
        <row r="53">
          <cell r="A53" t="str">
            <v>2260</v>
          </cell>
          <cell r="B53" t="str">
            <v>MF</v>
          </cell>
          <cell r="C53" t="str">
            <v xml:space="preserve">Baugo Community Schools       </v>
          </cell>
          <cell r="D53" t="str">
            <v xml:space="preserve">29125 CR 22 W                 </v>
          </cell>
          <cell r="E53" t="str">
            <v xml:space="preserve">Elkhart             </v>
          </cell>
          <cell r="F53" t="str">
            <v>IN</v>
          </cell>
          <cell r="G53" t="str">
            <v>46517-9510</v>
          </cell>
          <cell r="H53">
            <v>1.7000000000000001E-2</v>
          </cell>
          <cell r="I53" t="str">
            <v>835813825</v>
          </cell>
          <cell r="J53">
            <v>0.85</v>
          </cell>
          <cell r="K53" t="str">
            <v>Mr.</v>
          </cell>
          <cell r="L53" t="str">
            <v>James Dubois</v>
          </cell>
          <cell r="M53" t="str">
            <v>jdubois@baugo.org</v>
          </cell>
          <cell r="N53" t="str">
            <v>Carol Deak</v>
          </cell>
          <cell r="O53" t="str">
            <v>cdeak@baugo.org</v>
          </cell>
          <cell r="P53"/>
          <cell r="Q53"/>
          <cell r="R53"/>
          <cell r="S53"/>
          <cell r="T53" t="str">
            <v>574.293.8583</v>
          </cell>
          <cell r="U53" t="str">
            <v>574.294.2171</v>
          </cell>
          <cell r="V53" t="str">
            <v>Carol Deak</v>
          </cell>
          <cell r="W53" t="str">
            <v>cdeak@baugo.org</v>
          </cell>
          <cell r="X53"/>
          <cell r="Y53"/>
          <cell r="Z53"/>
          <cell r="AA53"/>
          <cell r="AB53" t="str">
            <v>574-293-8385</v>
          </cell>
          <cell r="AC53" t="str">
            <v>574-294-2171</v>
          </cell>
          <cell r="AD53" t="str">
            <v>Amy Vollmar</v>
          </cell>
          <cell r="AE53" t="str">
            <v>avollmar@baugo.org</v>
          </cell>
          <cell r="AF53"/>
          <cell r="AG53"/>
          <cell r="AH53" t="str">
            <v>574-293-8583</v>
          </cell>
          <cell r="AI53" t="str">
            <v>Nancy Winnicki</v>
          </cell>
          <cell r="AJ53" t="str">
            <v>nwinnicki@baugo.org</v>
          </cell>
          <cell r="AK53"/>
          <cell r="AL53"/>
          <cell r="AM53" t="str">
            <v>Mr. Jim Dubois</v>
          </cell>
          <cell r="AN53" t="str">
            <v>jdubois@baugo.org</v>
          </cell>
          <cell r="AO53" t="str">
            <v>574-293-8385</v>
          </cell>
          <cell r="AP53" t="str">
            <v>Carol Deak</v>
          </cell>
          <cell r="AQ53" t="str">
            <v>cdeak@baugo.org</v>
          </cell>
        </row>
        <row r="54">
          <cell r="A54" t="str">
            <v>2270</v>
          </cell>
          <cell r="B54" t="str">
            <v>LT</v>
          </cell>
          <cell r="C54" t="str">
            <v xml:space="preserve">Concord Community Schools     </v>
          </cell>
          <cell r="D54" t="str">
            <v xml:space="preserve">59040 Minuteman Way           </v>
          </cell>
          <cell r="E54" t="str">
            <v xml:space="preserve">Elkhart             </v>
          </cell>
          <cell r="F54" t="str">
            <v>IN</v>
          </cell>
          <cell r="G54" t="str">
            <v>46517-3499</v>
          </cell>
          <cell r="H54">
            <v>2.5000000000000001E-2</v>
          </cell>
          <cell r="I54">
            <v>21644778</v>
          </cell>
          <cell r="J54">
            <v>0.9</v>
          </cell>
          <cell r="K54" t="str">
            <v>Mr.</v>
          </cell>
          <cell r="L54" t="str">
            <v>John Trout</v>
          </cell>
          <cell r="M54" t="str">
            <v>jtrout@concord.k12.in.us</v>
          </cell>
          <cell r="N54" t="str">
            <v>Dana Ferman</v>
          </cell>
          <cell r="O54" t="str">
            <v>dferman@concord.k12.in.us</v>
          </cell>
          <cell r="P54"/>
          <cell r="Q54"/>
          <cell r="R54"/>
          <cell r="S54"/>
          <cell r="T54" t="str">
            <v>574.875-5161</v>
          </cell>
          <cell r="U54" t="str">
            <v>574.875.8762</v>
          </cell>
          <cell r="V54" t="str">
            <v>Dana Ferman</v>
          </cell>
          <cell r="W54" t="str">
            <v>dferman@concord.k12.in.us</v>
          </cell>
          <cell r="X54"/>
          <cell r="Y54"/>
          <cell r="Z54"/>
          <cell r="AA54"/>
          <cell r="AB54" t="str">
            <v>574-875-5161</v>
          </cell>
          <cell r="AC54" t="str">
            <v>574-875-8762</v>
          </cell>
          <cell r="AD54" t="str">
            <v>Dana Ferman</v>
          </cell>
          <cell r="AE54" t="str">
            <v>dferman@concord.k12.in.us</v>
          </cell>
          <cell r="AF54"/>
          <cell r="AG54"/>
          <cell r="AH54" t="str">
            <v>(574) 875-5161</v>
          </cell>
          <cell r="AI54" t="str">
            <v>Laurie Gregory</v>
          </cell>
          <cell r="AJ54" t="str">
            <v>lgregory@concord.k12.in.us</v>
          </cell>
          <cell r="AK54"/>
          <cell r="AL54"/>
          <cell r="AM54" t="str">
            <v>Mr. John Trout</v>
          </cell>
          <cell r="AN54" t="str">
            <v>jtrout@concord.k12.in.us</v>
          </cell>
          <cell r="AO54" t="str">
            <v>574-875-5161</v>
          </cell>
          <cell r="AP54" t="str">
            <v>Dana Ferman</v>
          </cell>
          <cell r="AQ54" t="str">
            <v>dferman@concord.k12.in.us</v>
          </cell>
        </row>
        <row r="55">
          <cell r="A55" t="str">
            <v>2275</v>
          </cell>
          <cell r="B55" t="str">
            <v>TM</v>
          </cell>
          <cell r="C55" t="str">
            <v xml:space="preserve">Middlebury Community Schools  </v>
          </cell>
          <cell r="D55" t="str">
            <v xml:space="preserve">56853 Northridge Dr           </v>
          </cell>
          <cell r="E55" t="str">
            <v xml:space="preserve">Middlebury          </v>
          </cell>
          <cell r="F55" t="str">
            <v>IN</v>
          </cell>
          <cell r="G55" t="str">
            <v>46540-9408</v>
          </cell>
          <cell r="H55">
            <v>1.09E-2</v>
          </cell>
          <cell r="I55" t="str">
            <v>074299710</v>
          </cell>
          <cell r="J55">
            <v>0.85</v>
          </cell>
          <cell r="K55" t="str">
            <v xml:space="preserve">Mrs.         </v>
          </cell>
          <cell r="L55" t="str">
            <v>Jane Allen</v>
          </cell>
          <cell r="M55" t="str">
            <v>allenj@mcsin-k12.org</v>
          </cell>
          <cell r="N55" t="str">
            <v>Yvonne Buller</v>
          </cell>
          <cell r="O55" t="str">
            <v>bullery@mcsin-k12.org</v>
          </cell>
          <cell r="P55"/>
          <cell r="Q55"/>
          <cell r="R55"/>
          <cell r="S55"/>
          <cell r="T55" t="str">
            <v>574.825.9425</v>
          </cell>
          <cell r="U55" t="str">
            <v>574.825.9426</v>
          </cell>
          <cell r="V55" t="str">
            <v>Yvonne Buller</v>
          </cell>
          <cell r="W55" t="str">
            <v>bullery@mcsin-k12.org</v>
          </cell>
          <cell r="X55"/>
          <cell r="Y55"/>
          <cell r="Z55"/>
          <cell r="AA55"/>
          <cell r="AB55" t="str">
            <v>574-825-9425</v>
          </cell>
          <cell r="AC55" t="str">
            <v>574-825-9426</v>
          </cell>
          <cell r="AD55" t="str">
            <v>Robby Goodman</v>
          </cell>
          <cell r="AE55" t="str">
            <v>goodmanr@mcsin-k12.org</v>
          </cell>
          <cell r="AF55"/>
          <cell r="AG55"/>
          <cell r="AH55" t="str">
            <v>(574) 825-9425</v>
          </cell>
          <cell r="AI55" t="str">
            <v>Mark Snyder</v>
          </cell>
          <cell r="AJ55" t="str">
            <v>snyderm@mcsin-k12.org</v>
          </cell>
          <cell r="AK55"/>
          <cell r="AL55"/>
          <cell r="AM55" t="str">
            <v>Dr. Robby Goodman</v>
          </cell>
          <cell r="AN55" t="str">
            <v xml:space="preserve">goodmanr@mcsin-k12.org </v>
          </cell>
          <cell r="AO55" t="str">
            <v>574-825-9425</v>
          </cell>
          <cell r="AP55" t="str">
            <v>Yvonne Buller</v>
          </cell>
          <cell r="AQ55" t="str">
            <v>bullery@mcsin-k12.org</v>
          </cell>
        </row>
        <row r="56">
          <cell r="A56" t="str">
            <v>2285</v>
          </cell>
          <cell r="B56" t="str">
            <v>LT</v>
          </cell>
          <cell r="C56" t="str">
            <v xml:space="preserve">Wa-Nee Community Schools      </v>
          </cell>
          <cell r="D56" t="str">
            <v xml:space="preserve">1300 N Main St                </v>
          </cell>
          <cell r="E56" t="str">
            <v xml:space="preserve">Nappanee            </v>
          </cell>
          <cell r="F56" t="str">
            <v>IN</v>
          </cell>
          <cell r="G56" t="str">
            <v>46550-1015</v>
          </cell>
          <cell r="H56">
            <v>2.5100000000000001E-2</v>
          </cell>
          <cell r="I56" t="str">
            <v>050474857</v>
          </cell>
          <cell r="J56">
            <v>0.85</v>
          </cell>
          <cell r="K56" t="str">
            <v>Mr.</v>
          </cell>
          <cell r="L56" t="str">
            <v>Scot Croner</v>
          </cell>
          <cell r="M56" t="str">
            <v>scroner@wanee.org</v>
          </cell>
          <cell r="N56" t="str">
            <v>Kim Harlow</v>
          </cell>
          <cell r="O56" t="str">
            <v>kharlow@wanee.org</v>
          </cell>
          <cell r="P56"/>
          <cell r="Q56"/>
          <cell r="R56"/>
          <cell r="S56"/>
          <cell r="T56" t="str">
            <v>574.773.3131</v>
          </cell>
          <cell r="U56" t="str">
            <v>574.773.5593</v>
          </cell>
          <cell r="V56" t="str">
            <v>Kim Harlow</v>
          </cell>
          <cell r="W56" t="str">
            <v>kharlow@wanee.org</v>
          </cell>
          <cell r="X56"/>
          <cell r="Y56"/>
          <cell r="Z56"/>
          <cell r="AA56"/>
          <cell r="AB56" t="str">
            <v>574-773-3131</v>
          </cell>
          <cell r="AC56" t="str">
            <v>574-773-5593</v>
          </cell>
          <cell r="AD56" t="str">
            <v>Michelle Clouser Penrod</v>
          </cell>
          <cell r="AE56" t="str">
            <v>mclouserpenrod@wanee.org</v>
          </cell>
          <cell r="AF56"/>
          <cell r="AG56"/>
          <cell r="AH56" t="str">
            <v>574-773-3131</v>
          </cell>
          <cell r="AI56" t="str">
            <v>Randi Libby</v>
          </cell>
          <cell r="AJ56" t="str">
            <v>rlibby@wanee.org</v>
          </cell>
          <cell r="AK56"/>
          <cell r="AL56"/>
          <cell r="AM56" t="str">
            <v>Mr. Joseph Sabo</v>
          </cell>
          <cell r="AN56" t="str">
            <v>jsabo@wanee.org</v>
          </cell>
          <cell r="AO56" t="str">
            <v>574-773-3131</v>
          </cell>
          <cell r="AP56" t="str">
            <v>Michelle Penrod</v>
          </cell>
          <cell r="AQ56" t="str">
            <v>mclouserpenrod@wanee.org</v>
          </cell>
        </row>
        <row r="57">
          <cell r="A57" t="str">
            <v>2305</v>
          </cell>
          <cell r="B57" t="str">
            <v>TM</v>
          </cell>
          <cell r="C57" t="str">
            <v xml:space="preserve">Elkhart Community Schools     </v>
          </cell>
          <cell r="D57" t="str">
            <v xml:space="preserve">2720 California Rd            </v>
          </cell>
          <cell r="E57" t="str">
            <v xml:space="preserve">Elkhart             </v>
          </cell>
          <cell r="F57" t="str">
            <v>IN</v>
          </cell>
          <cell r="G57" t="str">
            <v>46514-1220</v>
          </cell>
          <cell r="H57">
            <v>3.32E-2</v>
          </cell>
          <cell r="I57">
            <v>74306465</v>
          </cell>
          <cell r="J57">
            <v>0.9</v>
          </cell>
          <cell r="K57" t="str">
            <v>Dr.</v>
          </cell>
          <cell r="L57" t="str">
            <v>Steve Thalheimer</v>
          </cell>
          <cell r="M57" t="str">
            <v>sthalheimer@elkhart.k12.in.us</v>
          </cell>
          <cell r="N57" t="str">
            <v>Beth Williams</v>
          </cell>
          <cell r="O57" t="str">
            <v>bwilliams@elkhart.k12.in.us</v>
          </cell>
          <cell r="P57" t="str">
            <v>Valerie Gillespie</v>
          </cell>
          <cell r="Q57" t="str">
            <v>vgillespie@elkhart.k12.in.us</v>
          </cell>
          <cell r="R57"/>
          <cell r="S57"/>
          <cell r="T57" t="str">
            <v>574.262.5515</v>
          </cell>
          <cell r="U57" t="str">
            <v>574.262.5733</v>
          </cell>
          <cell r="V57" t="str">
            <v>Beth Williams</v>
          </cell>
          <cell r="W57" t="str">
            <v>bwilliams@elkhart.k12.in.us</v>
          </cell>
          <cell r="X57" t="str">
            <v>Valerie Gillespie</v>
          </cell>
          <cell r="Y57" t="str">
            <v>vgillespie@elkhart.k12.in.us</v>
          </cell>
          <cell r="Z57"/>
          <cell r="AA57"/>
          <cell r="AB57" t="str">
            <v>574-262-5679</v>
          </cell>
          <cell r="AC57" t="str">
            <v>574-262-5733</v>
          </cell>
          <cell r="AD57" t="str">
            <v>Beth Williams</v>
          </cell>
          <cell r="AE57" t="str">
            <v>bwilliams@elkhart.k12.in.us</v>
          </cell>
          <cell r="AF57" t="str">
            <v>Valeri Guillespie</v>
          </cell>
          <cell r="AG57" t="str">
            <v>vgillespie@elkhart.k12.in.us</v>
          </cell>
          <cell r="AH57" t="str">
            <v>(574) 262-5679</v>
          </cell>
          <cell r="AI57" t="str">
            <v>Kevin Scott</v>
          </cell>
          <cell r="AJ57" t="str">
            <v>kscott@elkhart.k12.in.us</v>
          </cell>
          <cell r="AK57" t="str">
            <v>Valerie Gillespie</v>
          </cell>
          <cell r="AL57" t="str">
            <v>vgillespie@elkhart.k12.in.us</v>
          </cell>
          <cell r="AM57" t="str">
            <v>Dr. Robert Haworth</v>
          </cell>
          <cell r="AN57" t="str">
            <v>rhaworth@elkhart.k12.in.us</v>
          </cell>
          <cell r="AO57" t="str">
            <v>574-262-5679</v>
          </cell>
          <cell r="AP57"/>
          <cell r="AQ57"/>
        </row>
        <row r="58">
          <cell r="A58" t="str">
            <v>2315</v>
          </cell>
          <cell r="B58" t="str">
            <v>MM</v>
          </cell>
          <cell r="C58" t="str">
            <v xml:space="preserve">Goshen Community Schools      </v>
          </cell>
          <cell r="D58" t="str">
            <v xml:space="preserve">613 E Purl St                 </v>
          </cell>
          <cell r="E58" t="str">
            <v xml:space="preserve">Goshen              </v>
          </cell>
          <cell r="F58" t="str">
            <v>IN</v>
          </cell>
          <cell r="G58" t="str">
            <v>46526-4044</v>
          </cell>
          <cell r="H58">
            <v>3.0700000000000002E-2</v>
          </cell>
          <cell r="I58" t="str">
            <v>074332388</v>
          </cell>
          <cell r="J58">
            <v>0.9</v>
          </cell>
          <cell r="K58" t="str">
            <v>Dr.</v>
          </cell>
          <cell r="L58" t="str">
            <v>Diane Woodworth</v>
          </cell>
          <cell r="M58" t="str">
            <v>dwoodworth@goshenschools.org</v>
          </cell>
          <cell r="N58" t="str">
            <v>Mary Kay Longacre</v>
          </cell>
          <cell r="O58" t="str">
            <v>mklongacre@goshenschools.org</v>
          </cell>
          <cell r="P58"/>
          <cell r="Q58"/>
          <cell r="R58"/>
          <cell r="S58"/>
          <cell r="T58" t="str">
            <v>574.533.8631</v>
          </cell>
          <cell r="U58" t="str">
            <v>574.533.2505</v>
          </cell>
          <cell r="V58" t="str">
            <v xml:space="preserve"> Mary Kay Longacre</v>
          </cell>
          <cell r="W58" t="str">
            <v>mklongacre@goshenschools.org</v>
          </cell>
          <cell r="X58"/>
          <cell r="Y58"/>
          <cell r="Z58"/>
          <cell r="AA58"/>
          <cell r="AB58" t="str">
            <v>574-533-8631</v>
          </cell>
          <cell r="AC58" t="str">
            <v>574-533-2505</v>
          </cell>
          <cell r="AD58" t="str">
            <v>Dolores Pfenning</v>
          </cell>
          <cell r="AE58" t="str">
            <v>dpfenning@goshenschools.org</v>
          </cell>
          <cell r="AF58"/>
          <cell r="AG58"/>
          <cell r="AH58" t="str">
            <v xml:space="preserve">(574) 533-8631 </v>
          </cell>
          <cell r="AI58" t="str">
            <v>Kelley Kitchen</v>
          </cell>
          <cell r="AJ58" t="str">
            <v>kkitchen@goshenschools.org</v>
          </cell>
          <cell r="AK58"/>
          <cell r="AL58"/>
          <cell r="AM58" t="str">
            <v>Dr. Diane Woodworth</v>
          </cell>
          <cell r="AN58" t="str">
            <v>dwoodworth@goshenschools.org</v>
          </cell>
          <cell r="AO58" t="str">
            <v>574-533-8631</v>
          </cell>
          <cell r="AP58" t="str">
            <v>Mary Kay Longacre</v>
          </cell>
          <cell r="AQ58" t="str">
            <v>mklongacre@goshenschools.org</v>
          </cell>
        </row>
        <row r="59">
          <cell r="A59" t="str">
            <v>2395</v>
          </cell>
          <cell r="B59" t="str">
            <v>SH</v>
          </cell>
          <cell r="C59" t="str">
            <v xml:space="preserve">Fayette County School Corp    </v>
          </cell>
          <cell r="D59" t="str">
            <v xml:space="preserve">1401 Spartan Dr               </v>
          </cell>
          <cell r="E59" t="str">
            <v xml:space="preserve">Connersville        </v>
          </cell>
          <cell r="F59" t="str">
            <v>IN</v>
          </cell>
          <cell r="G59" t="str">
            <v>47331-1053</v>
          </cell>
          <cell r="H59">
            <v>4.19E-2</v>
          </cell>
          <cell r="I59" t="str">
            <v>081522815</v>
          </cell>
          <cell r="J59">
            <v>0.9</v>
          </cell>
          <cell r="K59" t="str">
            <v>Mr.</v>
          </cell>
          <cell r="L59" t="str">
            <v>Scott Collins</v>
          </cell>
          <cell r="M59" t="str">
            <v>scollins@fayette.k12.in.us</v>
          </cell>
          <cell r="N59" t="str">
            <v>Tricia Fields</v>
          </cell>
          <cell r="O59" t="str">
            <v>tfields@fayette.k12.in.us</v>
          </cell>
          <cell r="P59" t="str">
            <v>Shelly Morris</v>
          </cell>
          <cell r="Q59"/>
          <cell r="R59"/>
          <cell r="S59"/>
          <cell r="T59" t="str">
            <v>765.825.2178</v>
          </cell>
          <cell r="U59" t="str">
            <v>765.825.8060</v>
          </cell>
          <cell r="V59" t="str">
            <v>Tricia Fields</v>
          </cell>
          <cell r="W59" t="str">
            <v>tfields@fayette.k12.in.us</v>
          </cell>
          <cell r="X59"/>
          <cell r="Y59"/>
          <cell r="Z59"/>
          <cell r="AA59"/>
          <cell r="AB59" t="str">
            <v>765-827-0191</v>
          </cell>
          <cell r="AC59" t="str">
            <v>765-825-8060</v>
          </cell>
          <cell r="AD59" t="str">
            <v>Tricia Fields</v>
          </cell>
          <cell r="AE59" t="str">
            <v>tfields@fayette.k12.in.us</v>
          </cell>
          <cell r="AF59"/>
          <cell r="AG59"/>
          <cell r="AH59" t="str">
            <v>765-827-8400</v>
          </cell>
          <cell r="AI59" t="str">
            <v>Jane Kellam-Tollet</v>
          </cell>
          <cell r="AJ59" t="str">
            <v>jkellam@fayette.k12.in.us</v>
          </cell>
          <cell r="AK59"/>
          <cell r="AL59"/>
          <cell r="AM59" t="str">
            <v>Mr. Scott Collins</v>
          </cell>
          <cell r="AN59" t="str">
            <v>scollins@fayette.k12.in.us</v>
          </cell>
          <cell r="AO59" t="str">
            <v>765-827-0191</v>
          </cell>
          <cell r="AP59" t="str">
            <v>Tricia Fields</v>
          </cell>
          <cell r="AQ59" t="str">
            <v>tfields@fayette.k12.in.us</v>
          </cell>
        </row>
        <row r="60">
          <cell r="A60" t="str">
            <v>2400</v>
          </cell>
          <cell r="B60" t="str">
            <v>TBD</v>
          </cell>
          <cell r="C60" t="str">
            <v xml:space="preserve">New Albany-Floyd Co Con Sch   </v>
          </cell>
          <cell r="D60" t="str">
            <v xml:space="preserve">2813 Grant Line PO Box 1087   </v>
          </cell>
          <cell r="E60" t="str">
            <v xml:space="preserve">New Albany          </v>
          </cell>
          <cell r="F60" t="str">
            <v>IN</v>
          </cell>
          <cell r="G60" t="str">
            <v>47150-1087</v>
          </cell>
          <cell r="H60">
            <v>1.0200000000000001E-2</v>
          </cell>
          <cell r="I60" t="str">
            <v>074065061</v>
          </cell>
          <cell r="J60">
            <v>0.9</v>
          </cell>
          <cell r="K60" t="str">
            <v>Dr.</v>
          </cell>
          <cell r="L60" t="str">
            <v>Bradley Snyder</v>
          </cell>
          <cell r="M60" t="str">
            <v>bsnyder@nafcs.k12.in.us</v>
          </cell>
          <cell r="N60" t="str">
            <v>Tony Duffy</v>
          </cell>
          <cell r="O60" t="str">
            <v>tduffy@nafcs.k12.in.us</v>
          </cell>
          <cell r="P60"/>
          <cell r="Q60"/>
          <cell r="R60"/>
          <cell r="S60"/>
          <cell r="T60" t="str">
            <v>812.542.2142</v>
          </cell>
          <cell r="U60" t="str">
            <v>812.542.2142</v>
          </cell>
          <cell r="V60" t="str">
            <v>Dr. Louie Jensen</v>
          </cell>
          <cell r="W60" t="str">
            <v>ljensen@nafcs.k12.in.us</v>
          </cell>
          <cell r="X60"/>
          <cell r="Y60"/>
          <cell r="Z60"/>
          <cell r="AA60"/>
          <cell r="AB60" t="str">
            <v>812-542-2129</v>
          </cell>
          <cell r="AC60" t="str">
            <v>812-949-6900</v>
          </cell>
          <cell r="AD60" t="str">
            <v>Steve Griffin</v>
          </cell>
          <cell r="AE60" t="str">
            <v>sgriffin@nafcs.k12.in.us</v>
          </cell>
          <cell r="AF60"/>
          <cell r="AG60"/>
          <cell r="AH60" t="str">
            <v>812.542.2130</v>
          </cell>
          <cell r="AI60" t="str">
            <v>Chris Street</v>
          </cell>
          <cell r="AJ60" t="str">
            <v>Cstreet@nafcs.k12.in.us</v>
          </cell>
          <cell r="AK60"/>
          <cell r="AL60"/>
          <cell r="AM60" t="str">
            <v>Dr. Bradley Snyder</v>
          </cell>
          <cell r="AN60" t="str">
            <v xml:space="preserve">bsnyder@nafcs.k12.in.us </v>
          </cell>
          <cell r="AO60" t="str">
            <v>812-542-2129</v>
          </cell>
          <cell r="AP60" t="str">
            <v>Louis Jensen</v>
          </cell>
          <cell r="AQ60" t="str">
            <v>ljensen@nafcs.k12.in.us</v>
          </cell>
        </row>
        <row r="61">
          <cell r="A61" t="str">
            <v>2435</v>
          </cell>
          <cell r="B61" t="str">
            <v>SH</v>
          </cell>
          <cell r="C61" t="str">
            <v xml:space="preserve">Attica Consolidated Sch Corp  </v>
          </cell>
          <cell r="D61" t="str">
            <v xml:space="preserve">2813 Grant Line PO Box 1087   </v>
          </cell>
          <cell r="E61" t="str">
            <v xml:space="preserve">Attica              </v>
          </cell>
          <cell r="F61" t="str">
            <v>IN</v>
          </cell>
          <cell r="G61" t="str">
            <v>47918-1814</v>
          </cell>
          <cell r="H61" t="e">
            <v>#N/A</v>
          </cell>
          <cell r="I61" t="str">
            <v>835813742</v>
          </cell>
          <cell r="J61">
            <v>0.9</v>
          </cell>
          <cell r="K61" t="str">
            <v xml:space="preserve">Mrs.         </v>
          </cell>
          <cell r="L61" t="str">
            <v>Sheri Hardman</v>
          </cell>
          <cell r="M61" t="str">
            <v>shardman@attica.k12.in.us</v>
          </cell>
          <cell r="N61" t="str">
            <v>Taylor Seymour</v>
          </cell>
          <cell r="O61" t="str">
            <v>tseymour@attica.k12.in.us</v>
          </cell>
          <cell r="P61"/>
          <cell r="Q61"/>
          <cell r="R61"/>
          <cell r="S61"/>
          <cell r="T61" t="str">
            <v>765.762.7000</v>
          </cell>
          <cell r="U61" t="str">
            <v>765.762.7019</v>
          </cell>
          <cell r="V61" t="str">
            <v>Sheri Hardman</v>
          </cell>
          <cell r="W61" t="str">
            <v>shardman@attica.k12.in.us</v>
          </cell>
          <cell r="X61"/>
          <cell r="Y61"/>
          <cell r="Z61"/>
          <cell r="AA61"/>
          <cell r="AB61" t="str">
            <v>765-762-7000</v>
          </cell>
          <cell r="AC61" t="str">
            <v>765-762-7007</v>
          </cell>
          <cell r="AD61" t="str">
            <v>Dusty Goodwin</v>
          </cell>
          <cell r="AE61" t="str">
            <v>dgoodwin@attica.k12.in.us</v>
          </cell>
          <cell r="AF61"/>
          <cell r="AG61"/>
          <cell r="AH61" t="str">
            <v>765.762.7000</v>
          </cell>
          <cell r="AI61" t="str">
            <v>Deanna Hutts</v>
          </cell>
          <cell r="AJ61" t="str">
            <v>dhutts@attica.k12.in.us</v>
          </cell>
          <cell r="AK61"/>
          <cell r="AL61"/>
          <cell r="AM61" t="str">
            <v>Dr. Robert Boyd</v>
          </cell>
          <cell r="AN61" t="str">
            <v>rboyd@attica.k12.in.us</v>
          </cell>
          <cell r="AO61" t="str">
            <v>765-762-7000</v>
          </cell>
          <cell r="AP61" t="str">
            <v>Sheri Hardman</v>
          </cell>
          <cell r="AQ61" t="str">
            <v>shardman@attica.k12.in.us</v>
          </cell>
        </row>
        <row r="62">
          <cell r="A62" t="str">
            <v>2440</v>
          </cell>
          <cell r="B62" t="str">
            <v>LT</v>
          </cell>
          <cell r="C62" t="str">
            <v xml:space="preserve">Covington Community Sch Corp  </v>
          </cell>
          <cell r="D62" t="str">
            <v>601 Market Street</v>
          </cell>
          <cell r="E62" t="str">
            <v xml:space="preserve">Covington           </v>
          </cell>
          <cell r="F62" t="str">
            <v>IN</v>
          </cell>
          <cell r="G62" t="str">
            <v>47932-0225</v>
          </cell>
          <cell r="H62" t="e">
            <v>#N/A</v>
          </cell>
          <cell r="I62" t="str">
            <v>089274880</v>
          </cell>
          <cell r="J62">
            <v>0.9</v>
          </cell>
          <cell r="K62" t="str">
            <v xml:space="preserve">Dr. </v>
          </cell>
          <cell r="L62" t="str">
            <v>Kevin Smith</v>
          </cell>
          <cell r="M62" t="str">
            <v>smithk@covington.k12.in.us</v>
          </cell>
          <cell r="N62" t="str">
            <v>Jodi Snyder</v>
          </cell>
          <cell r="O62" t="str">
            <v>snyderj@covington.k12.in.us</v>
          </cell>
          <cell r="P62"/>
          <cell r="Q62"/>
          <cell r="R62"/>
          <cell r="S62"/>
          <cell r="T62" t="str">
            <v>765.793.2254</v>
          </cell>
          <cell r="U62" t="str">
            <v>765.793.5214</v>
          </cell>
          <cell r="V62" t="str">
            <v>Dr. Kevin Smith</v>
          </cell>
          <cell r="W62" t="str">
            <v>smithk@covington.k12.in.us</v>
          </cell>
          <cell r="X62"/>
          <cell r="Y62"/>
          <cell r="Z62"/>
          <cell r="AA62"/>
          <cell r="AB62" t="str">
            <v>765-793-4877</v>
          </cell>
          <cell r="AC62" t="str">
            <v>765-793-5209</v>
          </cell>
          <cell r="AD62" t="str">
            <v>Jodi Snyder</v>
          </cell>
          <cell r="AE62" t="str">
            <v>snyderj@covington.k12.in.us</v>
          </cell>
          <cell r="AF62"/>
          <cell r="AG62"/>
          <cell r="AH62" t="str">
            <v>765.793.2254</v>
          </cell>
          <cell r="AI62" t="str">
            <v>Trudie Dillon</v>
          </cell>
          <cell r="AJ62" t="str">
            <v>dillont@covington.k12.in.us</v>
          </cell>
          <cell r="AK62"/>
          <cell r="AL62"/>
          <cell r="AM62" t="str">
            <v xml:space="preserve"> Jodi Snyder</v>
          </cell>
          <cell r="AN62" t="str">
            <v>snyderj@covington.k12.in.us</v>
          </cell>
          <cell r="AO62" t="str">
            <v>765-793-4877</v>
          </cell>
          <cell r="AP62" t="str">
            <v>Kevin Smith</v>
          </cell>
          <cell r="AQ62" t="str">
            <v>smithk@covington.k12.in.us</v>
          </cell>
        </row>
        <row r="63">
          <cell r="A63" t="str">
            <v>2455</v>
          </cell>
          <cell r="B63" t="str">
            <v>SH</v>
          </cell>
          <cell r="C63" t="str">
            <v>Southeast Fountain School Corp</v>
          </cell>
          <cell r="D63" t="str">
            <v xml:space="preserve">744 E US Hwy 136              </v>
          </cell>
          <cell r="E63" t="str">
            <v xml:space="preserve">Veedersburg         </v>
          </cell>
          <cell r="F63" t="str">
            <v>IN</v>
          </cell>
          <cell r="G63" t="str">
            <v>47987-9783</v>
          </cell>
          <cell r="H63" t="e">
            <v>#N/A</v>
          </cell>
          <cell r="I63" t="str">
            <v>049611130</v>
          </cell>
          <cell r="J63">
            <v>0.9</v>
          </cell>
          <cell r="K63" t="str">
            <v>Dr.</v>
          </cell>
          <cell r="L63" t="str">
            <v>Doug Allison</v>
          </cell>
          <cell r="M63" t="str">
            <v xml:space="preserve">allisond@sefschools.org </v>
          </cell>
          <cell r="N63" t="str">
            <v>Kelli Morgan</v>
          </cell>
          <cell r="O63" t="str">
            <v>morgank@sefschools.org</v>
          </cell>
          <cell r="P63"/>
          <cell r="Q63"/>
          <cell r="R63"/>
          <cell r="S63"/>
          <cell r="T63" t="str">
            <v>765.294.2216</v>
          </cell>
          <cell r="U63" t="str">
            <v>765.294.3206</v>
          </cell>
          <cell r="V63" t="str">
            <v>Lindsay Good</v>
          </cell>
          <cell r="W63" t="str">
            <v>goodl@sefschools.org</v>
          </cell>
          <cell r="X63"/>
          <cell r="Y63"/>
          <cell r="Z63"/>
          <cell r="AA63"/>
          <cell r="AB63" t="str">
            <v>765-294-2216</v>
          </cell>
          <cell r="AC63" t="str">
            <v>765-294-3200</v>
          </cell>
          <cell r="AD63" t="str">
            <v>Kathering Davis</v>
          </cell>
          <cell r="AE63" t="str">
            <v>davisk@sefschools.org</v>
          </cell>
          <cell r="AF63"/>
          <cell r="AG63"/>
          <cell r="AH63" t="str">
            <v>765.294.2216</v>
          </cell>
          <cell r="AI63" t="str">
            <v>Cindy Alward</v>
          </cell>
          <cell r="AJ63" t="str">
            <v>alwardc@sefschools.org</v>
          </cell>
          <cell r="AK63"/>
          <cell r="AL63"/>
          <cell r="AM63" t="str">
            <v>Dr. Doug Allison</v>
          </cell>
          <cell r="AN63" t="str">
            <v xml:space="preserve">allisond@sefschools.org </v>
          </cell>
          <cell r="AO63" t="str">
            <v>765-294-2216</v>
          </cell>
          <cell r="AP63" t="str">
            <v>Lindsay Good</v>
          </cell>
          <cell r="AQ63" t="str">
            <v>goodl@sefschools.org</v>
          </cell>
        </row>
        <row r="64">
          <cell r="A64" t="str">
            <v>2475</v>
          </cell>
          <cell r="B64" t="str">
            <v>LT</v>
          </cell>
          <cell r="C64" t="str">
            <v xml:space="preserve">Franklin County Com Sch Corp  </v>
          </cell>
          <cell r="D64" t="str">
            <v xml:space="preserve">225 E 10th St                 </v>
          </cell>
          <cell r="E64" t="str">
            <v xml:space="preserve">Brookville          </v>
          </cell>
          <cell r="F64" t="str">
            <v>IN</v>
          </cell>
          <cell r="G64">
            <v>47012</v>
          </cell>
          <cell r="H64" t="e">
            <v>#N/A</v>
          </cell>
          <cell r="I64" t="str">
            <v>193091501</v>
          </cell>
          <cell r="J64">
            <v>0.85</v>
          </cell>
          <cell r="K64" t="str">
            <v>Dr.</v>
          </cell>
          <cell r="L64" t="str">
            <v>Debbie Howell</v>
          </cell>
          <cell r="M64" t="str">
            <v xml:space="preserve">dhowell@fccsc.k12.in.us  </v>
          </cell>
          <cell r="N64" t="str">
            <v>Tammy Chavis</v>
          </cell>
          <cell r="O64" t="str">
            <v>tchavis@fccsc.k12.in.us</v>
          </cell>
          <cell r="P64"/>
          <cell r="Q64"/>
          <cell r="R64"/>
          <cell r="S64"/>
          <cell r="T64" t="str">
            <v>765.647.4128</v>
          </cell>
          <cell r="U64" t="str">
            <v>765.647.2417</v>
          </cell>
          <cell r="V64" t="str">
            <v>Tammy Chavis</v>
          </cell>
          <cell r="W64" t="str">
            <v>tchavis@fccsc.k12.in.us</v>
          </cell>
          <cell r="X64"/>
          <cell r="Y64"/>
          <cell r="Z64"/>
          <cell r="AA64"/>
          <cell r="AB64" t="str">
            <v>765-647-4128</v>
          </cell>
          <cell r="AC64" t="str">
            <v>765-647-2417</v>
          </cell>
          <cell r="AD64" t="str">
            <v>Tammy Chavis</v>
          </cell>
          <cell r="AE64" t="str">
            <v>tchavis@fccsc.k12.in.us</v>
          </cell>
          <cell r="AF64"/>
          <cell r="AG64"/>
          <cell r="AH64" t="str">
            <v>765-647-4128</v>
          </cell>
          <cell r="AI64" t="str">
            <v>Sharon Pohlman</v>
          </cell>
          <cell r="AJ64" t="str">
            <v>spohlman@fccsc.k12.in.us</v>
          </cell>
          <cell r="AK64"/>
          <cell r="AL64"/>
          <cell r="AM64" t="str">
            <v>Dr. Debbie Howell</v>
          </cell>
          <cell r="AN64" t="str">
            <v xml:space="preserve">dhowell@fccsc.k12.in.us  </v>
          </cell>
          <cell r="AO64" t="str">
            <v>765-647-4128</v>
          </cell>
          <cell r="AP64" t="str">
            <v>Tammy Chavis</v>
          </cell>
          <cell r="AQ64" t="str">
            <v>tchavis@fccsc.k12.in.us</v>
          </cell>
        </row>
        <row r="65">
          <cell r="A65" t="str">
            <v>2645</v>
          </cell>
          <cell r="B65" t="str">
            <v>LT</v>
          </cell>
          <cell r="C65" t="str">
            <v xml:space="preserve">Rochester Community Sch Corp  </v>
          </cell>
          <cell r="D65" t="str">
            <v xml:space="preserve">690 Zebra Ln Box 108          </v>
          </cell>
          <cell r="E65" t="str">
            <v xml:space="preserve">Rochester           </v>
          </cell>
          <cell r="F65" t="str">
            <v>IN</v>
          </cell>
          <cell r="G65" t="str">
            <v>46975-0108</v>
          </cell>
          <cell r="H65">
            <v>4.7999999999999996E-3</v>
          </cell>
          <cell r="I65" t="str">
            <v>789186038</v>
          </cell>
          <cell r="J65">
            <v>0.9</v>
          </cell>
          <cell r="K65" t="str">
            <v>Ms.</v>
          </cell>
          <cell r="L65" t="str">
            <v>Jana Vance</v>
          </cell>
          <cell r="M65" t="str">
            <v>jana.vance@zebras.net</v>
          </cell>
          <cell r="N65" t="str">
            <v>Jason Snyner</v>
          </cell>
          <cell r="O65" t="str">
            <v>jason.snyder@zebras.net</v>
          </cell>
          <cell r="P65"/>
          <cell r="Q65"/>
          <cell r="R65"/>
          <cell r="S65"/>
          <cell r="T65" t="str">
            <v>574.223.2501</v>
          </cell>
          <cell r="U65" t="str">
            <v>574.223.0530</v>
          </cell>
          <cell r="V65" t="str">
            <v>Cassie Murphy</v>
          </cell>
          <cell r="W65" t="str">
            <v>cassie.murphy@zebras.net</v>
          </cell>
          <cell r="X65"/>
          <cell r="Y65"/>
          <cell r="Z65"/>
          <cell r="AA65"/>
          <cell r="AB65" t="str">
            <v>574-223-2280</v>
          </cell>
          <cell r="AC65" t="str">
            <v>574-223-4909</v>
          </cell>
          <cell r="AD65" t="str">
            <v>Jennifer Shank</v>
          </cell>
          <cell r="AE65" t="str">
            <v>jennifer.shank@zebras.net</v>
          </cell>
          <cell r="AF65"/>
          <cell r="AG65"/>
          <cell r="AH65" t="str">
            <v>547.223.2159</v>
          </cell>
          <cell r="AI65" t="str">
            <v>Todd Vanderweele</v>
          </cell>
          <cell r="AJ65" t="str">
            <v>todd.wanderweele@zebras.net</v>
          </cell>
          <cell r="AK65"/>
          <cell r="AL65"/>
          <cell r="AM65" t="str">
            <v>Ms. Jana Vance</v>
          </cell>
          <cell r="AN65" t="str">
            <v>jana.vance@zebras.net</v>
          </cell>
          <cell r="AO65" t="str">
            <v>574-223-2159</v>
          </cell>
          <cell r="AP65" t="str">
            <v>Todd VanDerWeele</v>
          </cell>
          <cell r="AQ65" t="str">
            <v>todd.vanderweele@zebras.net</v>
          </cell>
        </row>
        <row r="66">
          <cell r="A66" t="str">
            <v>2650</v>
          </cell>
          <cell r="B66" t="str">
            <v>SH</v>
          </cell>
          <cell r="C66" t="str">
            <v xml:space="preserve">Caston School Corporation     </v>
          </cell>
          <cell r="D66" t="str">
            <v xml:space="preserve">Box 8                         </v>
          </cell>
          <cell r="E66" t="str">
            <v xml:space="preserve">Fulton              </v>
          </cell>
          <cell r="F66" t="str">
            <v>IN</v>
          </cell>
          <cell r="G66" t="str">
            <v>46931-0008</v>
          </cell>
          <cell r="H66" t="e">
            <v>#N/A</v>
          </cell>
          <cell r="I66" t="str">
            <v>086780178</v>
          </cell>
          <cell r="J66">
            <v>0.9</v>
          </cell>
          <cell r="K66" t="str">
            <v xml:space="preserve">Mrs.         </v>
          </cell>
          <cell r="L66" t="str">
            <v>Lucinda Douglass</v>
          </cell>
          <cell r="M66" t="str">
            <v>douglasc@caston.k12.in.us</v>
          </cell>
          <cell r="N66" t="str">
            <v>Angela Miller</v>
          </cell>
          <cell r="O66" t="str">
            <v>millera@caston.k12.in.us</v>
          </cell>
          <cell r="P66"/>
          <cell r="Q66"/>
          <cell r="R66"/>
          <cell r="S66"/>
          <cell r="T66" t="str">
            <v xml:space="preserve">574.857.3025 </v>
          </cell>
          <cell r="U66" t="str">
            <v>574.857.6035</v>
          </cell>
          <cell r="V66" t="str">
            <v>Angela Miller</v>
          </cell>
          <cell r="W66" t="str">
            <v>millera@caston.k12.in.us</v>
          </cell>
          <cell r="X66"/>
          <cell r="Y66"/>
          <cell r="Z66"/>
          <cell r="AA66"/>
          <cell r="AB66" t="str">
            <v>574-857-6795</v>
          </cell>
          <cell r="AC66" t="str">
            <v>574-857-6795</v>
          </cell>
          <cell r="AD66" t="str">
            <v>Angela Miller</v>
          </cell>
          <cell r="AE66" t="str">
            <v>millera@caston.k12.in.us</v>
          </cell>
          <cell r="AF66"/>
          <cell r="AG66"/>
          <cell r="AH66" t="str">
            <v>574-598-8000;x413</v>
          </cell>
          <cell r="AI66" t="str">
            <v>Susan Loftain</v>
          </cell>
          <cell r="AJ66" t="str">
            <v>loftains@caston.k12.in.us</v>
          </cell>
          <cell r="AK66"/>
          <cell r="AL66"/>
          <cell r="AM66" t="str">
            <v>Mrs. Lucinda Douglass</v>
          </cell>
          <cell r="AN66" t="str">
            <v>douglasc@caston.k12.in.us</v>
          </cell>
          <cell r="AO66" t="str">
            <v>574-857-6795</v>
          </cell>
          <cell r="AP66" t="str">
            <v>Angela Miller</v>
          </cell>
          <cell r="AQ66" t="str">
            <v>millera@caston.k12.in.us</v>
          </cell>
        </row>
        <row r="67">
          <cell r="A67" t="str">
            <v>2725</v>
          </cell>
          <cell r="B67" t="str">
            <v>MM</v>
          </cell>
          <cell r="C67" t="str">
            <v>East Gibson School Corporation</v>
          </cell>
          <cell r="D67" t="str">
            <v>941 S Franklin St</v>
          </cell>
          <cell r="E67" t="str">
            <v xml:space="preserve">Oakland City        </v>
          </cell>
          <cell r="F67" t="str">
            <v>IN</v>
          </cell>
          <cell r="G67">
            <v>47660</v>
          </cell>
          <cell r="H67" t="e">
            <v>#N/A</v>
          </cell>
          <cell r="I67" t="str">
            <v>840606339</v>
          </cell>
          <cell r="J67">
            <v>0.85</v>
          </cell>
          <cell r="K67" t="str">
            <v>Dr.</v>
          </cell>
          <cell r="L67" t="str">
            <v>Henry Brewster</v>
          </cell>
          <cell r="M67" t="str">
            <v xml:space="preserve">hmbrewster@egsc.k12.in.us </v>
          </cell>
          <cell r="N67" t="str">
            <v>Elizabeth Hill</v>
          </cell>
          <cell r="O67" t="str">
            <v>ehill@egsc.k12.in.us</v>
          </cell>
          <cell r="P67"/>
          <cell r="Q67"/>
          <cell r="R67"/>
          <cell r="S67"/>
          <cell r="T67" t="str">
            <v>812.749.4755</v>
          </cell>
          <cell r="U67" t="str">
            <v>812.749.3343</v>
          </cell>
          <cell r="V67" t="str">
            <v>Ginger Schenks</v>
          </cell>
          <cell r="W67" t="str">
            <v>gschenks@egsc.k12.in.us</v>
          </cell>
          <cell r="X67"/>
          <cell r="Y67"/>
          <cell r="Z67"/>
          <cell r="AA67"/>
          <cell r="AB67" t="str">
            <v>812-749-6133</v>
          </cell>
          <cell r="AC67" t="str">
            <v>812-749-4633</v>
          </cell>
          <cell r="AD67" t="str">
            <v>Henry Brewster</v>
          </cell>
          <cell r="AE67" t="str">
            <v>hmbrewster@egsc.k12.in.us</v>
          </cell>
          <cell r="AF67"/>
          <cell r="AG67"/>
          <cell r="AH67" t="str">
            <v>812-749-4755</v>
          </cell>
          <cell r="AI67" t="str">
            <v>Ginger Schenks</v>
          </cell>
          <cell r="AJ67" t="str">
            <v>gschenks@egsc.k12.in.us</v>
          </cell>
          <cell r="AK67"/>
          <cell r="AL67"/>
          <cell r="AM67" t="str">
            <v>Dr. Henry Brewster</v>
          </cell>
          <cell r="AN67" t="str">
            <v xml:space="preserve">hmbrewster@egsc.k12.in.us </v>
          </cell>
          <cell r="AO67" t="str">
            <v>812-749-6133</v>
          </cell>
          <cell r="AP67" t="str">
            <v xml:space="preserve">Elizabeth Hill </v>
          </cell>
          <cell r="AQ67" t="str">
            <v>ehill@egsc.k12.in.us</v>
          </cell>
        </row>
        <row r="68">
          <cell r="A68" t="str">
            <v>2735</v>
          </cell>
          <cell r="B68" t="str">
            <v>SH</v>
          </cell>
          <cell r="C68" t="str">
            <v xml:space="preserve">North Gibson School Corp      </v>
          </cell>
          <cell r="D68" t="str">
            <v xml:space="preserve">1104 N Embree St            </v>
          </cell>
          <cell r="E68" t="str">
            <v xml:space="preserve">Princeton           </v>
          </cell>
          <cell r="F68" t="str">
            <v>IN</v>
          </cell>
          <cell r="G68">
            <v>47670</v>
          </cell>
          <cell r="H68" t="e">
            <v>#N/A</v>
          </cell>
          <cell r="I68" t="str">
            <v>149361151</v>
          </cell>
          <cell r="J68">
            <v>0.9</v>
          </cell>
          <cell r="K68" t="str">
            <v>Dr.</v>
          </cell>
          <cell r="L68" t="str">
            <v>Brian Harmon</v>
          </cell>
          <cell r="M68" t="str">
            <v>bh@ngsc.k12.in.us</v>
          </cell>
          <cell r="N68" t="str">
            <v>Eric Goggins</v>
          </cell>
          <cell r="O68" t="str">
            <v>egoggins@ngsc.k12.in.us</v>
          </cell>
          <cell r="P68"/>
          <cell r="Q68"/>
          <cell r="R68"/>
          <cell r="S68"/>
          <cell r="T68" t="str">
            <v>812.385.4851</v>
          </cell>
          <cell r="U68" t="str">
            <v>812.386.1531</v>
          </cell>
          <cell r="V68" t="str">
            <v>Eric Goggins</v>
          </cell>
          <cell r="W68" t="str">
            <v>egoggins@ngsc.k12.in.us</v>
          </cell>
          <cell r="X68"/>
          <cell r="Y68"/>
          <cell r="Z68"/>
          <cell r="AA68"/>
          <cell r="AB68" t="str">
            <v>812-385-4851</v>
          </cell>
          <cell r="AC68" t="str">
            <v>812-386-8962</v>
          </cell>
          <cell r="AD68" t="str">
            <v>Eric Groggins</v>
          </cell>
          <cell r="AE68" t="str">
            <v>egoggins@ngsc.k12.in.us</v>
          </cell>
          <cell r="AF68"/>
          <cell r="AG68"/>
          <cell r="AH68" t="str">
            <v>812.385.4851</v>
          </cell>
          <cell r="AI68" t="str">
            <v>Jarica Davis</v>
          </cell>
          <cell r="AJ68" t="str">
            <v>jdavis@ngsc.k12.in.us</v>
          </cell>
          <cell r="AK68"/>
          <cell r="AL68"/>
          <cell r="AM68" t="str">
            <v>Dr. Brian Harmon</v>
          </cell>
          <cell r="AN68" t="str">
            <v>bh@ngsc.k12.in.us</v>
          </cell>
          <cell r="AO68" t="str">
            <v>812-385-4851</v>
          </cell>
          <cell r="AP68" t="str">
            <v>Eric Goggins</v>
          </cell>
          <cell r="AQ68" t="str">
            <v>egoggins@ngsc.k12.in.us</v>
          </cell>
        </row>
        <row r="69">
          <cell r="A69" t="str">
            <v>2765</v>
          </cell>
          <cell r="B69" t="str">
            <v>SH</v>
          </cell>
          <cell r="C69" t="str">
            <v xml:space="preserve">South Gibson School Corp      </v>
          </cell>
          <cell r="D69" t="str">
            <v xml:space="preserve">1029 W 650 S                  </v>
          </cell>
          <cell r="E69" t="str">
            <v xml:space="preserve">Fort Branch         </v>
          </cell>
          <cell r="F69" t="str">
            <v>IN</v>
          </cell>
          <cell r="G69" t="str">
            <v>47648-9739</v>
          </cell>
          <cell r="H69" t="e">
            <v>#N/A</v>
          </cell>
          <cell r="I69" t="str">
            <v>050480722</v>
          </cell>
          <cell r="J69">
            <v>0.85</v>
          </cell>
          <cell r="K69" t="str">
            <v>Dr.</v>
          </cell>
          <cell r="L69" t="str">
            <v>Stacey Humbaugh</v>
          </cell>
          <cell r="M69" t="str">
            <v xml:space="preserve">stacey.humbaugh@sgibson.k12.in.us </v>
          </cell>
          <cell r="N69" t="str">
            <v>Tasha Jourdan</v>
          </cell>
          <cell r="O69" t="str">
            <v>tasha.jourdan@sgibson.k12.in.us</v>
          </cell>
          <cell r="P69"/>
          <cell r="Q69"/>
          <cell r="R69"/>
          <cell r="S69"/>
          <cell r="T69" t="str">
            <v>812.724.3705</v>
          </cell>
          <cell r="U69" t="str">
            <v>812.724.4201</v>
          </cell>
          <cell r="V69" t="str">
            <v>Dr. Stacey Humbaugh</v>
          </cell>
          <cell r="W69" t="str">
            <v>stacey.humbaugh@sgibson.k12.in.us</v>
          </cell>
          <cell r="X69"/>
          <cell r="Y69"/>
          <cell r="Z69"/>
          <cell r="AA69"/>
          <cell r="AB69" t="str">
            <v>812-753-4143</v>
          </cell>
          <cell r="AC69" t="str">
            <v>812-753-4081</v>
          </cell>
          <cell r="AD69" t="str">
            <v>Marcia Mishler</v>
          </cell>
          <cell r="AE69" t="str">
            <v>marcia.mishler@sgibson.k12.in.us</v>
          </cell>
          <cell r="AF69"/>
          <cell r="AG69"/>
          <cell r="AH69" t="str">
            <v>812-753-3011</v>
          </cell>
          <cell r="AI69" t="str">
            <v>Elaine Tenbarge</v>
          </cell>
          <cell r="AJ69" t="str">
            <v>Elaine.tenbarge@sgibson.k12.in.us</v>
          </cell>
          <cell r="AK69"/>
          <cell r="AL69"/>
          <cell r="AM69" t="str">
            <v>Dr. Stacey Humbaugh</v>
          </cell>
          <cell r="AN69" t="str">
            <v xml:space="preserve">stacey.humbaugh@sgibson.k12.in.us </v>
          </cell>
          <cell r="AO69" t="str">
            <v>812-753-4143</v>
          </cell>
          <cell r="AP69" t="str">
            <v>Stacey Humbaugh</v>
          </cell>
          <cell r="AQ69" t="str">
            <v>stacey.humbaugh@sgibson.k12.in.us</v>
          </cell>
        </row>
        <row r="70">
          <cell r="A70" t="str">
            <v>2815</v>
          </cell>
          <cell r="B70" t="str">
            <v>LT</v>
          </cell>
          <cell r="C70" t="str">
            <v xml:space="preserve">Eastbrook Community Sch Corp  </v>
          </cell>
          <cell r="D70" t="str">
            <v xml:space="preserve">CR 560 S 900 E                </v>
          </cell>
          <cell r="E70" t="str">
            <v xml:space="preserve">Marion              </v>
          </cell>
          <cell r="F70" t="str">
            <v>IN</v>
          </cell>
          <cell r="G70" t="str">
            <v>46953-9699</v>
          </cell>
          <cell r="H70">
            <v>5.5599999999999997E-2</v>
          </cell>
          <cell r="I70" t="str">
            <v>040311284</v>
          </cell>
          <cell r="J70">
            <v>0.85</v>
          </cell>
          <cell r="K70" t="str">
            <v>Mr.</v>
          </cell>
          <cell r="L70" t="str">
            <v>Brett Garrett</v>
          </cell>
          <cell r="M70" t="str">
            <v>bgarrett@eastbrook.k12.in.us</v>
          </cell>
          <cell r="N70" t="str">
            <v>Michele (Mickey) Lazard</v>
          </cell>
          <cell r="O70" t="str">
            <v>mlazard@eastbrook.k12.in.us</v>
          </cell>
          <cell r="P70"/>
          <cell r="Q70"/>
          <cell r="R70"/>
          <cell r="S70"/>
          <cell r="T70" t="str">
            <v>765-668-7136</v>
          </cell>
          <cell r="U70" t="str">
            <v>765.664.0626</v>
          </cell>
          <cell r="V70" t="str">
            <v>Michele Lazard</v>
          </cell>
          <cell r="W70" t="str">
            <v>mlazard@eastbrook.k12.in.us</v>
          </cell>
          <cell r="X70"/>
          <cell r="Y70"/>
          <cell r="Z70"/>
          <cell r="AA70"/>
          <cell r="AB70" t="str">
            <v>765-668-7136</v>
          </cell>
          <cell r="AC70" t="str">
            <v>765-998-0519</v>
          </cell>
          <cell r="AD70" t="str">
            <v>Michele Lazard</v>
          </cell>
          <cell r="AE70" t="str">
            <v>mlazard@eastbrook.k12.in.us</v>
          </cell>
          <cell r="AF70"/>
          <cell r="AG70"/>
          <cell r="AH70" t="str">
            <v>765-668-7136</v>
          </cell>
          <cell r="AI70" t="str">
            <v>Lisa Baker</v>
          </cell>
          <cell r="AJ70" t="str">
            <v>lbaker@eastbrook.k12.in.us</v>
          </cell>
          <cell r="AK70"/>
          <cell r="AL70"/>
          <cell r="AM70" t="str">
            <v>Mr. Brett Garrett</v>
          </cell>
          <cell r="AN70" t="str">
            <v>bgarrett@eastbrook.k12.in.us</v>
          </cell>
          <cell r="AO70" t="str">
            <v>765-668-7136</v>
          </cell>
          <cell r="AP70" t="str">
            <v>Michele Lazard</v>
          </cell>
          <cell r="AQ70" t="str">
            <v>mlazard@eastbrook.k12.in.us</v>
          </cell>
        </row>
        <row r="71">
          <cell r="A71" t="str">
            <v>2825</v>
          </cell>
          <cell r="B71" t="str">
            <v>SH</v>
          </cell>
          <cell r="C71" t="str">
            <v xml:space="preserve">Madison-Grant United Sch Corp </v>
          </cell>
          <cell r="D71" t="str">
            <v xml:space="preserve">11580 S/E 00 W                </v>
          </cell>
          <cell r="E71" t="str">
            <v xml:space="preserve">Fairmount           </v>
          </cell>
          <cell r="F71" t="str">
            <v>IN</v>
          </cell>
          <cell r="G71" t="str">
            <v>46928-9318</v>
          </cell>
          <cell r="H71">
            <v>7.0900000000000005E-2</v>
          </cell>
          <cell r="I71" t="str">
            <v>072059751</v>
          </cell>
          <cell r="J71">
            <v>0.9</v>
          </cell>
          <cell r="K71" t="str">
            <v>Mr.</v>
          </cell>
          <cell r="L71" t="str">
            <v>Scott Deetz</v>
          </cell>
          <cell r="M71" t="str">
            <v>sdeetz@mgusc.k12.in.us</v>
          </cell>
          <cell r="N71" t="str">
            <v>Jackie Samuels</v>
          </cell>
          <cell r="O71" t="str">
            <v>jsamuels@mgusc.k12.in.us</v>
          </cell>
          <cell r="P71"/>
          <cell r="Q71"/>
          <cell r="R71"/>
          <cell r="S71"/>
          <cell r="T71" t="str">
            <v>765.536.2875</v>
          </cell>
          <cell r="U71" t="str">
            <v>765.536.2636</v>
          </cell>
          <cell r="V71" t="str">
            <v>Scott Deetz</v>
          </cell>
          <cell r="W71" t="str">
            <v>sdeetz@mgusc.k12.in.us</v>
          </cell>
          <cell r="X71"/>
          <cell r="Y71"/>
          <cell r="Z71"/>
          <cell r="AA71"/>
          <cell r="AB71" t="str">
            <v>765-948-4143</v>
          </cell>
          <cell r="AC71" t="str">
            <v>765-948-4150</v>
          </cell>
          <cell r="AD71" t="str">
            <v>Scott Deetz</v>
          </cell>
          <cell r="AE71" t="str">
            <v>sdeetz@mgusc.k12.in.us</v>
          </cell>
          <cell r="AF71"/>
          <cell r="AG71"/>
          <cell r="AH71" t="str">
            <v>765-949-4143</v>
          </cell>
          <cell r="AI71" t="str">
            <v>Tarinna Morris</v>
          </cell>
          <cell r="AJ71" t="str">
            <v>tmorris@mgusc.k12.in.us</v>
          </cell>
          <cell r="AK71"/>
          <cell r="AL71"/>
          <cell r="AM71" t="str">
            <v>Mr. Scott Deetz</v>
          </cell>
          <cell r="AN71" t="str">
            <v>sdeetz@mgusc.k12.in.us</v>
          </cell>
          <cell r="AO71" t="str">
            <v>765-948-4143</v>
          </cell>
          <cell r="AP71" t="str">
            <v>Jackie Samuels</v>
          </cell>
          <cell r="AQ71" t="str">
            <v>jsamuels@mgusc.k12.in.us</v>
          </cell>
        </row>
        <row r="72">
          <cell r="A72" t="str">
            <v>2855</v>
          </cell>
          <cell r="B72" t="str">
            <v>MM</v>
          </cell>
          <cell r="C72" t="str">
            <v xml:space="preserve">Mississinewa Com Schools Corp </v>
          </cell>
          <cell r="D72" t="str">
            <v>425 East South "A" St</v>
          </cell>
          <cell r="E72" t="str">
            <v xml:space="preserve">Gas City            </v>
          </cell>
          <cell r="F72" t="str">
            <v>IN</v>
          </cell>
          <cell r="G72">
            <v>46933</v>
          </cell>
          <cell r="H72" t="e">
            <v>#N/A</v>
          </cell>
          <cell r="I72" t="str">
            <v>072076664</v>
          </cell>
          <cell r="J72">
            <v>0.9</v>
          </cell>
          <cell r="K72" t="str">
            <v>Mr.</v>
          </cell>
          <cell r="L72" t="str">
            <v>Tab McKenzie</v>
          </cell>
          <cell r="M72" t="str">
            <v xml:space="preserve">tab_mckenzie@olemiss.k12.in.us </v>
          </cell>
          <cell r="N72" t="str">
            <v>Stephanie Lockwood</v>
          </cell>
          <cell r="O72" t="str">
            <v>stephanie_lockwood@olemiss.k12.in.us</v>
          </cell>
          <cell r="P72"/>
          <cell r="Q72"/>
          <cell r="R72"/>
          <cell r="S72"/>
          <cell r="T72" t="str">
            <v>765.677.4400</v>
          </cell>
          <cell r="U72" t="str">
            <v>765.677.4449</v>
          </cell>
          <cell r="V72" t="str">
            <v>Stephanie Lockwood</v>
          </cell>
          <cell r="W72" t="str">
            <v>stephanie_lockwood@olemiss.k12.in.us</v>
          </cell>
          <cell r="X72"/>
          <cell r="Y72"/>
          <cell r="Z72"/>
          <cell r="AA72"/>
          <cell r="AB72" t="str">
            <v>765-677-4400</v>
          </cell>
          <cell r="AC72" t="str">
            <v>765-677-4449</v>
          </cell>
          <cell r="AD72" t="str">
            <v>Rachel Roesch</v>
          </cell>
          <cell r="AE72" t="str">
            <v>rachel_roesch@olemiss.k12.in.us</v>
          </cell>
          <cell r="AF72"/>
          <cell r="AG72"/>
          <cell r="AH72" t="str">
            <v>765-674-2248</v>
          </cell>
          <cell r="AI72" t="str">
            <v>Jill Townsend</v>
          </cell>
          <cell r="AJ72" t="str">
            <v>Jill_townsend@olemiss.k12.in.us</v>
          </cell>
          <cell r="AK72"/>
          <cell r="AL72"/>
          <cell r="AM72" t="str">
            <v>Mr. Tab McKenzie</v>
          </cell>
          <cell r="AN72" t="str">
            <v xml:space="preserve">tab_mckenzie@olemiss.k12.in.us </v>
          </cell>
          <cell r="AO72" t="str">
            <v>765-677-4400</v>
          </cell>
          <cell r="AP72" t="str">
            <v>Stephanie Lockwood</v>
          </cell>
          <cell r="AQ72" t="str">
            <v>stephanie_lockwood@olemiss.k12.in.us</v>
          </cell>
        </row>
        <row r="73">
          <cell r="A73" t="str">
            <v>2865</v>
          </cell>
          <cell r="B73" t="str">
            <v>LT</v>
          </cell>
          <cell r="C73" t="str">
            <v xml:space="preserve">Marion Community Schools      </v>
          </cell>
          <cell r="D73" t="str">
            <v>750 W 26th St</v>
          </cell>
          <cell r="E73" t="str">
            <v xml:space="preserve">Marion              </v>
          </cell>
          <cell r="F73" t="str">
            <v>IN</v>
          </cell>
          <cell r="G73">
            <v>46952</v>
          </cell>
          <cell r="H73" t="e">
            <v>#N/A</v>
          </cell>
          <cell r="I73" t="str">
            <v>050481118</v>
          </cell>
          <cell r="J73">
            <v>0.95</v>
          </cell>
          <cell r="K73" t="str">
            <v>Mr.</v>
          </cell>
          <cell r="L73" t="str">
            <v>Brad Lindsay</v>
          </cell>
          <cell r="M73" t="str">
            <v xml:space="preserve">blindsay@marion.k12.in.us </v>
          </cell>
          <cell r="N73" t="str">
            <v xml:space="preserve">Michele Smith </v>
          </cell>
          <cell r="O73" t="str">
            <v>msmith@marion.k12.in.us</v>
          </cell>
          <cell r="P73" t="str">
            <v>Tara Asbury</v>
          </cell>
          <cell r="Q73" t="str">
            <v>tasbury@marion.k12.in.us</v>
          </cell>
          <cell r="R73"/>
          <cell r="S73"/>
          <cell r="T73" t="str">
            <v>765.662.2546</v>
          </cell>
          <cell r="U73" t="str">
            <v>765.651.4691</v>
          </cell>
          <cell r="V73" t="str">
            <v>Michele Smith</v>
          </cell>
          <cell r="W73" t="str">
            <v>msmith@marion.k12.in.us</v>
          </cell>
          <cell r="X73"/>
          <cell r="Y73"/>
          <cell r="Z73"/>
          <cell r="AA73"/>
          <cell r="AB73" t="str">
            <v>765-662-2546 x 104</v>
          </cell>
          <cell r="AC73" t="str">
            <v>765-651-2043</v>
          </cell>
          <cell r="AD73" t="str">
            <v>Michele Smith</v>
          </cell>
          <cell r="AE73" t="str">
            <v>msnith@marion.k12.in.us</v>
          </cell>
          <cell r="AF73"/>
          <cell r="AG73"/>
          <cell r="AH73" t="str">
            <v xml:space="preserve">765.662.2546 </v>
          </cell>
          <cell r="AI73" t="str">
            <v>Robert Schultz</v>
          </cell>
          <cell r="AJ73" t="str">
            <v>rschultz@marion.k12.in.us</v>
          </cell>
          <cell r="AK73"/>
          <cell r="AL73"/>
          <cell r="AM73" t="str">
            <v>Mr. Brad Lindsay</v>
          </cell>
          <cell r="AN73" t="str">
            <v xml:space="preserve">blindsay@marion.k12.in.us </v>
          </cell>
          <cell r="AO73" t="str">
            <v>765-662-2546 x 104</v>
          </cell>
          <cell r="AP73" t="str">
            <v>Tara Asbury</v>
          </cell>
          <cell r="AQ73" t="str">
            <v>tasbury@marion.k12.in.us</v>
          </cell>
        </row>
        <row r="74">
          <cell r="A74" t="str">
            <v>2920</v>
          </cell>
          <cell r="B74" t="str">
            <v>LT</v>
          </cell>
          <cell r="C74" t="str">
            <v xml:space="preserve">Bloomfield School District    </v>
          </cell>
          <cell r="D74" t="str">
            <v xml:space="preserve">PO Box 266 500 W South St     </v>
          </cell>
          <cell r="E74" t="str">
            <v xml:space="preserve">Bloomfield          </v>
          </cell>
          <cell r="F74" t="str">
            <v>IN</v>
          </cell>
          <cell r="G74" t="str">
            <v>47424-0266</v>
          </cell>
          <cell r="H74" t="e">
            <v>#N/A</v>
          </cell>
          <cell r="I74" t="str">
            <v>100021088</v>
          </cell>
          <cell r="J74">
            <v>0.9</v>
          </cell>
          <cell r="K74" t="str">
            <v>Mr.</v>
          </cell>
          <cell r="L74" t="str">
            <v>Jeff Gibboney</v>
          </cell>
          <cell r="M74" t="str">
            <v>jgibboney@bsd.k12.in.us</v>
          </cell>
          <cell r="N74" t="str">
            <v>Matt Britton</v>
          </cell>
          <cell r="O74" t="str">
            <v>mbritton@bsd.k12.in.us</v>
          </cell>
          <cell r="P74"/>
          <cell r="Q74"/>
          <cell r="R74"/>
          <cell r="S74"/>
          <cell r="T74" t="str">
            <v>812-384-4507</v>
          </cell>
          <cell r="U74"/>
          <cell r="V74" t="str">
            <v>Jeff Gibboney</v>
          </cell>
          <cell r="W74" t="str">
            <v>jgibboney@bsd.k12.in.us</v>
          </cell>
          <cell r="X74"/>
          <cell r="Y74"/>
          <cell r="Z74"/>
          <cell r="AA74"/>
          <cell r="AB74" t="str">
            <v>812-384-4507</v>
          </cell>
          <cell r="AC74"/>
          <cell r="AD74" t="str">
            <v>David Dean</v>
          </cell>
          <cell r="AE74" t="str">
            <v>ddean@bsd.k12.in.us</v>
          </cell>
          <cell r="AF74"/>
          <cell r="AG74"/>
          <cell r="AH74" t="str">
            <v>812.384.4507</v>
          </cell>
          <cell r="AI74" t="str">
            <v>Stacey Robinette</v>
          </cell>
          <cell r="AJ74" t="str">
            <v>srobinette@bsd.k12.in.us</v>
          </cell>
          <cell r="AK74"/>
          <cell r="AL74"/>
          <cell r="AM74" t="str">
            <v>Mr. Jeff Gibboney</v>
          </cell>
          <cell r="AN74" t="str">
            <v>jgibboney@bsd.k12.in.us</v>
          </cell>
          <cell r="AO74" t="str">
            <v>812-384-4507</v>
          </cell>
          <cell r="AP74" t="str">
            <v>Jeff Gibboney</v>
          </cell>
          <cell r="AQ74" t="str">
            <v>jgibboney@bsd.k12.in.us</v>
          </cell>
        </row>
        <row r="75">
          <cell r="A75" t="str">
            <v>2940</v>
          </cell>
          <cell r="B75" t="str">
            <v>LT</v>
          </cell>
          <cell r="C75" t="str">
            <v xml:space="preserve">Eastern Sch Dist Of Greene Co </v>
          </cell>
          <cell r="D75" t="str">
            <v>1471 N SR 43</v>
          </cell>
          <cell r="E75" t="str">
            <v xml:space="preserve">Bloomfield          </v>
          </cell>
          <cell r="F75" t="str">
            <v>IN</v>
          </cell>
          <cell r="G75" t="str">
            <v>47424-9698</v>
          </cell>
          <cell r="H75" t="e">
            <v>#N/A</v>
          </cell>
          <cell r="I75" t="str">
            <v>787587674</v>
          </cell>
          <cell r="J75">
            <v>0.9</v>
          </cell>
          <cell r="K75" t="str">
            <v>Mr.</v>
          </cell>
          <cell r="L75" t="str">
            <v>Ted Bachehold</v>
          </cell>
          <cell r="M75" t="str">
            <v>tbaechtold@egreene.k12.in.us</v>
          </cell>
          <cell r="N75" t="str">
            <v>Kimberly Hill</v>
          </cell>
          <cell r="O75" t="str">
            <v>khill@egreene.k12.in.us</v>
          </cell>
          <cell r="P75"/>
          <cell r="Q75"/>
          <cell r="R75"/>
          <cell r="S75"/>
          <cell r="T75" t="str">
            <v>812.825.5623</v>
          </cell>
          <cell r="U75" t="str">
            <v>812.825.3891</v>
          </cell>
          <cell r="V75" t="str">
            <v>Ted Baechtold</v>
          </cell>
          <cell r="W75" t="str">
            <v>tbaechtold@egreene.k12.in.us</v>
          </cell>
          <cell r="X75"/>
          <cell r="Y75"/>
          <cell r="Z75"/>
          <cell r="AA75"/>
          <cell r="AB75" t="str">
            <v>812-825-5722</v>
          </cell>
          <cell r="AC75" t="str">
            <v>812-825-9413</v>
          </cell>
          <cell r="AD75" t="str">
            <v>Sharon Abts</v>
          </cell>
          <cell r="AE75" t="str">
            <v>sabts@egreene.k12.in.us</v>
          </cell>
          <cell r="AF75"/>
          <cell r="AG75"/>
          <cell r="AH75" t="str">
            <v>812-825-5623,x1001</v>
          </cell>
          <cell r="AI75" t="str">
            <v>Jill Martin</v>
          </cell>
          <cell r="AJ75" t="str">
            <v>jmartin@egreene.k12.in.us</v>
          </cell>
          <cell r="AK75"/>
          <cell r="AL75"/>
          <cell r="AM75" t="str">
            <v>Mr. Ted Bachehold</v>
          </cell>
          <cell r="AN75" t="str">
            <v>tbaechtold@egreene.k12.in.us</v>
          </cell>
          <cell r="AO75" t="str">
            <v>812-825-5722</v>
          </cell>
          <cell r="AP75" t="str">
            <v>Ted Baechtold</v>
          </cell>
          <cell r="AQ75" t="str">
            <v>tbaechtold@egreen.k12.in.us</v>
          </cell>
        </row>
        <row r="76">
          <cell r="A76" t="str">
            <v>2950</v>
          </cell>
          <cell r="B76" t="str">
            <v>SH</v>
          </cell>
          <cell r="C76" t="str">
            <v xml:space="preserve">Linton-Stockton School Corp   </v>
          </cell>
          <cell r="D76" t="str">
            <v xml:space="preserve">801 NE 1st St                 </v>
          </cell>
          <cell r="E76" t="str">
            <v xml:space="preserve">Linton              </v>
          </cell>
          <cell r="F76" t="str">
            <v>IN</v>
          </cell>
          <cell r="G76" t="str">
            <v>47441-9670</v>
          </cell>
          <cell r="H76" t="e">
            <v>#N/A</v>
          </cell>
          <cell r="I76" t="str">
            <v>100021526</v>
          </cell>
          <cell r="J76">
            <v>0.9</v>
          </cell>
          <cell r="K76" t="str">
            <v>Dr.</v>
          </cell>
          <cell r="L76" t="str">
            <v>Kathy Goad</v>
          </cell>
          <cell r="M76" t="str">
            <v xml:space="preserve">kgoad@lssc.k12.in.us </v>
          </cell>
          <cell r="N76" t="str">
            <v>Kent Brewer</v>
          </cell>
          <cell r="O76" t="str">
            <v>kbrewer@lssc.k12.in.us</v>
          </cell>
          <cell r="P76"/>
          <cell r="Q76"/>
          <cell r="R76"/>
          <cell r="S76"/>
          <cell r="T76" t="str">
            <v>812.847.6039</v>
          </cell>
          <cell r="U76" t="str">
            <v>812.847.6030</v>
          </cell>
          <cell r="V76" t="str">
            <v>Nathan Moore</v>
          </cell>
          <cell r="W76" t="str">
            <v>nmoore@lssc.k12.in.us</v>
          </cell>
          <cell r="X76"/>
          <cell r="Y76"/>
          <cell r="Z76"/>
          <cell r="AA76"/>
          <cell r="AB76" t="str">
            <v>812-847-6039</v>
          </cell>
          <cell r="AC76" t="str">
            <v>812-847-6030</v>
          </cell>
          <cell r="AD76" t="str">
            <v>Kathy Goad</v>
          </cell>
          <cell r="AE76" t="str">
            <v xml:space="preserve">kgoad@lssc.k12.in.us </v>
          </cell>
          <cell r="AF76"/>
          <cell r="AG76"/>
          <cell r="AH76" t="str">
            <v>812-847-6020</v>
          </cell>
          <cell r="AI76" t="str">
            <v>Carla Gambill</v>
          </cell>
          <cell r="AJ76" t="str">
            <v>cgambill@lssc.k12.in.us</v>
          </cell>
          <cell r="AK76"/>
          <cell r="AL76"/>
          <cell r="AM76" t="str">
            <v>Kathy Goad</v>
          </cell>
          <cell r="AN76" t="str">
            <v xml:space="preserve">kgoad@lssc.k12.in.us </v>
          </cell>
          <cell r="AO76" t="str">
            <v>812-847-6039</v>
          </cell>
          <cell r="AP76" t="str">
            <v>Kathy Goad</v>
          </cell>
          <cell r="AQ76" t="str">
            <v xml:space="preserve">kgoad@lssc.k12.in.us </v>
          </cell>
        </row>
        <row r="77">
          <cell r="A77" t="str">
            <v>2960</v>
          </cell>
          <cell r="B77" t="str">
            <v>LT</v>
          </cell>
          <cell r="C77" t="str">
            <v xml:space="preserve">M S D Shakamak Schools        </v>
          </cell>
          <cell r="D77" t="str">
            <v xml:space="preserve">RR 2 Box 42                   </v>
          </cell>
          <cell r="E77" t="str">
            <v xml:space="preserve">Jasonville          </v>
          </cell>
          <cell r="F77" t="str">
            <v>IN</v>
          </cell>
          <cell r="G77" t="str">
            <v>47438-9511</v>
          </cell>
          <cell r="H77" t="e">
            <v>#N/A</v>
          </cell>
          <cell r="I77" t="str">
            <v>797477630</v>
          </cell>
          <cell r="J77">
            <v>0.9</v>
          </cell>
          <cell r="K77" t="str">
            <v>Mr.</v>
          </cell>
          <cell r="L77" t="str">
            <v>Dan Noel</v>
          </cell>
          <cell r="M77" t="str">
            <v>dnoel@shakamak.k12.in.us</v>
          </cell>
          <cell r="N77" t="str">
            <v>Jeff Gambill</v>
          </cell>
          <cell r="O77" t="str">
            <v>jeffgambill@shakamak.k12.in.us</v>
          </cell>
          <cell r="P77"/>
          <cell r="Q77"/>
          <cell r="R77"/>
          <cell r="S77"/>
          <cell r="T77" t="str">
            <v>812.665.3550</v>
          </cell>
          <cell r="U77" t="str">
            <v>812.665.5001</v>
          </cell>
          <cell r="V77" t="str">
            <v>Dan Noel</v>
          </cell>
          <cell r="W77" t="str">
            <v>dnoel@shakamak.k12.in.us</v>
          </cell>
          <cell r="X77"/>
          <cell r="Y77"/>
          <cell r="Z77"/>
          <cell r="AA77"/>
          <cell r="AB77" t="str">
            <v>812-665-3550</v>
          </cell>
          <cell r="AC77" t="str">
            <v>812-665-5001</v>
          </cell>
          <cell r="AD77" t="str">
            <v>Dan Noel</v>
          </cell>
          <cell r="AE77" t="str">
            <v>dnoel@shakamak.k12.in.us</v>
          </cell>
          <cell r="AF77"/>
          <cell r="AG77"/>
          <cell r="AH77" t="str">
            <v>812-665-3550</v>
          </cell>
          <cell r="AI77" t="str">
            <v>Jennifer Barcus</v>
          </cell>
          <cell r="AJ77" t="str">
            <v>jbarcus@shakamak.k12.in.us</v>
          </cell>
          <cell r="AK77"/>
          <cell r="AL77"/>
          <cell r="AM77" t="str">
            <v>Mr. Dan Noel</v>
          </cell>
          <cell r="AN77" t="str">
            <v>dnoel@shakamak.k12.in.us</v>
          </cell>
          <cell r="AO77" t="str">
            <v>812-665-3550</v>
          </cell>
          <cell r="AP77" t="str">
            <v>Jeff Gambill</v>
          </cell>
          <cell r="AQ77" t="str">
            <v>jeffgambill@shakamak.k12.in.us</v>
          </cell>
        </row>
        <row r="78">
          <cell r="A78" t="str">
            <v>2980</v>
          </cell>
          <cell r="B78" t="str">
            <v>SH</v>
          </cell>
          <cell r="C78" t="str">
            <v xml:space="preserve">White River Valley Sch Dist   </v>
          </cell>
          <cell r="D78" t="str">
            <v xml:space="preserve">PO Box 1470                   </v>
          </cell>
          <cell r="E78" t="str">
            <v xml:space="preserve">Switz City          </v>
          </cell>
          <cell r="F78" t="str">
            <v>IN</v>
          </cell>
          <cell r="G78" t="str">
            <v>47465-0147</v>
          </cell>
          <cell r="H78" t="e">
            <v>#N/A</v>
          </cell>
          <cell r="I78" t="str">
            <v>050484146</v>
          </cell>
          <cell r="J78">
            <v>0.9</v>
          </cell>
          <cell r="K78" t="str">
            <v>Mr.</v>
          </cell>
          <cell r="L78" t="str">
            <v>Bob Hacker</v>
          </cell>
          <cell r="M78" t="str">
            <v xml:space="preserve">bhacker@wrv.k12.in.us </v>
          </cell>
          <cell r="N78" t="str">
            <v>Jill Staggs</v>
          </cell>
          <cell r="O78" t="str">
            <v>jstaggs@wrv.k12.in.us</v>
          </cell>
          <cell r="P78"/>
          <cell r="Q78"/>
          <cell r="R78"/>
          <cell r="S78"/>
          <cell r="T78" t="str">
            <v>812.659.1424</v>
          </cell>
          <cell r="U78" t="str">
            <v>812.659.2278</v>
          </cell>
          <cell r="V78" t="str">
            <v>Bob Hacker</v>
          </cell>
          <cell r="W78" t="str">
            <v>bhacker@wrv.k12.in.us</v>
          </cell>
          <cell r="X78"/>
          <cell r="Y78"/>
          <cell r="Z78"/>
          <cell r="AA78"/>
          <cell r="AB78" t="str">
            <v>812-659-1424</v>
          </cell>
          <cell r="AC78" t="str">
            <v>812-659-2278</v>
          </cell>
          <cell r="AD78" t="str">
            <v>Bob Hacker</v>
          </cell>
          <cell r="AE78" t="str">
            <v>bhacker@wrv.k12.in.us</v>
          </cell>
          <cell r="AF78"/>
          <cell r="AG78"/>
          <cell r="AH78" t="str">
            <v>812-659-1424</v>
          </cell>
          <cell r="AI78" t="str">
            <v>Jayne A Kaho</v>
          </cell>
          <cell r="AJ78" t="str">
            <v>jkaho@wrv.k12.in.us</v>
          </cell>
          <cell r="AK78" t="str">
            <v>Marilyn Burch</v>
          </cell>
          <cell r="AL78" t="str">
            <v>mburch@wrv.k12.in.us</v>
          </cell>
          <cell r="AM78" t="str">
            <v>Mr. Bob Hacker</v>
          </cell>
          <cell r="AN78" t="str">
            <v xml:space="preserve">bhacker@wrv.k12.in.us </v>
          </cell>
          <cell r="AO78" t="str">
            <v>812-659-1424</v>
          </cell>
          <cell r="AP78" t="str">
            <v>Dr. Bob Hacker</v>
          </cell>
          <cell r="AQ78" t="str">
            <v>bhacker@wrv.k12.in.us</v>
          </cell>
        </row>
        <row r="79">
          <cell r="A79" t="str">
            <v>3005</v>
          </cell>
          <cell r="B79" t="str">
            <v>MM</v>
          </cell>
          <cell r="C79" t="str">
            <v xml:space="preserve">Hamilton Southeastern Schools </v>
          </cell>
          <cell r="D79" t="str">
            <v xml:space="preserve">13485 Cumberland Rd           </v>
          </cell>
          <cell r="E79" t="str">
            <v xml:space="preserve">Fishers             </v>
          </cell>
          <cell r="F79" t="str">
            <v>IN</v>
          </cell>
          <cell r="G79" t="str">
            <v>46038-3602</v>
          </cell>
          <cell r="H79" t="e">
            <v>#N/A</v>
          </cell>
          <cell r="I79" t="str">
            <v>040310856</v>
          </cell>
          <cell r="J79">
            <v>0.85</v>
          </cell>
          <cell r="K79" t="str">
            <v>Dr.</v>
          </cell>
          <cell r="L79" t="str">
            <v>Allen Bourff</v>
          </cell>
          <cell r="M79" t="str">
            <v xml:space="preserve">abourff@hse.k12.in.us </v>
          </cell>
          <cell r="N79" t="str">
            <v>Janice Combs</v>
          </cell>
          <cell r="O79" t="str">
            <v>jcombs@hse.k12.in.us</v>
          </cell>
          <cell r="P79"/>
          <cell r="Q79"/>
          <cell r="R79"/>
          <cell r="S79"/>
          <cell r="T79" t="str">
            <v>317.594.4100</v>
          </cell>
          <cell r="U79" t="str">
            <v>317.597.4109</v>
          </cell>
          <cell r="V79" t="str">
            <v>Janice Combs</v>
          </cell>
          <cell r="W79" t="str">
            <v>jcombs@hse.k12.in.us</v>
          </cell>
          <cell r="X79" t="str">
            <v>Annette Miller</v>
          </cell>
          <cell r="Y79" t="str">
            <v>armiller@hse.k12.in.us</v>
          </cell>
          <cell r="Z79"/>
          <cell r="AA79"/>
          <cell r="AB79" t="str">
            <v>317-594-4100</v>
          </cell>
          <cell r="AC79" t="str">
            <v>317-594-4109</v>
          </cell>
          <cell r="AD79" t="str">
            <v>Danielle Riego</v>
          </cell>
          <cell r="AE79" t="str">
            <v>driego@hse.k12.in.us</v>
          </cell>
          <cell r="AF79"/>
          <cell r="AG79"/>
          <cell r="AH79" t="str">
            <v>(317) 594-4100</v>
          </cell>
          <cell r="AI79" t="str">
            <v>Mike Reuter</v>
          </cell>
          <cell r="AJ79" t="str">
            <v>mreuter@hse.k12.in.us</v>
          </cell>
          <cell r="AK79"/>
          <cell r="AL79"/>
          <cell r="AM79" t="str">
            <v>Dr. Allen Bourff</v>
          </cell>
          <cell r="AN79" t="str">
            <v xml:space="preserve">abourff@hse.k12.in.us </v>
          </cell>
          <cell r="AO79" t="str">
            <v>317-594-4100</v>
          </cell>
          <cell r="AP79" t="str">
            <v>Freedom Kolb</v>
          </cell>
          <cell r="AQ79" t="str">
            <v>fkolb@hse.k12.in.us</v>
          </cell>
        </row>
        <row r="80">
          <cell r="A80" t="str">
            <v>3025</v>
          </cell>
          <cell r="B80" t="str">
            <v>FC</v>
          </cell>
          <cell r="C80" t="str">
            <v xml:space="preserve">Hamilton Heights School Corp  </v>
          </cell>
          <cell r="D80" t="str">
            <v xml:space="preserve">PO Box 469                    </v>
          </cell>
          <cell r="E80" t="str">
            <v xml:space="preserve">Arcadia             </v>
          </cell>
          <cell r="F80" t="str">
            <v>IN</v>
          </cell>
          <cell r="G80" t="str">
            <v>46030-0469</v>
          </cell>
          <cell r="H80">
            <v>2.4199999999999999E-2</v>
          </cell>
          <cell r="I80" t="str">
            <v>089270003</v>
          </cell>
          <cell r="J80">
            <v>0.85</v>
          </cell>
          <cell r="K80" t="str">
            <v>Dr.</v>
          </cell>
          <cell r="L80" t="str">
            <v>Derek Arrowood</v>
          </cell>
          <cell r="M80" t="str">
            <v>darrowood@hhschuskies.org</v>
          </cell>
          <cell r="N80" t="str">
            <v>Keith Ecker</v>
          </cell>
          <cell r="O80" t="str">
            <v>kecker@mail.hhsc.k12.in.us</v>
          </cell>
          <cell r="P80" t="str">
            <v>Becky Clark</v>
          </cell>
          <cell r="Q80" t="str">
            <v>blcark@hhschuskies.org</v>
          </cell>
          <cell r="R80"/>
          <cell r="S80"/>
          <cell r="T80" t="str">
            <v>317.984.3588</v>
          </cell>
          <cell r="U80" t="str">
            <v>317.984.3231</v>
          </cell>
          <cell r="V80" t="str">
            <v>Keith Ecker</v>
          </cell>
          <cell r="W80" t="str">
            <v>Kecker@hhschuskies.org</v>
          </cell>
          <cell r="X80"/>
          <cell r="Y80"/>
          <cell r="Z80"/>
          <cell r="AA80"/>
          <cell r="AB80" t="str">
            <v>317-984-3588</v>
          </cell>
          <cell r="AC80" t="str">
            <v>317-984-3231</v>
          </cell>
          <cell r="AD80" t="str">
            <v>Kimberly Luckey</v>
          </cell>
          <cell r="AE80" t="str">
            <v>kluckey@hhschuskies.org</v>
          </cell>
          <cell r="AF80"/>
          <cell r="AG80"/>
          <cell r="AH80" t="str">
            <v xml:space="preserve">317.984.3538 </v>
          </cell>
          <cell r="AI80" t="str">
            <v>Caryn Provence</v>
          </cell>
          <cell r="AJ80" t="str">
            <v>cprovence@hhschuskies.org</v>
          </cell>
          <cell r="AK80"/>
          <cell r="AL80"/>
          <cell r="AM80" t="str">
            <v>Dr. Derek Arrowood</v>
          </cell>
          <cell r="AN80" t="str">
            <v>darrowood@mail.hhsc.k12.in.us</v>
          </cell>
          <cell r="AO80" t="str">
            <v>317-984-3588</v>
          </cell>
          <cell r="AP80" t="str">
            <v>Kristin McCarty</v>
          </cell>
          <cell r="AQ80" t="str">
            <v>kmccarty@hhschuskies.org</v>
          </cell>
        </row>
        <row r="81">
          <cell r="A81" t="str">
            <v>3030</v>
          </cell>
          <cell r="B81" t="str">
            <v>TBD</v>
          </cell>
          <cell r="C81" t="str">
            <v xml:space="preserve">Westfield-Washington Schools  </v>
          </cell>
          <cell r="D81" t="str">
            <v>1143 E 181st St</v>
          </cell>
          <cell r="E81" t="str">
            <v xml:space="preserve">Westfield           </v>
          </cell>
          <cell r="F81" t="str">
            <v>IN</v>
          </cell>
          <cell r="G81">
            <v>46074</v>
          </cell>
          <cell r="H81">
            <v>2.8000000000000001E-2</v>
          </cell>
          <cell r="I81">
            <v>100225309</v>
          </cell>
          <cell r="J81">
            <v>0.85</v>
          </cell>
          <cell r="K81" t="str">
            <v>Dr.</v>
          </cell>
          <cell r="L81" t="str">
            <v>Sherry Grate</v>
          </cell>
          <cell r="M81" t="str">
            <v xml:space="preserve">grates@wws.k12.in.us </v>
          </cell>
          <cell r="N81" t="str">
            <v>Carrie Alday</v>
          </cell>
          <cell r="O81" t="str">
            <v>aldayc@wws.k12.in.us</v>
          </cell>
          <cell r="P81"/>
          <cell r="Q81"/>
          <cell r="R81"/>
          <cell r="S81"/>
          <cell r="T81" t="str">
            <v>317.867.8004</v>
          </cell>
          <cell r="U81" t="str">
            <v>317.867.0929</v>
          </cell>
          <cell r="V81" t="str">
            <v>Lynn Schemel</v>
          </cell>
          <cell r="W81" t="str">
            <v>schemelm@wws.k12.in.us</v>
          </cell>
          <cell r="X81"/>
          <cell r="Y81"/>
          <cell r="Z81"/>
          <cell r="AA81"/>
          <cell r="AB81" t="str">
            <v>317-867-8004</v>
          </cell>
          <cell r="AC81" t="str">
            <v>317-867-0929</v>
          </cell>
          <cell r="AD81" t="str">
            <v>Chase Stinson</v>
          </cell>
          <cell r="AE81" t="str">
            <v>stinsonc@wws.k12.in.us</v>
          </cell>
          <cell r="AF81"/>
          <cell r="AG81"/>
          <cell r="AH81" t="str">
            <v>317.867.8000</v>
          </cell>
          <cell r="AI81" t="str">
            <v>Marsha Bohannon</v>
          </cell>
          <cell r="AJ81" t="str">
            <v>bohannonm@wws.k12.in.us</v>
          </cell>
          <cell r="AK81"/>
          <cell r="AL81"/>
          <cell r="AM81" t="str">
            <v>Dr. Sherry Grate</v>
          </cell>
          <cell r="AN81" t="str">
            <v xml:space="preserve">grates@wws.k12.in.us </v>
          </cell>
          <cell r="AO81" t="str">
            <v>317-867-8004</v>
          </cell>
          <cell r="AP81" t="str">
            <v>Lynn Schemel</v>
          </cell>
          <cell r="AQ81" t="str">
            <v>schemelm@wws.k12.in.us</v>
          </cell>
        </row>
        <row r="82">
          <cell r="A82" t="str">
            <v>3055</v>
          </cell>
          <cell r="B82" t="str">
            <v>TM</v>
          </cell>
          <cell r="C82" t="str">
            <v>Sheridan Community Schools</v>
          </cell>
          <cell r="D82" t="str">
            <v xml:space="preserve">509 E 4th St                  </v>
          </cell>
          <cell r="E82" t="str">
            <v xml:space="preserve">Sheridan            </v>
          </cell>
          <cell r="F82" t="str">
            <v>IN</v>
          </cell>
          <cell r="G82" t="str">
            <v>46069-1199</v>
          </cell>
          <cell r="H82">
            <v>3.3099999999999997E-2</v>
          </cell>
          <cell r="I82" t="str">
            <v>050488451</v>
          </cell>
          <cell r="J82">
            <v>0.85</v>
          </cell>
          <cell r="K82" t="str">
            <v>Dr.</v>
          </cell>
          <cell r="L82" t="str">
            <v>Doug Miller</v>
          </cell>
          <cell r="M82" t="str">
            <v>dmiller@sheridan.k12.in.us</v>
          </cell>
          <cell r="N82" t="str">
            <v>Kim DeVaney</v>
          </cell>
          <cell r="O82" t="str">
            <v>kdevaney@sheridan.k12.in.us</v>
          </cell>
          <cell r="P82"/>
          <cell r="Q82"/>
          <cell r="R82"/>
          <cell r="S82"/>
          <cell r="T82" t="str">
            <v>317.758.4172</v>
          </cell>
          <cell r="U82" t="str">
            <v>317.758.2409</v>
          </cell>
          <cell r="V82" t="str">
            <v>Lynn Werckenthien</v>
          </cell>
          <cell r="W82" t="str">
            <v>lwerckenthien@sheridan.k12.in.us</v>
          </cell>
          <cell r="X82"/>
          <cell r="Y82"/>
          <cell r="Z82"/>
          <cell r="AA82"/>
          <cell r="AB82" t="str">
            <v>317-758-4172</v>
          </cell>
          <cell r="AC82" t="str">
            <v>317-758-6248</v>
          </cell>
          <cell r="AD82" t="str">
            <v>Erin Rood</v>
          </cell>
          <cell r="AE82" t="str">
            <v>erood@sheridan.k12.in.us</v>
          </cell>
          <cell r="AF82"/>
          <cell r="AG82"/>
          <cell r="AH82" t="str">
            <v>317.758.4172</v>
          </cell>
          <cell r="AI82" t="str">
            <v>Robin Popejoy</v>
          </cell>
          <cell r="AJ82" t="str">
            <v>rpopejoy@sheridan.k12.in.us</v>
          </cell>
          <cell r="AK82"/>
          <cell r="AL82"/>
          <cell r="AM82" t="str">
            <v>Dr. Doug Miller</v>
          </cell>
          <cell r="AN82" t="str">
            <v>dmiller@sheridan.k12.in.us</v>
          </cell>
          <cell r="AO82" t="str">
            <v>317-758-4172</v>
          </cell>
          <cell r="AP82" t="str">
            <v>Lynn Werckenthien</v>
          </cell>
          <cell r="AQ82" t="str">
            <v>lwerckenthien@sheridan.k12.in.us</v>
          </cell>
        </row>
        <row r="83">
          <cell r="A83" t="str">
            <v>3060</v>
          </cell>
          <cell r="B83" t="str">
            <v>SH</v>
          </cell>
          <cell r="C83" t="str">
            <v xml:space="preserve">Carmel Clay Schools           </v>
          </cell>
          <cell r="D83" t="str">
            <v xml:space="preserve">5201 E 131st St               </v>
          </cell>
          <cell r="E83" t="str">
            <v xml:space="preserve">Carmel              </v>
          </cell>
          <cell r="F83" t="str">
            <v>IN</v>
          </cell>
          <cell r="G83" t="str">
            <v>46033-9311</v>
          </cell>
          <cell r="H83" t="e">
            <v>#N/A</v>
          </cell>
          <cell r="I83" t="str">
            <v>072036569</v>
          </cell>
          <cell r="J83">
            <v>0.85</v>
          </cell>
          <cell r="K83" t="str">
            <v>Ms.</v>
          </cell>
          <cell r="L83" t="str">
            <v>Michael Beresford</v>
          </cell>
          <cell r="M83" t="str">
            <v>mberesfo@ccs.k12.in.us</v>
          </cell>
          <cell r="N83" t="str">
            <v>Amy Dudley</v>
          </cell>
          <cell r="O83" t="str">
            <v>adudley@ccs.k12.in.us</v>
          </cell>
          <cell r="P83"/>
          <cell r="Q83"/>
          <cell r="R83"/>
          <cell r="S83"/>
          <cell r="T83" t="str">
            <v>317.844.9961 x1050</v>
          </cell>
          <cell r="U83" t="str">
            <v>317.844.9965</v>
          </cell>
          <cell r="V83" t="str">
            <v>Amy Dudley</v>
          </cell>
          <cell r="W83" t="str">
            <v>adudley@ccs.k12.in.us</v>
          </cell>
          <cell r="X83"/>
          <cell r="Y83"/>
          <cell r="Z83"/>
          <cell r="AA83"/>
          <cell r="AB83" t="str">
            <v>317-844-9961</v>
          </cell>
          <cell r="AC83" t="str">
            <v>317-571-7918</v>
          </cell>
          <cell r="AD83" t="str">
            <v>Amy Dudley</v>
          </cell>
          <cell r="AE83" t="str">
            <v>adudley@ccs.k12.in.us</v>
          </cell>
          <cell r="AF83"/>
          <cell r="AG83"/>
          <cell r="AH83" t="str">
            <v xml:space="preserve">(317) 844-9961 </v>
          </cell>
          <cell r="AI83" t="str">
            <v>Kara Kollros</v>
          </cell>
          <cell r="AJ83" t="str">
            <v>kkollros@ccs.k12.in.us</v>
          </cell>
          <cell r="AK83"/>
          <cell r="AL83"/>
          <cell r="AM83" t="str">
            <v>Amy Dudley</v>
          </cell>
          <cell r="AN83" t="str">
            <v>adudley@ccs.k12.in.us</v>
          </cell>
          <cell r="AO83" t="str">
            <v>317-844-9961</v>
          </cell>
          <cell r="AP83" t="str">
            <v>Amy Dudley</v>
          </cell>
          <cell r="AQ83" t="str">
            <v>adudley@ccs.k12.in.us</v>
          </cell>
        </row>
        <row r="84">
          <cell r="A84" t="str">
            <v>3070</v>
          </cell>
          <cell r="B84" t="str">
            <v>SH</v>
          </cell>
          <cell r="C84" t="str">
            <v xml:space="preserve">Noblesville Schools           </v>
          </cell>
          <cell r="D84" t="str">
            <v>18025 River Road</v>
          </cell>
          <cell r="E84" t="str">
            <v xml:space="preserve">Noblesville         </v>
          </cell>
          <cell r="F84" t="str">
            <v>IN</v>
          </cell>
          <cell r="G84">
            <v>46062</v>
          </cell>
          <cell r="H84" t="e">
            <v>#N/A</v>
          </cell>
          <cell r="I84" t="str">
            <v>038239430</v>
          </cell>
          <cell r="J84">
            <v>0.85</v>
          </cell>
          <cell r="K84" t="str">
            <v>Dr.</v>
          </cell>
          <cell r="L84" t="str">
            <v>Beth Niedermeyer</v>
          </cell>
          <cell r="M84" t="str">
            <v xml:space="preserve">beth_niedermeyer@nobl.k12.in.us </v>
          </cell>
          <cell r="N84" t="str">
            <v>Jennifer Wheat Townsend</v>
          </cell>
          <cell r="O84" t="str">
            <v>Jen_townsend@nobl.k12.in.us</v>
          </cell>
          <cell r="P84" t="str">
            <v>Laura Denis</v>
          </cell>
          <cell r="Q84" t="str">
            <v>laura_denis@nobl.k12.in.us</v>
          </cell>
          <cell r="R84"/>
          <cell r="S84"/>
          <cell r="T84" t="str">
            <v>317.773.3171 x10611</v>
          </cell>
          <cell r="U84" t="str">
            <v>317.773.7845</v>
          </cell>
          <cell r="V84" t="str">
            <v>Annetta Petty</v>
          </cell>
          <cell r="W84" t="str">
            <v>annetta_petty@nobl.k12.in.us</v>
          </cell>
          <cell r="X84"/>
          <cell r="Y84"/>
          <cell r="Z84"/>
          <cell r="AA84"/>
          <cell r="AB84" t="str">
            <v>317-773-3171</v>
          </cell>
          <cell r="AC84" t="str">
            <v>317-773-7845</v>
          </cell>
          <cell r="AD84" t="str">
            <v>Jennifer Wheat Townsend</v>
          </cell>
          <cell r="AE84" t="str">
            <v>jen_townsend@nobl.k12.in.us</v>
          </cell>
          <cell r="AF84"/>
          <cell r="AG84"/>
          <cell r="AH84" t="str">
            <v>317.773.3171</v>
          </cell>
          <cell r="AI84" t="str">
            <v>Robin Phelps</v>
          </cell>
          <cell r="AJ84" t="str">
            <v>robin_phelps@nobl.k12.in.us</v>
          </cell>
          <cell r="AK84"/>
          <cell r="AL84"/>
          <cell r="AM84" t="str">
            <v>Dr. Beth Niedermeyer</v>
          </cell>
          <cell r="AN84" t="str">
            <v xml:space="preserve">beth_niedermeyer@nobl.k12.in.us </v>
          </cell>
          <cell r="AO84" t="str">
            <v>317-773-3171</v>
          </cell>
          <cell r="AP84" t="str">
            <v>Jennifer Wheat Townsend</v>
          </cell>
          <cell r="AQ84" t="str">
            <v>jen_townsend@nobl.k12.in.us</v>
          </cell>
        </row>
        <row r="85">
          <cell r="A85" t="str">
            <v>3115</v>
          </cell>
          <cell r="B85" t="str">
            <v>SH</v>
          </cell>
          <cell r="C85" t="str">
            <v>Southern Hancock Co Com Sch Co</v>
          </cell>
          <cell r="D85" t="str">
            <v xml:space="preserve">PO Box 508                    </v>
          </cell>
          <cell r="E85" t="str">
            <v xml:space="preserve">New Palestine       </v>
          </cell>
          <cell r="F85" t="str">
            <v>IN</v>
          </cell>
          <cell r="G85" t="str">
            <v>46163-0508</v>
          </cell>
          <cell r="H85" t="e">
            <v>#N/A</v>
          </cell>
          <cell r="I85" t="str">
            <v>081535189</v>
          </cell>
          <cell r="J85">
            <v>0.85</v>
          </cell>
          <cell r="K85" t="str">
            <v>Dr.</v>
          </cell>
          <cell r="L85" t="str">
            <v>Lisa Lantrip</v>
          </cell>
          <cell r="M85" t="str">
            <v xml:space="preserve">llantrip@newpal.k12.in.us </v>
          </cell>
          <cell r="N85" t="str">
            <v>Miles Hercamp</v>
          </cell>
          <cell r="O85" t="str">
            <v>mhercamp@newpal.k12.in.us</v>
          </cell>
          <cell r="P85"/>
          <cell r="Q85"/>
          <cell r="R85"/>
          <cell r="S85"/>
          <cell r="T85" t="str">
            <v>317.861.4463 x118</v>
          </cell>
          <cell r="U85" t="str">
            <v>317.861.2142</v>
          </cell>
          <cell r="V85" t="str">
            <v>Brian Dinwiddie</v>
          </cell>
          <cell r="W85" t="str">
            <v>bdinwiddie@newpal.k12.in.us</v>
          </cell>
          <cell r="X85"/>
          <cell r="Y85"/>
          <cell r="Z85"/>
          <cell r="AA85"/>
          <cell r="AB85" t="str">
            <v>317-861-4463</v>
          </cell>
          <cell r="AC85" t="str">
            <v>317-861-2142</v>
          </cell>
          <cell r="AD85" t="str">
            <v>Brian Diwiddie</v>
          </cell>
          <cell r="AE85" t="str">
            <v>bdinwiddie@newpal.k12.in.us</v>
          </cell>
          <cell r="AF85"/>
          <cell r="AG85"/>
          <cell r="AH85" t="str">
            <v>317.861.4463</v>
          </cell>
          <cell r="AI85" t="str">
            <v>Ashlie Worth</v>
          </cell>
          <cell r="AJ85" t="str">
            <v>aworth@newpal.k12.in.us</v>
          </cell>
          <cell r="AK85"/>
          <cell r="AL85"/>
          <cell r="AM85" t="str">
            <v>Dr. Lisa Lantrip</v>
          </cell>
          <cell r="AN85" t="str">
            <v xml:space="preserve">llantrip@newpal.k12.in.us </v>
          </cell>
          <cell r="AO85" t="str">
            <v>317-861-4463</v>
          </cell>
          <cell r="AP85" t="str">
            <v>Miles Hercamp</v>
          </cell>
          <cell r="AQ85" t="str">
            <v>mhercamp@newpal.k12.in.us</v>
          </cell>
        </row>
        <row r="86">
          <cell r="A86" t="str">
            <v>3125</v>
          </cell>
          <cell r="B86" t="str">
            <v>MM</v>
          </cell>
          <cell r="C86" t="str">
            <v>Greenfield-Central Com Schools</v>
          </cell>
          <cell r="D86" t="str">
            <v xml:space="preserve">110 W North St                </v>
          </cell>
          <cell r="E86" t="str">
            <v xml:space="preserve">Greenfield          </v>
          </cell>
          <cell r="F86" t="str">
            <v>IN</v>
          </cell>
          <cell r="G86" t="str">
            <v>46140-2172</v>
          </cell>
          <cell r="H86" t="e">
            <v>#N/A</v>
          </cell>
          <cell r="I86" t="str">
            <v>079574901</v>
          </cell>
          <cell r="J86">
            <v>0.85</v>
          </cell>
          <cell r="K86" t="str">
            <v>Dr.</v>
          </cell>
          <cell r="L86" t="str">
            <v>Harold Olin</v>
          </cell>
          <cell r="M86" t="str">
            <v>holin@gcsc.k12.in.us</v>
          </cell>
          <cell r="N86" t="str">
            <v>Amanda Bradford</v>
          </cell>
          <cell r="O86" t="str">
            <v>abradford@gcsc.k12.in.us</v>
          </cell>
          <cell r="P86"/>
          <cell r="Q86"/>
          <cell r="R86"/>
          <cell r="S86"/>
          <cell r="T86" t="str">
            <v>317-462-4491</v>
          </cell>
          <cell r="U86" t="str">
            <v>317.467.6738</v>
          </cell>
          <cell r="V86" t="str">
            <v>Ann Vail</v>
          </cell>
          <cell r="W86" t="str">
            <v>avail@gcsc.k12.in.us</v>
          </cell>
          <cell r="X86"/>
          <cell r="Y86"/>
          <cell r="Z86"/>
          <cell r="AA86"/>
          <cell r="AB86" t="str">
            <v>317-462-4434</v>
          </cell>
          <cell r="AC86" t="str">
            <v>317-467-4227</v>
          </cell>
          <cell r="AD86" t="str">
            <v>Amanda Bradford</v>
          </cell>
          <cell r="AE86" t="str">
            <v>abradford@gcsc.k12.in.us</v>
          </cell>
          <cell r="AF86"/>
          <cell r="AG86"/>
          <cell r="AH86" t="str">
            <v>317-467-6731;x37146</v>
          </cell>
          <cell r="AI86" t="str">
            <v>Ruth Ann Fisher</v>
          </cell>
          <cell r="AJ86" t="str">
            <v>rfisher@gcsc.k12.in.us</v>
          </cell>
          <cell r="AK86"/>
          <cell r="AL86"/>
          <cell r="AM86" t="str">
            <v>Dr. Harold Olin</v>
          </cell>
          <cell r="AN86" t="str">
            <v>holin@gcsc.k12.in.us</v>
          </cell>
          <cell r="AO86" t="str">
            <v>317-462-4434</v>
          </cell>
          <cell r="AP86"/>
          <cell r="AQ86"/>
        </row>
        <row r="87">
          <cell r="A87" t="str">
            <v>3135</v>
          </cell>
          <cell r="B87" t="str">
            <v>TBD</v>
          </cell>
          <cell r="C87" t="str">
            <v xml:space="preserve">Mt Vernon Community Sch Corp  </v>
          </cell>
          <cell r="D87" t="str">
            <v xml:space="preserve">1776 W SR 234                 </v>
          </cell>
          <cell r="E87" t="str">
            <v xml:space="preserve">Fortville           </v>
          </cell>
          <cell r="F87" t="str">
            <v>IN</v>
          </cell>
          <cell r="G87" t="str">
            <v>46040-9707</v>
          </cell>
          <cell r="H87" t="e">
            <v>#N/A</v>
          </cell>
          <cell r="I87" t="str">
            <v>087041216</v>
          </cell>
          <cell r="J87">
            <v>0.85</v>
          </cell>
          <cell r="K87" t="str">
            <v xml:space="preserve">Dr. </v>
          </cell>
          <cell r="L87" t="str">
            <v>Jack Parker</v>
          </cell>
          <cell r="M87" t="str">
            <v>jack.parker@mvcsc.k12.in.us</v>
          </cell>
          <cell r="N87" t="str">
            <v>Casey Dodd</v>
          </cell>
          <cell r="O87" t="str">
            <v>casey.dodd@mvcsc.k12.in.us</v>
          </cell>
          <cell r="P87"/>
          <cell r="Q87"/>
          <cell r="R87"/>
          <cell r="S87"/>
          <cell r="T87" t="str">
            <v>317.485.3100</v>
          </cell>
          <cell r="U87" t="str">
            <v>317.485.3113</v>
          </cell>
          <cell r="V87" t="str">
            <v>Scott Shipley</v>
          </cell>
          <cell r="W87" t="str">
            <v>scott.shipley@mvcsc.k12.in.us</v>
          </cell>
          <cell r="X87"/>
          <cell r="Y87"/>
          <cell r="Z87"/>
          <cell r="AA87"/>
          <cell r="AB87" t="str">
            <v>317-485-3180</v>
          </cell>
          <cell r="AC87" t="str">
            <v>317-485-3185</v>
          </cell>
          <cell r="AD87" t="str">
            <v>Haley Frischkorn</v>
          </cell>
          <cell r="AE87" t="str">
            <v>haley.frischkorn@mvcsc.k12.in.us</v>
          </cell>
          <cell r="AF87"/>
          <cell r="AG87"/>
          <cell r="AH87" t="str">
            <v>317-485-3180</v>
          </cell>
          <cell r="AI87" t="str">
            <v>Scott Shipley</v>
          </cell>
          <cell r="AJ87" t="str">
            <v>scott.shipley@mvcsc.k12.in.us</v>
          </cell>
          <cell r="AK87"/>
          <cell r="AL87"/>
          <cell r="AM87" t="str">
            <v>Dr. Shane Robbins</v>
          </cell>
          <cell r="AN87" t="str">
            <v xml:space="preserve">shane.robbins@mvcsc.k12.in.us </v>
          </cell>
          <cell r="AO87" t="str">
            <v>317-485-3180</v>
          </cell>
          <cell r="AP87" t="str">
            <v>Heather Noesges</v>
          </cell>
          <cell r="AQ87" t="str">
            <v>heather.noesges@mvcsc.k12.in.us</v>
          </cell>
        </row>
        <row r="88">
          <cell r="A88" t="str">
            <v>3145</v>
          </cell>
          <cell r="B88" t="str">
            <v>MF</v>
          </cell>
          <cell r="C88" t="str">
            <v>Eastern Hancock Co Com Sch Cor</v>
          </cell>
          <cell r="D88" t="str">
            <v xml:space="preserve">10370 E 250 N                 </v>
          </cell>
          <cell r="E88" t="str">
            <v xml:space="preserve">Charlottesville     </v>
          </cell>
          <cell r="F88" t="str">
            <v>IN</v>
          </cell>
          <cell r="G88">
            <v>46117</v>
          </cell>
          <cell r="H88" t="e">
            <v>#N/A</v>
          </cell>
          <cell r="I88" t="str">
            <v>183978709</v>
          </cell>
          <cell r="J88">
            <v>0.85</v>
          </cell>
          <cell r="K88" t="str">
            <v>Dr.</v>
          </cell>
          <cell r="L88" t="str">
            <v>Vicki McGuire</v>
          </cell>
          <cell r="M88" t="str">
            <v xml:space="preserve">vmcguire@easternhancock.org </v>
          </cell>
          <cell r="N88" t="str">
            <v>Marcus Redick</v>
          </cell>
          <cell r="O88" t="str">
            <v>mredick@easternhancock.org</v>
          </cell>
          <cell r="P88"/>
          <cell r="Q88"/>
          <cell r="R88"/>
          <cell r="S88"/>
          <cell r="T88" t="str">
            <v>317.936.5829</v>
          </cell>
          <cell r="U88" t="str">
            <v>317.936.5318</v>
          </cell>
          <cell r="V88" t="str">
            <v>Trisha Armstrong</v>
          </cell>
          <cell r="W88" t="str">
            <v>tarmstrong@easternhancock.org</v>
          </cell>
          <cell r="X88"/>
          <cell r="Y88"/>
          <cell r="Z88"/>
          <cell r="AA88"/>
          <cell r="AB88" t="str">
            <v>317-936-5444</v>
          </cell>
          <cell r="AC88" t="str">
            <v>317-936-5516</v>
          </cell>
          <cell r="AD88" t="str">
            <v>Trisha Armstrong</v>
          </cell>
          <cell r="AE88" t="str">
            <v>tarmstrong@easternhancock.org</v>
          </cell>
          <cell r="AF88"/>
          <cell r="AG88"/>
          <cell r="AH88" t="str">
            <v>317.936.5444</v>
          </cell>
          <cell r="AI88" t="str">
            <v>Adam Kinder</v>
          </cell>
          <cell r="AJ88" t="str">
            <v>akinder@easternhancock.org</v>
          </cell>
          <cell r="AK88"/>
          <cell r="AL88"/>
          <cell r="AM88" t="str">
            <v>Dr. Vicki McGuire</v>
          </cell>
          <cell r="AN88" t="str">
            <v xml:space="preserve">vmcguire@easternhancock.org </v>
          </cell>
          <cell r="AO88" t="str">
            <v>317-936-5444</v>
          </cell>
          <cell r="AP88" t="str">
            <v>Adam Kinder</v>
          </cell>
          <cell r="AQ88" t="str">
            <v>akinder@easternhancock.org</v>
          </cell>
        </row>
        <row r="89">
          <cell r="A89" t="str">
            <v>3160</v>
          </cell>
          <cell r="B89" t="str">
            <v>SH</v>
          </cell>
          <cell r="C89" t="str">
            <v>Lanesville Community School Co</v>
          </cell>
          <cell r="D89" t="str">
            <v xml:space="preserve">2725 Crestview Ave NE         </v>
          </cell>
          <cell r="E89" t="str">
            <v xml:space="preserve">Lanesville          </v>
          </cell>
          <cell r="F89" t="str">
            <v>IN</v>
          </cell>
          <cell r="G89" t="str">
            <v>47136-8601</v>
          </cell>
          <cell r="H89" t="e">
            <v>#N/A</v>
          </cell>
          <cell r="I89" t="str">
            <v>193090610</v>
          </cell>
          <cell r="J89">
            <v>0.85</v>
          </cell>
          <cell r="K89" t="str">
            <v>Mr.</v>
          </cell>
          <cell r="L89" t="str">
            <v>Steve Morris</v>
          </cell>
          <cell r="M89" t="str">
            <v xml:space="preserve">morriss@lanesville.k12.in.us </v>
          </cell>
          <cell r="N89" t="str">
            <v>Lisa Hammond</v>
          </cell>
          <cell r="O89" t="str">
            <v>hammondl@lanesville.k12.in.us</v>
          </cell>
          <cell r="P89"/>
          <cell r="Q89"/>
          <cell r="R89"/>
          <cell r="S89"/>
          <cell r="T89" t="str">
            <v>812.952.3000</v>
          </cell>
          <cell r="U89" t="str">
            <v>812.953.3762</v>
          </cell>
          <cell r="V89" t="str">
            <v>Steve Morris</v>
          </cell>
          <cell r="W89" t="str">
            <v>morriss@lanesville.k12.in.us</v>
          </cell>
          <cell r="X89"/>
          <cell r="Y89"/>
          <cell r="Z89"/>
          <cell r="AA89"/>
          <cell r="AB89" t="str">
            <v>812-952-2555 x 363</v>
          </cell>
          <cell r="AC89" t="str">
            <v>812-952-3762</v>
          </cell>
          <cell r="AD89" t="str">
            <v>Steve Morris</v>
          </cell>
          <cell r="AE89" t="str">
            <v>morriss@lanesville.k12.in.us</v>
          </cell>
          <cell r="AF89"/>
          <cell r="AG89"/>
          <cell r="AH89" t="str">
            <v>812-952-2555</v>
          </cell>
          <cell r="AI89" t="str">
            <v>Penny Schmelz</v>
          </cell>
          <cell r="AJ89" t="str">
            <v>schmelzp@lanesville.k12.in.us</v>
          </cell>
          <cell r="AK89"/>
          <cell r="AL89"/>
          <cell r="AM89" t="str">
            <v>Mr. Steve Morris</v>
          </cell>
          <cell r="AN89" t="str">
            <v xml:space="preserve">morriss@lanesville.k12.in.us </v>
          </cell>
          <cell r="AO89" t="str">
            <v>812-952-2555 x 363</v>
          </cell>
          <cell r="AP89" t="str">
            <v>Mr. Steve Morris</v>
          </cell>
          <cell r="AQ89" t="str">
            <v xml:space="preserve">morriss@lanesville.k12.in.us </v>
          </cell>
        </row>
        <row r="90">
          <cell r="A90" t="str">
            <v>3180</v>
          </cell>
          <cell r="B90" t="str">
            <v>SH</v>
          </cell>
          <cell r="C90" t="str">
            <v>North Harrison Com School Corp</v>
          </cell>
          <cell r="D90" t="str">
            <v xml:space="preserve">1260 Hwy 64 NW                </v>
          </cell>
          <cell r="E90" t="str">
            <v xml:space="preserve">Ramsey              </v>
          </cell>
          <cell r="F90" t="str">
            <v>IN</v>
          </cell>
          <cell r="G90" t="str">
            <v>47166-0008</v>
          </cell>
          <cell r="H90" t="e">
            <v>#N/A</v>
          </cell>
          <cell r="I90" t="str">
            <v>193221116</v>
          </cell>
          <cell r="J90">
            <v>0.85</v>
          </cell>
          <cell r="K90" t="str">
            <v>Mr.</v>
          </cell>
          <cell r="L90" t="str">
            <v>Lance Richards</v>
          </cell>
          <cell r="M90" t="str">
            <v xml:space="preserve">lrichards@nhcs.k12.in.us </v>
          </cell>
          <cell r="N90" t="str">
            <v>Lance Richards</v>
          </cell>
          <cell r="O90" t="str">
            <v>lrichards@nhcs.k12.in.us</v>
          </cell>
          <cell r="P90"/>
          <cell r="Q90"/>
          <cell r="R90"/>
          <cell r="S90"/>
          <cell r="T90" t="str">
            <v>812-347-2407</v>
          </cell>
          <cell r="U90" t="str">
            <v>812.347.2870</v>
          </cell>
          <cell r="V90" t="str">
            <v>Lisa Jones</v>
          </cell>
          <cell r="W90" t="str">
            <v>ldjones@nhcs.k12.in.us</v>
          </cell>
          <cell r="X90"/>
          <cell r="Y90"/>
          <cell r="Z90"/>
          <cell r="AA90"/>
          <cell r="AB90" t="str">
            <v>812-347-2407</v>
          </cell>
          <cell r="AC90" t="str">
            <v>812-347-2870</v>
          </cell>
          <cell r="AD90" t="str">
            <v>Megan Reynolds</v>
          </cell>
          <cell r="AE90" t="str">
            <v>mmreynolds@nhcs.k12.in.us</v>
          </cell>
          <cell r="AF90"/>
          <cell r="AG90"/>
          <cell r="AH90" t="str">
            <v>812-364-6138</v>
          </cell>
          <cell r="AI90" t="str">
            <v>Jo Ann Burson</v>
          </cell>
          <cell r="AJ90" t="str">
            <v>jburson@nhcs.k12.in.us</v>
          </cell>
          <cell r="AK90"/>
          <cell r="AL90"/>
          <cell r="AM90" t="str">
            <v>Mr. Lance Richards</v>
          </cell>
          <cell r="AN90" t="str">
            <v xml:space="preserve">lrichards@nhcs.k12.in.us </v>
          </cell>
          <cell r="AO90" t="str">
            <v>812-347-2407</v>
          </cell>
          <cell r="AP90" t="str">
            <v>Stephen Hatton</v>
          </cell>
          <cell r="AQ90" t="str">
            <v>shatton@nhcs.k12.in.us</v>
          </cell>
        </row>
        <row r="91">
          <cell r="A91" t="str">
            <v>3190</v>
          </cell>
          <cell r="B91" t="str">
            <v>TM</v>
          </cell>
          <cell r="C91" t="str">
            <v xml:space="preserve">South Harrison Com Schools    </v>
          </cell>
          <cell r="D91" t="str">
            <v xml:space="preserve">315 S Harrison Dr             </v>
          </cell>
          <cell r="E91" t="str">
            <v xml:space="preserve">Corydon             </v>
          </cell>
          <cell r="F91" t="str">
            <v>IN</v>
          </cell>
          <cell r="G91" t="str">
            <v>47112-8417</v>
          </cell>
          <cell r="H91" t="e">
            <v>#N/A</v>
          </cell>
          <cell r="I91" t="str">
            <v>050499326</v>
          </cell>
          <cell r="J91">
            <v>0.9</v>
          </cell>
          <cell r="K91" t="str">
            <v>Dr.</v>
          </cell>
          <cell r="L91" t="str">
            <v>Mark Eastridge</v>
          </cell>
          <cell r="M91" t="str">
            <v xml:space="preserve">eastridgem@shcsc.k12.in.us </v>
          </cell>
          <cell r="N91" t="str">
            <v>Jill Timberlake</v>
          </cell>
          <cell r="O91" t="str">
            <v>timbej@shcsc.k12.in.us</v>
          </cell>
          <cell r="P91"/>
          <cell r="Q91"/>
          <cell r="R91"/>
          <cell r="S91"/>
          <cell r="T91" t="str">
            <v>812.738.2168</v>
          </cell>
          <cell r="U91" t="str">
            <v>812.738.2158</v>
          </cell>
          <cell r="V91" t="str">
            <v>Jill Timberlake</v>
          </cell>
          <cell r="W91" t="str">
            <v>timbej@shcsc.k12.in.us</v>
          </cell>
          <cell r="X91"/>
          <cell r="Y91"/>
          <cell r="Z91"/>
          <cell r="AA91"/>
          <cell r="AB91" t="str">
            <v>812-738-2168</v>
          </cell>
          <cell r="AC91" t="str">
            <v>812-738-2158</v>
          </cell>
          <cell r="AD91" t="str">
            <v>Jill Timberlake</v>
          </cell>
          <cell r="AE91" t="str">
            <v>timbej@shcsc.k12.in.us</v>
          </cell>
          <cell r="AF91"/>
          <cell r="AG91"/>
          <cell r="AH91" t="str">
            <v>812-738-2168</v>
          </cell>
          <cell r="AI91" t="str">
            <v>Pamela Seipel</v>
          </cell>
          <cell r="AJ91" t="str">
            <v>seipelp@shcsc.k12.in.us</v>
          </cell>
          <cell r="AK91"/>
          <cell r="AL91"/>
          <cell r="AM91" t="str">
            <v>Dr. Mark Eastridge</v>
          </cell>
          <cell r="AN91" t="str">
            <v xml:space="preserve">eastridgem@shcsc.k12.in.us </v>
          </cell>
          <cell r="AO91" t="str">
            <v>812-738-2168</v>
          </cell>
          <cell r="AP91" t="str">
            <v>Jill Timberlake</v>
          </cell>
          <cell r="AQ91" t="str">
            <v>timbej@shcsc.k12.in.us</v>
          </cell>
        </row>
        <row r="92">
          <cell r="A92" t="str">
            <v>3295</v>
          </cell>
          <cell r="B92" t="str">
            <v>SH</v>
          </cell>
          <cell r="C92" t="str">
            <v>North West Hendricks Schools</v>
          </cell>
          <cell r="D92" t="str">
            <v xml:space="preserve">Box 70                        </v>
          </cell>
          <cell r="E92" t="str">
            <v xml:space="preserve">Lizton              </v>
          </cell>
          <cell r="F92" t="str">
            <v>IN</v>
          </cell>
          <cell r="G92" t="str">
            <v>46149-0070</v>
          </cell>
          <cell r="H92" t="e">
            <v>#N/A</v>
          </cell>
          <cell r="I92" t="str">
            <v>087032652</v>
          </cell>
          <cell r="J92">
            <v>0.85</v>
          </cell>
          <cell r="K92" t="str">
            <v>Mr.</v>
          </cell>
          <cell r="L92" t="str">
            <v>Michael Springer</v>
          </cell>
          <cell r="M92" t="str">
            <v>springermi@hendricks.k12.in.us</v>
          </cell>
          <cell r="N92" t="str">
            <v>Tiffany Cox</v>
          </cell>
          <cell r="O92" t="str">
            <v>coxt@hendricks.k12.in.us</v>
          </cell>
          <cell r="P92"/>
          <cell r="Q92"/>
          <cell r="R92"/>
          <cell r="S92"/>
          <cell r="T92" t="str">
            <v>317.994.3000</v>
          </cell>
          <cell r="U92" t="str">
            <v>317.994.3030</v>
          </cell>
          <cell r="V92" t="str">
            <v xml:space="preserve">David Hobaugh </v>
          </cell>
          <cell r="W92" t="str">
            <v>hobaughd@hendricks.k12.in.us</v>
          </cell>
          <cell r="X92"/>
          <cell r="Y92"/>
          <cell r="Z92"/>
          <cell r="AA92"/>
          <cell r="AB92" t="str">
            <v>317-994-4100</v>
          </cell>
          <cell r="AC92" t="str">
            <v>317-994-5963</v>
          </cell>
          <cell r="AD92" t="str">
            <v>Michael Springer</v>
          </cell>
          <cell r="AE92" t="str">
            <v>springermi@hendricks.k12.in.us</v>
          </cell>
          <cell r="AF92"/>
          <cell r="AG92"/>
          <cell r="AH92" t="str">
            <v>317-994-4100</v>
          </cell>
          <cell r="AI92" t="str">
            <v>Kristina James</v>
          </cell>
          <cell r="AJ92" t="str">
            <v>jameskr@hendricks.k12.in.us</v>
          </cell>
          <cell r="AK92"/>
          <cell r="AL92"/>
          <cell r="AM92" t="str">
            <v>Mr. Michael Springer</v>
          </cell>
          <cell r="AN92" t="str">
            <v>springermi@hendricks.k12.in.us</v>
          </cell>
          <cell r="AO92" t="str">
            <v>317-994-4100</v>
          </cell>
          <cell r="AP92" t="str">
            <v>David Hobaugh</v>
          </cell>
          <cell r="AQ92" t="str">
            <v>hobaughd@hendricks.k12.in.us</v>
          </cell>
        </row>
        <row r="93">
          <cell r="A93" t="str">
            <v>3305</v>
          </cell>
          <cell r="B93" t="str">
            <v>TBD</v>
          </cell>
          <cell r="C93" t="str">
            <v xml:space="preserve">Brownsburg Community Sch Corp </v>
          </cell>
          <cell r="D93" t="str">
            <v>310 Stadium Dr</v>
          </cell>
          <cell r="E93" t="str">
            <v xml:space="preserve">Brownsburg          </v>
          </cell>
          <cell r="F93" t="str">
            <v>IN</v>
          </cell>
          <cell r="G93">
            <v>46112</v>
          </cell>
          <cell r="H93">
            <v>1.46E-2</v>
          </cell>
          <cell r="I93" t="str">
            <v>102230331</v>
          </cell>
          <cell r="J93">
            <v>0.85</v>
          </cell>
          <cell r="K93" t="str">
            <v>Dr.</v>
          </cell>
          <cell r="L93" t="str">
            <v>James Snapp</v>
          </cell>
          <cell r="M93" t="str">
            <v xml:space="preserve">jsnapp@brownsburg.k12.in.us </v>
          </cell>
          <cell r="N93" t="str">
            <v>Julie Van Liew</v>
          </cell>
          <cell r="O93" t="str">
            <v>jvanliew@brownsburg.k12.in.us</v>
          </cell>
          <cell r="P93"/>
          <cell r="Q93"/>
          <cell r="R93"/>
          <cell r="S93"/>
          <cell r="T93" t="str">
            <v>317.852.5726</v>
          </cell>
          <cell r="U93" t="str">
            <v>317.852.1015</v>
          </cell>
          <cell r="V93" t="str">
            <v>Julie Van Liew</v>
          </cell>
          <cell r="W93" t="str">
            <v>jvanliew@brownsburg.k12.in.us</v>
          </cell>
          <cell r="X93"/>
          <cell r="Y93"/>
          <cell r="Z93"/>
          <cell r="AA93"/>
          <cell r="AB93" t="str">
            <v>317-852-5726 x 1569</v>
          </cell>
          <cell r="AC93" t="str">
            <v>317-852-1015</v>
          </cell>
          <cell r="AD93" t="str">
            <v>Julie Van Liew</v>
          </cell>
          <cell r="AE93" t="str">
            <v>jvanliew@brownsburg.k12.in.us</v>
          </cell>
          <cell r="AF93"/>
          <cell r="AG93"/>
          <cell r="AH93" t="str">
            <v xml:space="preserve">317-852-5726 </v>
          </cell>
          <cell r="AI93" t="str">
            <v>Barry Gardner</v>
          </cell>
          <cell r="AJ93" t="str">
            <v>bgardner@brownsburg.k12.in.us</v>
          </cell>
          <cell r="AK93"/>
          <cell r="AL93"/>
          <cell r="AM93" t="str">
            <v>Dr. James Snapp</v>
          </cell>
          <cell r="AN93" t="str">
            <v xml:space="preserve">jsnapp@brownsburg.k12.in.us </v>
          </cell>
          <cell r="AO93" t="str">
            <v>317-852-5726 x 1569</v>
          </cell>
          <cell r="AP93" t="str">
            <v>Julie Van Liew</v>
          </cell>
          <cell r="AQ93" t="str">
            <v>jvanliew@brownsburg.k12.in.us</v>
          </cell>
        </row>
        <row r="94">
          <cell r="A94" t="str">
            <v>3315</v>
          </cell>
          <cell r="B94" t="str">
            <v>LT</v>
          </cell>
          <cell r="C94" t="str">
            <v xml:space="preserve">Avon Community School Corp    </v>
          </cell>
          <cell r="D94" t="str">
            <v xml:space="preserve">7203 E US Hwy 36              </v>
          </cell>
          <cell r="E94" t="str">
            <v xml:space="preserve">Avon                </v>
          </cell>
          <cell r="F94" t="str">
            <v>IN</v>
          </cell>
          <cell r="G94" t="str">
            <v>46123-7967</v>
          </cell>
          <cell r="H94">
            <v>1.6400000000000001E-2</v>
          </cell>
          <cell r="I94" t="str">
            <v>050506153</v>
          </cell>
          <cell r="J94">
            <v>0.85</v>
          </cell>
          <cell r="K94" t="str">
            <v>Dr.</v>
          </cell>
          <cell r="L94" t="str">
            <v>Margaret Hoernemann</v>
          </cell>
          <cell r="M94" t="str">
            <v>mehoernemann@avon-schools.org</v>
          </cell>
          <cell r="N94" t="str">
            <v>Karen Oliver</v>
          </cell>
          <cell r="O94" t="str">
            <v>kloliver@avon-schools.org</v>
          </cell>
          <cell r="P94"/>
          <cell r="Q94"/>
          <cell r="R94"/>
          <cell r="S94"/>
          <cell r="T94" t="str">
            <v>317.544.6500</v>
          </cell>
          <cell r="U94" t="str">
            <v>317.544.6003</v>
          </cell>
          <cell r="V94" t="str">
            <v>Ms. Angela Rasor</v>
          </cell>
          <cell r="W94" t="str">
            <v>aprasor@avon-schools.org</v>
          </cell>
          <cell r="X94"/>
          <cell r="Y94"/>
          <cell r="Z94"/>
          <cell r="AA94"/>
          <cell r="AB94" t="str">
            <v>317-544-6000</v>
          </cell>
          <cell r="AC94" t="str">
            <v>317-272-1704</v>
          </cell>
          <cell r="AD94" t="str">
            <v>Angela Rasor</v>
          </cell>
          <cell r="AE94" t="str">
            <v>aprasor@avon-schools.org</v>
          </cell>
          <cell r="AF94"/>
          <cell r="AG94"/>
          <cell r="AH94" t="str">
            <v>(317) 544-6109</v>
          </cell>
          <cell r="AI94" t="str">
            <v>Sheila Glass</v>
          </cell>
          <cell r="AJ94" t="str">
            <v>glass@avon-schools.org</v>
          </cell>
          <cell r="AK94"/>
          <cell r="AL94"/>
          <cell r="AM94" t="str">
            <v>Dr. Margaret Hoernemann</v>
          </cell>
          <cell r="AN94" t="str">
            <v>mehoernemann@avon-schools.org</v>
          </cell>
          <cell r="AO94" t="str">
            <v>317-544-6000</v>
          </cell>
          <cell r="AP94" t="str">
            <v>Michele Frossard</v>
          </cell>
          <cell r="AQ94" t="str">
            <v>mmfrossard@avon-schools.org</v>
          </cell>
        </row>
        <row r="95">
          <cell r="A95" t="str">
            <v>3325</v>
          </cell>
          <cell r="B95" t="str">
            <v>SH</v>
          </cell>
          <cell r="C95" t="str">
            <v>Danville Community School Corp</v>
          </cell>
          <cell r="D95" t="str">
            <v xml:space="preserve">200 Warrior Way               </v>
          </cell>
          <cell r="E95" t="str">
            <v xml:space="preserve">Danville            </v>
          </cell>
          <cell r="F95" t="str">
            <v>IN</v>
          </cell>
          <cell r="G95" t="str">
            <v>46122-0469</v>
          </cell>
          <cell r="H95" t="e">
            <v>#N/A</v>
          </cell>
          <cell r="I95" t="str">
            <v>193221132</v>
          </cell>
          <cell r="J95">
            <v>0.85</v>
          </cell>
          <cell r="K95" t="str">
            <v>Dr.</v>
          </cell>
          <cell r="L95" t="str">
            <v>Tracey Shafer</v>
          </cell>
          <cell r="M95" t="str">
            <v>tshafer@danville.k12.in.us</v>
          </cell>
          <cell r="N95" t="str">
            <v>Kelly Lacey</v>
          </cell>
          <cell r="O95" t="str">
            <v>klacey@danville.k12.in.us</v>
          </cell>
          <cell r="P95" t="str">
            <v>Morgan Walker</v>
          </cell>
          <cell r="Q95" t="str">
            <v>mwalker@danville.k12.in.us</v>
          </cell>
          <cell r="R95"/>
          <cell r="S95"/>
          <cell r="T95" t="str">
            <v>317.745.2212</v>
          </cell>
          <cell r="U95" t="str">
            <v>317.745.3924</v>
          </cell>
          <cell r="V95" t="str">
            <v>Kelly Lacey</v>
          </cell>
          <cell r="W95" t="str">
            <v>klacey@danville.k12.in.us</v>
          </cell>
          <cell r="X95" t="str">
            <v>Morgan Walker</v>
          </cell>
          <cell r="Y95" t="str">
            <v>mwalker@danville.k12.in.us</v>
          </cell>
          <cell r="Z95"/>
          <cell r="AA95"/>
          <cell r="AB95" t="str">
            <v>317-745-2212</v>
          </cell>
          <cell r="AC95" t="str">
            <v>317-745-3924</v>
          </cell>
          <cell r="AD95" t="str">
            <v>Kelly Lacey</v>
          </cell>
          <cell r="AE95" t="str">
            <v>klacey@danville.k12.in.us</v>
          </cell>
          <cell r="AF95"/>
          <cell r="AG95"/>
          <cell r="AH95" t="str">
            <v>317-745-7487</v>
          </cell>
          <cell r="AI95" t="str">
            <v>Kim Baker</v>
          </cell>
          <cell r="AJ95" t="str">
            <v>kbaker@danville.k12.in.us</v>
          </cell>
          <cell r="AK95"/>
          <cell r="AL95"/>
          <cell r="AM95" t="str">
            <v>Dr. Tracey Shafer</v>
          </cell>
          <cell r="AN95" t="str">
            <v>tshafer@danville.k12.in.us</v>
          </cell>
          <cell r="AO95" t="str">
            <v>317-745-2212</v>
          </cell>
          <cell r="AP95" t="str">
            <v>Morgan Walker</v>
          </cell>
          <cell r="AQ95" t="str">
            <v>mwalker@danville.k12.in.us</v>
          </cell>
        </row>
        <row r="96">
          <cell r="A96" t="str">
            <v>3330</v>
          </cell>
          <cell r="B96" t="str">
            <v>SH</v>
          </cell>
          <cell r="C96" t="str">
            <v xml:space="preserve">Plainfield Community Sch Corp </v>
          </cell>
          <cell r="D96" t="str">
            <v xml:space="preserve">985 S Longfellow Dr           </v>
          </cell>
          <cell r="E96" t="str">
            <v xml:space="preserve">Plainfield          </v>
          </cell>
          <cell r="F96" t="str">
            <v>IN</v>
          </cell>
          <cell r="G96" t="str">
            <v>46168-1443</v>
          </cell>
          <cell r="H96">
            <v>8.8000000000000005E-3</v>
          </cell>
          <cell r="I96" t="str">
            <v>050503994</v>
          </cell>
          <cell r="J96">
            <v>0.85</v>
          </cell>
          <cell r="K96" t="str">
            <v>Mr.</v>
          </cell>
          <cell r="L96" t="str">
            <v>Scott Olinger</v>
          </cell>
          <cell r="M96" t="str">
            <v>solinger@plainfield.k12.in.us</v>
          </cell>
          <cell r="N96" t="str">
            <v>Laura DelVecchio</v>
          </cell>
          <cell r="O96" t="str">
            <v>ldelvecchio@plainfield.k12.in.us</v>
          </cell>
          <cell r="P96"/>
          <cell r="Q96"/>
          <cell r="R96"/>
          <cell r="S96"/>
          <cell r="T96" t="str">
            <v>317.839.2578</v>
          </cell>
          <cell r="U96" t="str">
            <v>317.838.3664</v>
          </cell>
          <cell r="V96" t="str">
            <v>Patrick Cooney</v>
          </cell>
          <cell r="W96" t="str">
            <v>pcooney@plainfield.k12.in.us</v>
          </cell>
          <cell r="X96"/>
          <cell r="Y96"/>
          <cell r="Z96"/>
          <cell r="AA96"/>
          <cell r="AB96" t="str">
            <v>317-839-2578</v>
          </cell>
          <cell r="AC96" t="str">
            <v>317-838-3664</v>
          </cell>
          <cell r="AD96" t="str">
            <v>Laura DelVecchio</v>
          </cell>
          <cell r="AE96" t="str">
            <v>ldelvecchio@plainfield.k12.in.us</v>
          </cell>
          <cell r="AF96"/>
          <cell r="AG96"/>
          <cell r="AH96" t="str">
            <v>317-839-2578</v>
          </cell>
          <cell r="AI96" t="str">
            <v>Stacey Smith</v>
          </cell>
          <cell r="AJ96" t="str">
            <v>ssmith@plainfield.k12.in.us</v>
          </cell>
          <cell r="AK96"/>
          <cell r="AL96"/>
          <cell r="AM96" t="str">
            <v>Mr. Scott Olinger</v>
          </cell>
          <cell r="AN96" t="str">
            <v>solinger@plainfield.k12.in.us</v>
          </cell>
          <cell r="AO96" t="str">
            <v>317-839-2578</v>
          </cell>
          <cell r="AP96" t="str">
            <v>Patrick Cooney</v>
          </cell>
          <cell r="AQ96" t="str">
            <v>pcooney@plainfield.k12.in.us</v>
          </cell>
        </row>
        <row r="97">
          <cell r="A97" t="str">
            <v>3335</v>
          </cell>
          <cell r="B97" t="str">
            <v>LT</v>
          </cell>
          <cell r="C97" t="str">
            <v xml:space="preserve">Mill Creek Community Sch Corp </v>
          </cell>
          <cell r="D97" t="str">
            <v xml:space="preserve">6631 S CR 200 W               </v>
          </cell>
          <cell r="E97" t="str">
            <v xml:space="preserve">Clayton             </v>
          </cell>
          <cell r="F97" t="str">
            <v>IN</v>
          </cell>
          <cell r="G97" t="str">
            <v>46118-4906</v>
          </cell>
          <cell r="H97" t="e">
            <v>#N/A</v>
          </cell>
          <cell r="I97" t="str">
            <v>087041455</v>
          </cell>
          <cell r="J97">
            <v>0.85</v>
          </cell>
          <cell r="K97" t="str">
            <v>Mr.</v>
          </cell>
          <cell r="L97" t="str">
            <v>Jim Diagostino</v>
          </cell>
          <cell r="M97" t="str">
            <v>jdiagostino@mccsc.k12.in.us</v>
          </cell>
          <cell r="N97" t="str">
            <v>Stacey (Baugh) Monnett</v>
          </cell>
          <cell r="O97" t="str">
            <v>smonnett@mccsc.k12.in.us</v>
          </cell>
          <cell r="P97"/>
          <cell r="Q97"/>
          <cell r="R97"/>
          <cell r="S97"/>
          <cell r="T97" t="str">
            <v>317.539.9217</v>
          </cell>
          <cell r="U97" t="str">
            <v>844-303-1811</v>
          </cell>
          <cell r="V97" t="str">
            <v>Stacey Monnett</v>
          </cell>
          <cell r="W97" t="str">
            <v>smonnett@mccsc.k12.in.us</v>
          </cell>
          <cell r="X97"/>
          <cell r="Y97"/>
          <cell r="Z97"/>
          <cell r="AA97"/>
          <cell r="AB97" t="str">
            <v>317-539-9200</v>
          </cell>
          <cell r="AC97" t="str">
            <v>317-539-9215</v>
          </cell>
          <cell r="AD97" t="str">
            <v>Stacey Monnett</v>
          </cell>
          <cell r="AE97" t="str">
            <v>smonnett@mccsc.k12.in.us</v>
          </cell>
          <cell r="AF97"/>
          <cell r="AG97"/>
          <cell r="AH97" t="str">
            <v>317.539.9217</v>
          </cell>
          <cell r="AI97" t="str">
            <v>Lori Bennett</v>
          </cell>
          <cell r="AJ97" t="str">
            <v>lbennett@mccsc.k12.in.us</v>
          </cell>
          <cell r="AK97"/>
          <cell r="AL97"/>
          <cell r="AM97" t="str">
            <v>Mr. Jim Diagostino</v>
          </cell>
          <cell r="AN97" t="str">
            <v>jdiagostino@mccsc.k12.in.us</v>
          </cell>
          <cell r="AO97" t="str">
            <v>317-539-9200</v>
          </cell>
          <cell r="AP97" t="str">
            <v>Stacey Monnett</v>
          </cell>
          <cell r="AQ97" t="str">
            <v>smonnett@mccsc.k12.in.us</v>
          </cell>
        </row>
        <row r="98">
          <cell r="A98" t="str">
            <v>3405</v>
          </cell>
          <cell r="B98" t="str">
            <v>TBD</v>
          </cell>
          <cell r="C98" t="str">
            <v xml:space="preserve">Blue River Valley Schools     </v>
          </cell>
          <cell r="D98" t="str">
            <v xml:space="preserve">PO Box 217                    </v>
          </cell>
          <cell r="E98" t="str">
            <v xml:space="preserve">Mount Summit        </v>
          </cell>
          <cell r="F98" t="str">
            <v>IN</v>
          </cell>
          <cell r="G98" t="str">
            <v>47361-0217</v>
          </cell>
          <cell r="H98" t="e">
            <v>#N/A</v>
          </cell>
          <cell r="I98" t="str">
            <v>100647965</v>
          </cell>
          <cell r="J98">
            <v>0.9</v>
          </cell>
          <cell r="K98" t="str">
            <v>Mr.</v>
          </cell>
          <cell r="L98" t="str">
            <v>Eric Creviston</v>
          </cell>
          <cell r="M98" t="str">
            <v xml:space="preserve">eric.creviston@brv.k12.in.us </v>
          </cell>
          <cell r="N98" t="str">
            <v>Beth King</v>
          </cell>
          <cell r="O98" t="str">
            <v>beth.king@brv.k12.in.us</v>
          </cell>
          <cell r="P98"/>
          <cell r="Q98"/>
          <cell r="R98"/>
          <cell r="S98"/>
          <cell r="T98" t="str">
            <v>765.836.4816</v>
          </cell>
          <cell r="U98" t="str">
            <v>765.836.4817</v>
          </cell>
          <cell r="V98" t="str">
            <v>Beth King</v>
          </cell>
          <cell r="W98" t="str">
            <v>beth.king@brv.k12.in.us</v>
          </cell>
          <cell r="X98"/>
          <cell r="Y98"/>
          <cell r="Z98"/>
          <cell r="AA98"/>
          <cell r="AB98" t="str">
            <v>765-836-4816</v>
          </cell>
          <cell r="AC98" t="str">
            <v>765-836-4817</v>
          </cell>
          <cell r="AD98" t="str">
            <v>Beth King</v>
          </cell>
          <cell r="AE98" t="str">
            <v>beth.king@brv.k12.in.us</v>
          </cell>
          <cell r="AF98"/>
          <cell r="AG98"/>
          <cell r="AH98" t="str">
            <v>765-836-4816</v>
          </cell>
          <cell r="AI98" t="str">
            <v>Kim Riley</v>
          </cell>
          <cell r="AJ98" t="str">
            <v>kim.riley@brv.k12.in.us</v>
          </cell>
          <cell r="AK98"/>
          <cell r="AL98"/>
          <cell r="AM98" t="str">
            <v>Mr. Eric Creviston</v>
          </cell>
          <cell r="AN98" t="str">
            <v xml:space="preserve">eric.creviston@brv.k12.in.us </v>
          </cell>
          <cell r="AO98" t="str">
            <v>765-836-4816</v>
          </cell>
          <cell r="AP98" t="str">
            <v>Beth King</v>
          </cell>
          <cell r="AQ98" t="str">
            <v>beth.king@brv.k12.in.us</v>
          </cell>
        </row>
        <row r="99">
          <cell r="A99" t="str">
            <v>3415</v>
          </cell>
          <cell r="B99" t="str">
            <v>MF</v>
          </cell>
          <cell r="C99" t="str">
            <v xml:space="preserve">South Henry School Corp       </v>
          </cell>
          <cell r="D99" t="str">
            <v>6972 S State Road 103</v>
          </cell>
          <cell r="E99" t="str">
            <v>Strughn</v>
          </cell>
          <cell r="F99" t="str">
            <v>IN</v>
          </cell>
          <cell r="G99">
            <v>48387</v>
          </cell>
          <cell r="H99" t="e">
            <v>#N/A</v>
          </cell>
          <cell r="I99" t="str">
            <v>193221165</v>
          </cell>
          <cell r="J99">
            <v>0.9</v>
          </cell>
          <cell r="K99" t="str">
            <v>Mr.</v>
          </cell>
          <cell r="L99" t="str">
            <v>Wesly Hammond</v>
          </cell>
          <cell r="M99" t="str">
            <v xml:space="preserve">whammond@shenry.k12.in.us </v>
          </cell>
          <cell r="N99" t="str">
            <v>Nicholas Kimmel</v>
          </cell>
          <cell r="O99" t="str">
            <v>nkimmel@shenry.k12.in.us</v>
          </cell>
          <cell r="P99"/>
          <cell r="Q99"/>
          <cell r="R99"/>
          <cell r="S99"/>
          <cell r="T99" t="str">
            <v>765.987.7090 Ext. 155</v>
          </cell>
          <cell r="U99" t="str">
            <v>765.987.7487</v>
          </cell>
          <cell r="V99" t="str">
            <v>Amy Millner</v>
          </cell>
          <cell r="W99" t="str">
            <v>amillner@shenry.k12.in.us</v>
          </cell>
          <cell r="X99"/>
          <cell r="Y99"/>
          <cell r="Z99"/>
          <cell r="AA99"/>
          <cell r="AB99" t="str">
            <v>765-987-7882</v>
          </cell>
          <cell r="AC99" t="str">
            <v>765-987-7589</v>
          </cell>
          <cell r="AD99" t="str">
            <v>Jessica Johnson</v>
          </cell>
          <cell r="AE99" t="str">
            <v>jjohnson@shenry.k12.in.us</v>
          </cell>
          <cell r="AF99"/>
          <cell r="AG99"/>
          <cell r="AH99" t="str">
            <v>765-987-7090</v>
          </cell>
          <cell r="AI99" t="str">
            <v>Amy Milner</v>
          </cell>
          <cell r="AJ99" t="str">
            <v>amilner@shenry.k12.in.us</v>
          </cell>
          <cell r="AK99"/>
          <cell r="AL99"/>
          <cell r="AM99" t="str">
            <v>Mr. Wes Hammond</v>
          </cell>
          <cell r="AN99" t="str">
            <v xml:space="preserve">whammond@shenry.k12.in.us </v>
          </cell>
          <cell r="AO99" t="str">
            <v>765-987-7882</v>
          </cell>
          <cell r="AP99" t="str">
            <v>Wesley Hammond</v>
          </cell>
          <cell r="AQ99" t="str">
            <v>whammond@shenry.k12.in.us</v>
          </cell>
        </row>
        <row r="100">
          <cell r="A100" t="str">
            <v>3435</v>
          </cell>
          <cell r="B100" t="str">
            <v>SH</v>
          </cell>
          <cell r="C100" t="str">
            <v xml:space="preserve">Shenandoah School Corporation </v>
          </cell>
          <cell r="D100" t="str">
            <v xml:space="preserve">5100 N Raider Rd              </v>
          </cell>
          <cell r="E100" t="str">
            <v xml:space="preserve">Middletown          </v>
          </cell>
          <cell r="F100" t="str">
            <v>IN</v>
          </cell>
          <cell r="G100" t="str">
            <v>47356-9797</v>
          </cell>
          <cell r="H100" t="e">
            <v>#N/A</v>
          </cell>
          <cell r="I100" t="str">
            <v>103647285</v>
          </cell>
          <cell r="J100">
            <v>0.85</v>
          </cell>
          <cell r="K100" t="str">
            <v>Mr.</v>
          </cell>
          <cell r="L100" t="str">
            <v>Ron Green</v>
          </cell>
          <cell r="M100" t="str">
            <v>rgreen@shenandoah.k12.in.us</v>
          </cell>
          <cell r="N100" t="str">
            <v>Jake Wiese</v>
          </cell>
          <cell r="O100" t="str">
            <v>jwiese@shenandoah.k12.in.us</v>
          </cell>
          <cell r="P100"/>
          <cell r="Q100"/>
          <cell r="R100"/>
          <cell r="S100"/>
          <cell r="T100" t="str">
            <v>765.354.2266</v>
          </cell>
          <cell r="U100" t="str">
            <v>765.354.2274</v>
          </cell>
          <cell r="V100" t="str">
            <v>Jake Wiese</v>
          </cell>
          <cell r="W100" t="str">
            <v>jwiese@shenandoah.k12.in.us</v>
          </cell>
          <cell r="X100"/>
          <cell r="Y100"/>
          <cell r="Z100"/>
          <cell r="AA100"/>
          <cell r="AB100" t="str">
            <v>765-354-2266</v>
          </cell>
          <cell r="AC100" t="str">
            <v>765-354-2274</v>
          </cell>
          <cell r="AD100" t="str">
            <v>Jake Wiese</v>
          </cell>
          <cell r="AE100" t="str">
            <v>jwiese@shenandoah.k12.in.us</v>
          </cell>
          <cell r="AF100"/>
          <cell r="AG100"/>
          <cell r="AH100" t="str">
            <v>765-354-2266</v>
          </cell>
          <cell r="AI100" t="str">
            <v>Julia Miller</v>
          </cell>
          <cell r="AJ100" t="str">
            <v>jdmiller@shenandoah.k12.in.us</v>
          </cell>
          <cell r="AK100"/>
          <cell r="AL100"/>
          <cell r="AM100" t="str">
            <v>Mr. Ron Green</v>
          </cell>
          <cell r="AN100" t="str">
            <v>rgreen@shenandoah.k12.in.us</v>
          </cell>
          <cell r="AO100" t="str">
            <v>765-354-2266</v>
          </cell>
          <cell r="AP100" t="str">
            <v>Lori Dickerson</v>
          </cell>
          <cell r="AQ100" t="str">
            <v>ldickerson@shenandoah.k12.in.us</v>
          </cell>
        </row>
        <row r="101">
          <cell r="A101" t="str">
            <v>3445</v>
          </cell>
          <cell r="B101" t="str">
            <v>TM</v>
          </cell>
          <cell r="C101" t="str">
            <v xml:space="preserve">New Castle Community Sch Corp </v>
          </cell>
          <cell r="D101" t="str">
            <v xml:space="preserve">322 Elliott Ave               </v>
          </cell>
          <cell r="E101" t="str">
            <v xml:space="preserve">New Castle          </v>
          </cell>
          <cell r="F101" t="str">
            <v>IN</v>
          </cell>
          <cell r="G101" t="str">
            <v>47362-4878</v>
          </cell>
          <cell r="H101">
            <v>9.1000000000000004E-3</v>
          </cell>
          <cell r="I101" t="str">
            <v>072065287</v>
          </cell>
          <cell r="J101">
            <v>0.9</v>
          </cell>
          <cell r="K101" t="str">
            <v>Dr.</v>
          </cell>
          <cell r="L101" t="str">
            <v>Matthew Shoemaker</v>
          </cell>
          <cell r="M101" t="str">
            <v>mshoemaker@ncweb.me</v>
          </cell>
          <cell r="N101" t="str">
            <v>Jean Ann McAllister</v>
          </cell>
          <cell r="O101" t="str">
            <v>jmcallister@ncweb.me</v>
          </cell>
          <cell r="P101"/>
          <cell r="Q101"/>
          <cell r="R101"/>
          <cell r="S101"/>
          <cell r="T101" t="str">
            <v>765.521.7213</v>
          </cell>
          <cell r="U101" t="str">
            <v>765.293.6647</v>
          </cell>
          <cell r="V101" t="str">
            <v>Sherri Bergum</v>
          </cell>
          <cell r="W101" t="str">
            <v>bergums@ncweb.me</v>
          </cell>
          <cell r="X101"/>
          <cell r="Y101"/>
          <cell r="Z101"/>
          <cell r="AA101"/>
          <cell r="AB101" t="str">
            <v>765-521-7201</v>
          </cell>
          <cell r="AC101" t="str">
            <v>765-521-7268</v>
          </cell>
          <cell r="AD101" t="str">
            <v>Sherri Bergum</v>
          </cell>
          <cell r="AE101" t="str">
            <v>bergums@ncweb.me</v>
          </cell>
          <cell r="AF101"/>
          <cell r="AG101"/>
          <cell r="AH101" t="str">
            <v>765-521-7201</v>
          </cell>
          <cell r="AI101" t="str">
            <v>Megan Bell</v>
          </cell>
          <cell r="AJ101" t="str">
            <v>bellm@ncweb.me</v>
          </cell>
          <cell r="AK101"/>
          <cell r="AL101"/>
          <cell r="AM101" t="str">
            <v>Mr. Stephen Welsh</v>
          </cell>
          <cell r="AN101" t="str">
            <v>swelsh@ncweb.me</v>
          </cell>
          <cell r="AO101" t="str">
            <v>765-521-7201</v>
          </cell>
          <cell r="AP101" t="str">
            <v>Sherri Bergum</v>
          </cell>
          <cell r="AQ101" t="str">
            <v>bergums@ncweb.me</v>
          </cell>
        </row>
        <row r="102">
          <cell r="A102" t="str">
            <v>3455</v>
          </cell>
          <cell r="B102" t="str">
            <v>TM</v>
          </cell>
          <cell r="C102" t="str">
            <v>C A Beard Memorial School Corp</v>
          </cell>
          <cell r="D102" t="str">
            <v xml:space="preserve">345 N Adams St                </v>
          </cell>
          <cell r="E102" t="str">
            <v xml:space="preserve">Knightstown         </v>
          </cell>
          <cell r="F102" t="str">
            <v>IN</v>
          </cell>
          <cell r="G102" t="str">
            <v>46148-1002</v>
          </cell>
          <cell r="H102">
            <v>3.27E-2</v>
          </cell>
          <cell r="I102" t="str">
            <v>132833989</v>
          </cell>
          <cell r="J102">
            <v>0.9</v>
          </cell>
          <cell r="K102" t="str">
            <v>Mr.</v>
          </cell>
          <cell r="L102" t="str">
            <v>Jediah Behny</v>
          </cell>
          <cell r="M102" t="str">
            <v>jbehny@cabeard.k12.in.us</v>
          </cell>
          <cell r="N102" t="str">
            <v xml:space="preserve">Jediah Behny </v>
          </cell>
          <cell r="O102" t="str">
            <v>jbehny@cabeard.k12.in.us</v>
          </cell>
          <cell r="P102"/>
          <cell r="Q102"/>
          <cell r="R102"/>
          <cell r="S102"/>
          <cell r="T102" t="str">
            <v>765.453.3800</v>
          </cell>
          <cell r="U102" t="str">
            <v>765.455.5165</v>
          </cell>
          <cell r="V102" t="str">
            <v>Jediah Behny</v>
          </cell>
          <cell r="W102" t="str">
            <v>jbehny@cabeard.k12.in.us</v>
          </cell>
          <cell r="X102"/>
          <cell r="Y102"/>
          <cell r="Z102"/>
          <cell r="AA102"/>
          <cell r="AB102" t="str">
            <v>765-345-5101</v>
          </cell>
          <cell r="AC102" t="str">
            <v>765-345-5103</v>
          </cell>
          <cell r="AD102" t="str">
            <v xml:space="preserve">Jediah Behny </v>
          </cell>
          <cell r="AE102" t="str">
            <v>jbehny@cabeard.k12.in.us</v>
          </cell>
          <cell r="AF102"/>
          <cell r="AG102"/>
          <cell r="AH102" t="str">
            <v>765-345-5101</v>
          </cell>
          <cell r="AI102" t="str">
            <v>Stephanie Madison</v>
          </cell>
          <cell r="AJ102" t="str">
            <v>smadison@cabeard.k12.in.us</v>
          </cell>
          <cell r="AK102"/>
          <cell r="AL102"/>
          <cell r="AM102" t="str">
            <v>Mr. Jediah Behny</v>
          </cell>
          <cell r="AN102" t="str">
            <v>jbehny@cabeard.k12.in.us</v>
          </cell>
          <cell r="AO102" t="str">
            <v>765-345-5101</v>
          </cell>
          <cell r="AP102"/>
          <cell r="AQ102"/>
        </row>
        <row r="103">
          <cell r="A103" t="str">
            <v>3460</v>
          </cell>
          <cell r="B103" t="str">
            <v>FC</v>
          </cell>
          <cell r="C103" t="str">
            <v xml:space="preserve">Taylor Community School Corp  </v>
          </cell>
          <cell r="D103" t="str">
            <v xml:space="preserve">3750 E CR 300 S               </v>
          </cell>
          <cell r="E103" t="str">
            <v xml:space="preserve">Kokomo              </v>
          </cell>
          <cell r="F103" t="str">
            <v>IN</v>
          </cell>
          <cell r="G103" t="str">
            <v>46902-9509</v>
          </cell>
          <cell r="H103">
            <v>2.8E-3</v>
          </cell>
          <cell r="I103" t="str">
            <v>100223775</v>
          </cell>
          <cell r="J103">
            <v>0.9</v>
          </cell>
          <cell r="K103" t="str">
            <v>Mr.</v>
          </cell>
          <cell r="L103" t="str">
            <v>Chris Smith</v>
          </cell>
          <cell r="M103" t="str">
            <v>chris.smith@taylor.k12.in.us</v>
          </cell>
          <cell r="N103" t="str">
            <v>Rosie Goudy</v>
          </cell>
          <cell r="O103" t="str">
            <v>rgoudy@taylor.k12.in.us</v>
          </cell>
          <cell r="P103"/>
          <cell r="Q103"/>
          <cell r="R103"/>
          <cell r="S103"/>
          <cell r="T103" t="str">
            <v>765.453.3800</v>
          </cell>
          <cell r="U103" t="str">
            <v>765.455.5165</v>
          </cell>
          <cell r="V103" t="str">
            <v>Erin Chrzanowski</v>
          </cell>
          <cell r="W103" t="str">
            <v>echrzanowski@taylor.k12.in.us</v>
          </cell>
          <cell r="X103"/>
          <cell r="Y103"/>
          <cell r="Z103"/>
          <cell r="AA103"/>
          <cell r="AB103" t="str">
            <v>765-453-3035</v>
          </cell>
          <cell r="AC103" t="str">
            <v>765-455-8531</v>
          </cell>
          <cell r="AD103" t="str">
            <v>Erin Chrzanowski</v>
          </cell>
          <cell r="AE103" t="str">
            <v>echrzanowski@taylor.k12.in.us</v>
          </cell>
          <cell r="AF103"/>
          <cell r="AG103"/>
          <cell r="AH103" t="str">
            <v>765-453-3035</v>
          </cell>
          <cell r="AI103" t="str">
            <v>Debbie Barton</v>
          </cell>
          <cell r="AJ103" t="str">
            <v>dbarton@taylor.k12.in.us</v>
          </cell>
          <cell r="AK103"/>
          <cell r="AL103"/>
          <cell r="AM103" t="str">
            <v>Mr. Chris Smith</v>
          </cell>
          <cell r="AN103" t="str">
            <v>chris.smith@taylor.k12.in.us</v>
          </cell>
          <cell r="AO103" t="str">
            <v>765-453-3035</v>
          </cell>
          <cell r="AP103" t="str">
            <v xml:space="preserve">Corey Smith </v>
          </cell>
          <cell r="AQ103" t="str">
            <v>csmith@taylor.k12.in.us</v>
          </cell>
        </row>
        <row r="104">
          <cell r="A104" t="str">
            <v>3470</v>
          </cell>
          <cell r="B104" t="str">
            <v>TBD</v>
          </cell>
          <cell r="C104" t="str">
            <v xml:space="preserve">Northwestern School Corp      </v>
          </cell>
          <cell r="D104" t="str">
            <v xml:space="preserve">3075 N Washington St          </v>
          </cell>
          <cell r="E104" t="str">
            <v xml:space="preserve">Kokomo              </v>
          </cell>
          <cell r="F104" t="str">
            <v>IN</v>
          </cell>
          <cell r="G104">
            <v>46901</v>
          </cell>
          <cell r="H104" t="e">
            <v>#N/A</v>
          </cell>
          <cell r="I104" t="str">
            <v>082288796</v>
          </cell>
          <cell r="J104">
            <v>0.85</v>
          </cell>
          <cell r="K104" t="str">
            <v>Ms.</v>
          </cell>
          <cell r="L104" t="str">
            <v>Kristen Bilkey</v>
          </cell>
          <cell r="M104" t="str">
            <v>tigersnhs@icloud.com</v>
          </cell>
          <cell r="N104" t="str">
            <v>Rhonda Lanie</v>
          </cell>
          <cell r="O104" t="str">
            <v>rhonda.lanie@nwsc.k12.in.us</v>
          </cell>
          <cell r="P104"/>
          <cell r="Q104"/>
          <cell r="R104"/>
          <cell r="S104"/>
          <cell r="T104" t="str">
            <v>765-459-0319 ext 6012</v>
          </cell>
          <cell r="U104" t="str">
            <v>765.452.3065</v>
          </cell>
          <cell r="V104" t="str">
            <v>Kristen Bilkey</v>
          </cell>
          <cell r="W104" t="str">
            <v>kristen.bilkey@nwsc.k12.in.us</v>
          </cell>
          <cell r="X104"/>
          <cell r="Y104"/>
          <cell r="Z104"/>
          <cell r="AA104"/>
          <cell r="AB104" t="str">
            <v>765-457-8101</v>
          </cell>
          <cell r="AC104" t="str">
            <v>765-454-2334</v>
          </cell>
          <cell r="AD104" t="str">
            <v>Jeaniene Garrison</v>
          </cell>
          <cell r="AE104" t="str">
            <v>jeaniene.garrison@nwsc.k12.in.us</v>
          </cell>
          <cell r="AF104"/>
          <cell r="AG104"/>
          <cell r="AH104" t="str">
            <v>765.457-8101</v>
          </cell>
          <cell r="AI104" t="str">
            <v>Jamie Shepherd-Bryant</v>
          </cell>
          <cell r="AJ104" t="str">
            <v>jamie.shepherd@nwsck.12.in.us</v>
          </cell>
          <cell r="AK104"/>
          <cell r="AL104"/>
          <cell r="AM104" t="str">
            <v>Mr. Ryan Snoddy</v>
          </cell>
          <cell r="AN104" t="str">
            <v>ryan.snoddy@nwsc.k12.in.us</v>
          </cell>
          <cell r="AO104" t="str">
            <v>765-457-8101</v>
          </cell>
          <cell r="AP104" t="str">
            <v>Rhonda Lanie</v>
          </cell>
          <cell r="AQ104" t="str">
            <v>rhonda.lanie@nwsc.k12.in.us</v>
          </cell>
        </row>
        <row r="105">
          <cell r="A105" t="str">
            <v>3480</v>
          </cell>
          <cell r="B105" t="str">
            <v>MF</v>
          </cell>
          <cell r="C105" t="str">
            <v xml:space="preserve">Eastern-Howard School Corp    </v>
          </cell>
          <cell r="D105" t="str">
            <v xml:space="preserve">221 W Main Suite One          </v>
          </cell>
          <cell r="E105" t="str">
            <v xml:space="preserve">Greentown           </v>
          </cell>
          <cell r="F105" t="str">
            <v>IN</v>
          </cell>
          <cell r="G105" t="str">
            <v>46936-1118</v>
          </cell>
          <cell r="H105" t="e">
            <v>#N/A</v>
          </cell>
          <cell r="I105" t="str">
            <v>050517952</v>
          </cell>
          <cell r="J105">
            <v>0.85</v>
          </cell>
          <cell r="K105" t="str">
            <v>Mr.</v>
          </cell>
          <cell r="L105" t="str">
            <v>Keith Richie</v>
          </cell>
          <cell r="M105" t="str">
            <v>keith.richie@eastern.k12.in.us</v>
          </cell>
          <cell r="N105" t="str">
            <v>Randy Maurer</v>
          </cell>
          <cell r="O105" t="str">
            <v>randy.maurer@eastern.k12.in.us</v>
          </cell>
          <cell r="P105"/>
          <cell r="Q105"/>
          <cell r="R105"/>
          <cell r="S105"/>
          <cell r="T105" t="str">
            <v>765.628.7866</v>
          </cell>
          <cell r="U105" t="str">
            <v>765.628.2405</v>
          </cell>
          <cell r="V105" t="str">
            <v>Randy Maurer</v>
          </cell>
          <cell r="W105" t="str">
            <v>randy.maurer@eastern.k12.in.us</v>
          </cell>
          <cell r="X105"/>
          <cell r="Y105"/>
          <cell r="Z105"/>
          <cell r="AA105"/>
          <cell r="AB105" t="str">
            <v>765-480-0184</v>
          </cell>
          <cell r="AC105" t="str">
            <v>765-628-5017</v>
          </cell>
          <cell r="AD105" t="str">
            <v>Janet Silver</v>
          </cell>
          <cell r="AE105" t="str">
            <v>janet.silver@eastern.k12.in.us</v>
          </cell>
          <cell r="AF105"/>
          <cell r="AG105"/>
          <cell r="AH105" t="str">
            <v>765-628-3391</v>
          </cell>
          <cell r="AI105" t="str">
            <v>Travis Hueston</v>
          </cell>
          <cell r="AJ105" t="str">
            <v>travis.hueston@eastern.k12.in.us</v>
          </cell>
          <cell r="AK105"/>
          <cell r="AL105"/>
          <cell r="AM105" t="str">
            <v>Mr. Keith Richie</v>
          </cell>
          <cell r="AN105" t="str">
            <v>keith.richie@eastern.k12.in.us</v>
          </cell>
          <cell r="AO105" t="str">
            <v>765-480-0184</v>
          </cell>
          <cell r="AP105"/>
          <cell r="AQ105"/>
        </row>
        <row r="106">
          <cell r="A106" t="str">
            <v>3490</v>
          </cell>
          <cell r="B106" t="str">
            <v>SH</v>
          </cell>
          <cell r="C106" t="str">
            <v xml:space="preserve">Western School Corp           </v>
          </cell>
          <cell r="D106" t="str">
            <v xml:space="preserve">2600 S 600 W                  </v>
          </cell>
          <cell r="E106" t="str">
            <v xml:space="preserve">Russiaville         </v>
          </cell>
          <cell r="F106" t="str">
            <v>IN</v>
          </cell>
          <cell r="G106" t="str">
            <v>46979-0247</v>
          </cell>
          <cell r="H106">
            <v>5.7599999999999998E-2</v>
          </cell>
          <cell r="I106" t="str">
            <v>027064356</v>
          </cell>
          <cell r="J106">
            <v>0.85</v>
          </cell>
          <cell r="K106" t="str">
            <v>Mr.</v>
          </cell>
          <cell r="L106" t="str">
            <v>Randy McCracken</v>
          </cell>
          <cell r="M106" t="str">
            <v>rmccrack@western.k12.in.us</v>
          </cell>
          <cell r="N106" t="str">
            <v>Lissa Stranahan</v>
          </cell>
          <cell r="O106" t="str">
            <v>lstranahan@western.k12.in.us</v>
          </cell>
          <cell r="P106"/>
          <cell r="Q106"/>
          <cell r="R106"/>
          <cell r="S106"/>
          <cell r="T106" t="str">
            <v>765.883.5930</v>
          </cell>
          <cell r="U106" t="str">
            <v>765.883.7946</v>
          </cell>
          <cell r="V106" t="str">
            <v>Lisa Stranahan</v>
          </cell>
          <cell r="W106" t="str">
            <v>lstranahan@western.k12.in.us</v>
          </cell>
          <cell r="X106"/>
          <cell r="Y106"/>
          <cell r="Z106"/>
          <cell r="AA106"/>
          <cell r="AB106" t="str">
            <v>765-883-5930</v>
          </cell>
          <cell r="AC106" t="str">
            <v>765-883-1452</v>
          </cell>
          <cell r="AD106" t="str">
            <v>Lissa Stranahan</v>
          </cell>
          <cell r="AE106" t="str">
            <v>lstranahan@western.k12.in.us</v>
          </cell>
          <cell r="AF106"/>
          <cell r="AG106"/>
          <cell r="AH106" t="str">
            <v>765-883-5930</v>
          </cell>
          <cell r="AI106" t="str">
            <v>Brook Cleaver</v>
          </cell>
          <cell r="AJ106" t="str">
            <v>bcleaver@western.k12.in.us</v>
          </cell>
          <cell r="AK106"/>
          <cell r="AL106"/>
          <cell r="AM106" t="str">
            <v>Mr. Randy McCracken</v>
          </cell>
          <cell r="AN106" t="str">
            <v>rmccrack@western.k12.in.us</v>
          </cell>
          <cell r="AO106" t="str">
            <v>765-883-5930</v>
          </cell>
          <cell r="AP106" t="str">
            <v>Lissa Stranahan</v>
          </cell>
          <cell r="AQ106" t="str">
            <v>lstranahan@western.k12.in.us</v>
          </cell>
        </row>
        <row r="107">
          <cell r="A107" t="str">
            <v>3500</v>
          </cell>
          <cell r="B107" t="str">
            <v>TM</v>
          </cell>
          <cell r="C107" t="str">
            <v>Kokomo Sch Corp</v>
          </cell>
          <cell r="D107" t="str">
            <v xml:space="preserve">PO Box 2188                   </v>
          </cell>
          <cell r="E107" t="str">
            <v xml:space="preserve">Kokomo              </v>
          </cell>
          <cell r="F107" t="str">
            <v>IN</v>
          </cell>
          <cell r="G107" t="str">
            <v>46904-2188</v>
          </cell>
          <cell r="H107">
            <v>2.1100000000000001E-2</v>
          </cell>
          <cell r="I107" t="str">
            <v>100648146</v>
          </cell>
          <cell r="J107">
            <v>0.9</v>
          </cell>
          <cell r="K107" t="str">
            <v>Dr.</v>
          </cell>
          <cell r="L107" t="str">
            <v>Jeff Hauswald</v>
          </cell>
          <cell r="M107" t="str">
            <v>jhauswald@kokomo.k12.in.us</v>
          </cell>
          <cell r="N107" t="str">
            <v>Dorothea Irwin</v>
          </cell>
          <cell r="O107" t="str">
            <v>dirwin@kokomo.k12.in.us</v>
          </cell>
          <cell r="P107"/>
          <cell r="Q107"/>
          <cell r="R107"/>
          <cell r="S107"/>
          <cell r="T107" t="str">
            <v>765.455.8000</v>
          </cell>
          <cell r="U107" t="str">
            <v>765.455.8018</v>
          </cell>
          <cell r="V107" t="str">
            <v xml:space="preserve">Mike Sargent </v>
          </cell>
          <cell r="W107" t="str">
            <v>msargent@kokomo.k12.in.us</v>
          </cell>
          <cell r="X107"/>
          <cell r="Y107"/>
          <cell r="Z107"/>
          <cell r="AA107"/>
          <cell r="AB107" t="str">
            <v>765-455-8000</v>
          </cell>
          <cell r="AC107" t="str">
            <v>765-455-8018</v>
          </cell>
          <cell r="AD107" t="str">
            <v>Dorothea Irwin</v>
          </cell>
          <cell r="AE107" t="str">
            <v>dirwin@kokomo.k12.in.us</v>
          </cell>
          <cell r="AF107"/>
          <cell r="AG107"/>
          <cell r="AH107" t="str">
            <v>(765) 455-8000</v>
          </cell>
          <cell r="AI107" t="str">
            <v>Michelle Cronk</v>
          </cell>
          <cell r="AJ107" t="str">
            <v>mcronk@kokomo.k12.in.us</v>
          </cell>
          <cell r="AK107"/>
          <cell r="AL107"/>
          <cell r="AM107" t="str">
            <v>Dr. Jeff Hauswald</v>
          </cell>
          <cell r="AN107" t="str">
            <v>jhauswald@kokomo.k12.in.us</v>
          </cell>
          <cell r="AO107" t="str">
            <v>765-455-8000</v>
          </cell>
          <cell r="AP107" t="str">
            <v>Dr. Michael Sargent</v>
          </cell>
          <cell r="AQ107" t="str">
            <v>msargent@kokomo.k12.in.us</v>
          </cell>
        </row>
        <row r="108">
          <cell r="A108" t="str">
            <v>3625</v>
          </cell>
          <cell r="B108" t="str">
            <v>SH</v>
          </cell>
          <cell r="C108" t="str">
            <v xml:space="preserve">Huntington Co Com Sch Corp    </v>
          </cell>
          <cell r="D108" t="str">
            <v xml:space="preserve">1360 Warren Rd                </v>
          </cell>
          <cell r="E108" t="str">
            <v xml:space="preserve">Huntington          </v>
          </cell>
          <cell r="F108" t="str">
            <v>IN</v>
          </cell>
          <cell r="G108" t="str">
            <v>46750-2192</v>
          </cell>
          <cell r="H108">
            <v>2.0299999999999999E-2</v>
          </cell>
          <cell r="I108" t="str">
            <v>078915303</v>
          </cell>
          <cell r="J108">
            <v>0.9</v>
          </cell>
          <cell r="K108" t="str">
            <v>Mr.</v>
          </cell>
          <cell r="L108" t="str">
            <v>Randy Harris</v>
          </cell>
          <cell r="M108" t="str">
            <v>jrharris@hccsc.k12.in.us</v>
          </cell>
          <cell r="N108" t="str">
            <v>Trace Hinesley</v>
          </cell>
          <cell r="O108" t="str">
            <v>thinesley@hccsc.k12.in.us</v>
          </cell>
          <cell r="P108"/>
          <cell r="Q108"/>
          <cell r="R108"/>
          <cell r="S108"/>
          <cell r="T108" t="str">
            <v>260.356.7812</v>
          </cell>
          <cell r="U108" t="str">
            <v>260.358.2215</v>
          </cell>
          <cell r="V108" t="str">
            <v>Chad Daugherty</v>
          </cell>
          <cell r="W108" t="str">
            <v>CDaugherty@hccsc.k12.in.us</v>
          </cell>
          <cell r="X108"/>
          <cell r="Y108"/>
          <cell r="Z108"/>
          <cell r="AA108"/>
          <cell r="AB108" t="str">
            <v>260-356-5464</v>
          </cell>
          <cell r="AC108" t="str">
            <v>260-358-2242</v>
          </cell>
          <cell r="AD108" t="str">
            <v>Trace Hinesley</v>
          </cell>
          <cell r="AE108" t="str">
            <v>thinesley@hccsc.k12.in.us</v>
          </cell>
          <cell r="AF108"/>
          <cell r="AG108"/>
          <cell r="AH108" t="str">
            <v>260-356-8312;x6226</v>
          </cell>
          <cell r="AI108" t="str">
            <v>Edette Eckert</v>
          </cell>
          <cell r="AJ108" t="str">
            <v>eeckert@hccsc.k12.in.us</v>
          </cell>
          <cell r="AK108"/>
          <cell r="AL108"/>
          <cell r="AM108" t="str">
            <v>Mr. Randy Harris</v>
          </cell>
          <cell r="AN108" t="str">
            <v xml:space="preserve">jrharris@hccsc.k12.in.us </v>
          </cell>
          <cell r="AO108" t="str">
            <v>260-356-5464</v>
          </cell>
          <cell r="AP108" t="str">
            <v>Chad Daugherty</v>
          </cell>
          <cell r="AQ108" t="str">
            <v>cdaugherty@hccsc.k12.in.us</v>
          </cell>
        </row>
        <row r="109">
          <cell r="A109" t="str">
            <v>3640</v>
          </cell>
          <cell r="B109" t="str">
            <v>SH</v>
          </cell>
          <cell r="C109" t="str">
            <v xml:space="preserve">Medora Community School Corp  </v>
          </cell>
          <cell r="D109" t="str">
            <v>82 S George St</v>
          </cell>
          <cell r="E109" t="str">
            <v xml:space="preserve">Medora              </v>
          </cell>
          <cell r="F109" t="str">
            <v>IN</v>
          </cell>
          <cell r="G109">
            <v>47260</v>
          </cell>
          <cell r="H109">
            <v>1.7000000000000001E-2</v>
          </cell>
          <cell r="I109" t="str">
            <v>800739617</v>
          </cell>
          <cell r="J109">
            <v>0.9</v>
          </cell>
          <cell r="K109" t="str">
            <v>Mr.</v>
          </cell>
          <cell r="L109" t="str">
            <v>Roger Bane</v>
          </cell>
          <cell r="M109" t="str">
            <v>rbane@medora.k12.in.us</v>
          </cell>
          <cell r="N109" t="str">
            <v>Austin Absher</v>
          </cell>
          <cell r="O109" t="str">
            <v>aabsher@medora.k12.in.us</v>
          </cell>
          <cell r="P109"/>
          <cell r="Q109"/>
          <cell r="R109"/>
          <cell r="S109"/>
          <cell r="T109" t="str">
            <v>812.966.2201</v>
          </cell>
          <cell r="U109" t="str">
            <v>812.966.2209</v>
          </cell>
          <cell r="V109" t="str">
            <v>Austin Absher</v>
          </cell>
          <cell r="W109" t="str">
            <v>aabsher@medora.k12.in.us</v>
          </cell>
          <cell r="X109"/>
          <cell r="Y109"/>
          <cell r="Z109"/>
          <cell r="AA109"/>
          <cell r="AB109" t="str">
            <v>812-966-2201</v>
          </cell>
          <cell r="AC109" t="str">
            <v>812-966-2217</v>
          </cell>
          <cell r="AD109" t="str">
            <v>Austin Skutnik</v>
          </cell>
          <cell r="AE109" t="str">
            <v>aabsher@medora.k12.in.us</v>
          </cell>
          <cell r="AF109"/>
          <cell r="AG109"/>
          <cell r="AH109" t="str">
            <v>812-966-2201</v>
          </cell>
          <cell r="AI109" t="str">
            <v>Teresa Brewer</v>
          </cell>
          <cell r="AJ109" t="str">
            <v>tbrewer@medora.k12.in.us</v>
          </cell>
          <cell r="AK109"/>
          <cell r="AL109"/>
          <cell r="AM109" t="str">
            <v>Mr. Roger Bane</v>
          </cell>
          <cell r="AN109" t="str">
            <v>rbane@medora.k12.in.us</v>
          </cell>
          <cell r="AO109" t="str">
            <v>812-966-2201</v>
          </cell>
          <cell r="AP109" t="str">
            <v>Austin Absher</v>
          </cell>
          <cell r="AQ109" t="str">
            <v>aabsher@medora.k12.in.us</v>
          </cell>
        </row>
        <row r="110">
          <cell r="A110" t="str">
            <v>3675</v>
          </cell>
          <cell r="B110" t="str">
            <v>SH</v>
          </cell>
          <cell r="C110" t="str">
            <v xml:space="preserve">Seymour Community Schools     </v>
          </cell>
          <cell r="D110" t="str">
            <v xml:space="preserve">1638 S Walnut St              </v>
          </cell>
          <cell r="E110" t="str">
            <v xml:space="preserve">Seymour             </v>
          </cell>
          <cell r="F110" t="str">
            <v>IN</v>
          </cell>
          <cell r="G110">
            <v>47274</v>
          </cell>
          <cell r="H110" t="e">
            <v>#N/A</v>
          </cell>
          <cell r="I110">
            <v>100021849</v>
          </cell>
          <cell r="J110">
            <v>0.9</v>
          </cell>
          <cell r="K110" t="str">
            <v>Mr.</v>
          </cell>
          <cell r="L110" t="str">
            <v>Robert Hooker</v>
          </cell>
          <cell r="M110" t="str">
            <v xml:space="preserve">hookerr@scsc.k12.in.us </v>
          </cell>
          <cell r="N110" t="str">
            <v>Diane Altemeyer</v>
          </cell>
          <cell r="O110" t="str">
            <v>altemeyerd@scsc.k12.in.us</v>
          </cell>
          <cell r="P110"/>
          <cell r="Q110"/>
          <cell r="R110"/>
          <cell r="S110"/>
          <cell r="T110" t="str">
            <v>812.216.9233</v>
          </cell>
          <cell r="U110" t="str">
            <v>812.522.8031</v>
          </cell>
          <cell r="V110" t="str">
            <v>Diane Altemeyer</v>
          </cell>
          <cell r="W110" t="str">
            <v>altemeyerd@scsc.k12.in.us</v>
          </cell>
          <cell r="X110"/>
          <cell r="Y110"/>
          <cell r="Z110"/>
          <cell r="AA110"/>
          <cell r="AB110" t="str">
            <v>812-216.9233</v>
          </cell>
          <cell r="AC110" t="str">
            <v>812-522-8031</v>
          </cell>
          <cell r="AD110" t="str">
            <v>Diane Altemeyer</v>
          </cell>
          <cell r="AE110" t="str">
            <v>altemeyerd@scsc.k12.in.us</v>
          </cell>
          <cell r="AF110"/>
          <cell r="AG110"/>
          <cell r="AH110" t="str">
            <v>812-271-1379</v>
          </cell>
          <cell r="AI110" t="str">
            <v>Steve Nauman</v>
          </cell>
          <cell r="AJ110" t="str">
            <v>naumans@scsc.k12.in.us</v>
          </cell>
          <cell r="AK110"/>
          <cell r="AL110"/>
          <cell r="AM110" t="str">
            <v>Mr. Robert Hooker</v>
          </cell>
          <cell r="AN110" t="str">
            <v xml:space="preserve">hookerr@scsc.k12.in.us </v>
          </cell>
          <cell r="AO110" t="str">
            <v>812-216.9233</v>
          </cell>
          <cell r="AP110" t="str">
            <v>Diane Altermeyer</v>
          </cell>
          <cell r="AQ110" t="str">
            <v>altemeyerd@scsc.k12.in.us</v>
          </cell>
        </row>
        <row r="111">
          <cell r="A111" t="str">
            <v>3695</v>
          </cell>
          <cell r="B111" t="str">
            <v>LT</v>
          </cell>
          <cell r="C111" t="str">
            <v xml:space="preserve">Brownstown Cnt Com Sch Corp   </v>
          </cell>
          <cell r="D111" t="str">
            <v xml:space="preserve">608 W Commerce St             </v>
          </cell>
          <cell r="E111" t="str">
            <v xml:space="preserve">Brownstown          </v>
          </cell>
          <cell r="F111" t="str">
            <v>IN</v>
          </cell>
          <cell r="G111">
            <v>47220</v>
          </cell>
          <cell r="H111" t="e">
            <v>#N/A</v>
          </cell>
          <cell r="I111" t="str">
            <v>100738335</v>
          </cell>
          <cell r="J111">
            <v>0.85</v>
          </cell>
          <cell r="K111" t="str">
            <v>Mr.</v>
          </cell>
          <cell r="L111" t="str">
            <v>Jade Peters</v>
          </cell>
          <cell r="M111" t="str">
            <v>jpeters@btownccs.k12.in.us</v>
          </cell>
          <cell r="N111" t="str">
            <v>Chrystal Street</v>
          </cell>
          <cell r="O111" t="str">
            <v>cstreet@btownccs.k12.in.us</v>
          </cell>
          <cell r="P111"/>
          <cell r="Q111"/>
          <cell r="R111"/>
          <cell r="S111"/>
          <cell r="T111" t="str">
            <v>812.358.3680</v>
          </cell>
          <cell r="U111" t="str">
            <v>812.358.9099</v>
          </cell>
          <cell r="V111" t="str">
            <v>Chrystal Street</v>
          </cell>
          <cell r="W111" t="str">
            <v>cstreet@btownccs.k12.in.us</v>
          </cell>
          <cell r="X111"/>
          <cell r="Y111"/>
          <cell r="Z111"/>
          <cell r="AA111"/>
          <cell r="AB111" t="str">
            <v>812-358-3680</v>
          </cell>
          <cell r="AC111" t="str">
            <v>812-358-9099</v>
          </cell>
          <cell r="AD111" t="str">
            <v>Jade Peters</v>
          </cell>
          <cell r="AE111" t="str">
            <v>jpeters@btownccs.k12.in.us</v>
          </cell>
          <cell r="AF111"/>
          <cell r="AG111"/>
          <cell r="AH111" t="str">
            <v>812-358-4271</v>
          </cell>
          <cell r="AI111" t="str">
            <v>Patsy Hess</v>
          </cell>
          <cell r="AJ111" t="str">
            <v>phess@btownccs.k12.in.us</v>
          </cell>
          <cell r="AK111"/>
          <cell r="AL111"/>
          <cell r="AM111" t="str">
            <v>Mr. Jade Peters</v>
          </cell>
          <cell r="AN111" t="str">
            <v>jpeters@btownccs.k12.in.us</v>
          </cell>
          <cell r="AO111" t="str">
            <v>812-358-3680</v>
          </cell>
          <cell r="AP111" t="str">
            <v>Chrystal Street</v>
          </cell>
          <cell r="AQ111" t="str">
            <v>cstreet@btownccs.k12.in.us</v>
          </cell>
        </row>
        <row r="112">
          <cell r="A112" t="str">
            <v>3710</v>
          </cell>
          <cell r="B112" t="str">
            <v>FC</v>
          </cell>
          <cell r="C112" t="str">
            <v>Crothersville Community School</v>
          </cell>
          <cell r="D112" t="str">
            <v xml:space="preserve">201 S Preston St              </v>
          </cell>
          <cell r="E112" t="str">
            <v xml:space="preserve">Crothersville       </v>
          </cell>
          <cell r="F112" t="str">
            <v>IN</v>
          </cell>
          <cell r="G112" t="str">
            <v>47229-1299</v>
          </cell>
          <cell r="H112" t="e">
            <v>#N/A</v>
          </cell>
          <cell r="I112" t="str">
            <v>100022052</v>
          </cell>
          <cell r="J112">
            <v>0.9</v>
          </cell>
          <cell r="K112" t="str">
            <v>Dr.</v>
          </cell>
          <cell r="L112" t="str">
            <v>Terry Goodin</v>
          </cell>
          <cell r="M112" t="str">
            <v xml:space="preserve">goodinterry@netscape.net </v>
          </cell>
          <cell r="N112" t="str">
            <v>Andrew (Drew) Markel</v>
          </cell>
          <cell r="O112" t="str">
            <v>dmarkel@crothersville.k12.in.us</v>
          </cell>
          <cell r="P112" t="str">
            <v>Tina Kilgore</v>
          </cell>
          <cell r="Q112" t="str">
            <v>tkilgore@crothersville.k12.in.us</v>
          </cell>
          <cell r="R112"/>
          <cell r="S112"/>
          <cell r="T112" t="str">
            <v>812.793.2622</v>
          </cell>
          <cell r="U112" t="str">
            <v>812.793.3004</v>
          </cell>
          <cell r="V112" t="str">
            <v>Terry Richey</v>
          </cell>
          <cell r="W112" t="str">
            <v>trichey@crothersville.k12.in.us</v>
          </cell>
          <cell r="X112"/>
          <cell r="Y112"/>
          <cell r="Z112"/>
          <cell r="AA112"/>
          <cell r="AB112" t="str">
            <v>812-793-2601</v>
          </cell>
          <cell r="AC112" t="str">
            <v>812-793-3004</v>
          </cell>
          <cell r="AD112" t="str">
            <v>Timothy Crane</v>
          </cell>
          <cell r="AE112" t="str">
            <v>tcrane@crothersville.k12.in.us</v>
          </cell>
          <cell r="AF112" t="str">
            <v>Jeanette Yoder</v>
          </cell>
          <cell r="AG112" t="str">
            <v>tcrane@crothersville.k12.in.us</v>
          </cell>
          <cell r="AH112" t="str">
            <v>812-793-2051</v>
          </cell>
          <cell r="AI112" t="str">
            <v>Terry Richey</v>
          </cell>
          <cell r="AJ112" t="str">
            <v>trichey@crothersville.k12.in.us</v>
          </cell>
          <cell r="AK112"/>
          <cell r="AL112"/>
          <cell r="AM112" t="str">
            <v>Dr. Terry Goodin</v>
          </cell>
          <cell r="AN112" t="str">
            <v xml:space="preserve">goodinterry@netscape.net </v>
          </cell>
          <cell r="AO112" t="str">
            <v>812-793-2601</v>
          </cell>
          <cell r="AP112"/>
          <cell r="AQ112"/>
        </row>
        <row r="113">
          <cell r="A113" t="str">
            <v>3785</v>
          </cell>
          <cell r="B113" t="str">
            <v>LT</v>
          </cell>
          <cell r="C113" t="str">
            <v xml:space="preserve">Kankakee Valley School Corp   </v>
          </cell>
          <cell r="D113" t="str">
            <v>P.O. Box 278</v>
          </cell>
          <cell r="E113" t="str">
            <v xml:space="preserve">Wheatfield          </v>
          </cell>
          <cell r="F113" t="str">
            <v>IN</v>
          </cell>
          <cell r="G113" t="str">
            <v>46392-0278</v>
          </cell>
          <cell r="H113" t="e">
            <v>#N/A</v>
          </cell>
          <cell r="I113" t="str">
            <v>621753300</v>
          </cell>
          <cell r="J113">
            <v>0.85</v>
          </cell>
          <cell r="K113" t="str">
            <v xml:space="preserve">Dr. </v>
          </cell>
          <cell r="L113" t="str">
            <v>Aaron Case</v>
          </cell>
          <cell r="M113" t="str">
            <v xml:space="preserve">acase@kv.k12.in.us </v>
          </cell>
          <cell r="N113" t="str">
            <v>David Myers</v>
          </cell>
          <cell r="O113" t="str">
            <v>dmyers@kv.k12.in.us</v>
          </cell>
          <cell r="P113"/>
          <cell r="Q113"/>
          <cell r="R113"/>
          <cell r="S113"/>
          <cell r="T113" t="str">
            <v>219.956.3221</v>
          </cell>
          <cell r="U113" t="str">
            <v>219.956.4689</v>
          </cell>
          <cell r="V113" t="str">
            <v>Aaron Case</v>
          </cell>
          <cell r="W113" t="str">
            <v>acase@kv.k12.in.us</v>
          </cell>
          <cell r="X113"/>
          <cell r="Y113"/>
          <cell r="Z113"/>
          <cell r="AA113"/>
          <cell r="AB113" t="str">
            <v>219-987-4711</v>
          </cell>
          <cell r="AC113" t="str">
            <v>219-987-4710</v>
          </cell>
          <cell r="AD113" t="str">
            <v>Alisa Schnick</v>
          </cell>
          <cell r="AE113" t="str">
            <v>aschnick@kv.k12.in.us</v>
          </cell>
          <cell r="AF113"/>
          <cell r="AG113"/>
          <cell r="AH113" t="str">
            <v>(219) 987-4711</v>
          </cell>
          <cell r="AI113" t="str">
            <v>Carol Deardorff</v>
          </cell>
          <cell r="AJ113" t="str">
            <v>cdeardorff@kv.k12.in.us</v>
          </cell>
          <cell r="AK113"/>
          <cell r="AL113"/>
          <cell r="AM113" t="str">
            <v>Dr. Aaron Case</v>
          </cell>
          <cell r="AN113" t="str">
            <v xml:space="preserve">acase@kv.k12.in.us </v>
          </cell>
          <cell r="AO113" t="str">
            <v>219-987-4711</v>
          </cell>
          <cell r="AP113" t="str">
            <v>Allisa Schnick</v>
          </cell>
          <cell r="AQ113" t="str">
            <v>aschnick@kv.k12.in.us</v>
          </cell>
        </row>
        <row r="114">
          <cell r="A114" t="str">
            <v>3815</v>
          </cell>
          <cell r="B114" t="str">
            <v>TBD</v>
          </cell>
          <cell r="C114" t="str">
            <v>Rensselaer Central School Corp</v>
          </cell>
          <cell r="D114" t="str">
            <v>900 E Washington St</v>
          </cell>
          <cell r="E114" t="str">
            <v xml:space="preserve">Rensselaer          </v>
          </cell>
          <cell r="F114" t="str">
            <v>IN</v>
          </cell>
          <cell r="G114" t="str">
            <v>47978-2945</v>
          </cell>
          <cell r="H114">
            <v>1.4E-3</v>
          </cell>
          <cell r="I114" t="str">
            <v>074304296</v>
          </cell>
          <cell r="J114">
            <v>0.85</v>
          </cell>
          <cell r="K114" t="str">
            <v>Mr.</v>
          </cell>
          <cell r="L114" t="str">
            <v>Curtis Craig</v>
          </cell>
          <cell r="M114" t="str">
            <v>curtis.craig@rcsc.k12.in.us</v>
          </cell>
          <cell r="N114" t="str">
            <v>Jennifer Norris</v>
          </cell>
          <cell r="O114" t="str">
            <v>jennifer.norris@rcsc.k12.in.us</v>
          </cell>
          <cell r="P114"/>
          <cell r="Q114"/>
          <cell r="R114"/>
          <cell r="S114"/>
          <cell r="T114" t="str">
            <v>219.866.5441</v>
          </cell>
          <cell r="U114" t="str">
            <v>219.866.8135</v>
          </cell>
          <cell r="V114" t="str">
            <v>Jennifer Norris</v>
          </cell>
          <cell r="W114" t="str">
            <v>jennifer.norris@rcsc.k12.in.us</v>
          </cell>
          <cell r="X114"/>
          <cell r="Y114"/>
          <cell r="Z114"/>
          <cell r="AA114"/>
          <cell r="AB114" t="str">
            <v>219.866.7822</v>
          </cell>
          <cell r="AC114" t="str">
            <v>219.866.8135</v>
          </cell>
          <cell r="AD114" t="str">
            <v>Jennifer Norris</v>
          </cell>
          <cell r="AE114" t="str">
            <v>jennifer.norris@rcsc.k12.in.us</v>
          </cell>
          <cell r="AF114"/>
          <cell r="AG114"/>
          <cell r="AH114" t="str">
            <v>219.866.7822</v>
          </cell>
          <cell r="AI114" t="str">
            <v>Dawn Claussen</v>
          </cell>
          <cell r="AJ114" t="str">
            <v>Dawn.claussen@rcsc.k12.in.us</v>
          </cell>
          <cell r="AK114"/>
          <cell r="AL114"/>
          <cell r="AM114" t="str">
            <v>Mr. Curtis Craig</v>
          </cell>
          <cell r="AN114" t="str">
            <v>curtis.craig@rcsc.k12.in.us</v>
          </cell>
          <cell r="AO114" t="str">
            <v>219.866.7822</v>
          </cell>
          <cell r="AP114" t="str">
            <v>Curt Craig</v>
          </cell>
          <cell r="AQ114" t="str">
            <v>curtis.craig@rcsc.k12.in.us</v>
          </cell>
        </row>
        <row r="115">
          <cell r="A115" t="str">
            <v>3945</v>
          </cell>
          <cell r="B115" t="str">
            <v>FC</v>
          </cell>
          <cell r="C115" t="str">
            <v xml:space="preserve">Jay School Corp               </v>
          </cell>
          <cell r="D115" t="str">
            <v>1976 West Tyson Rd. P.O. Box 1239</v>
          </cell>
          <cell r="E115" t="str">
            <v xml:space="preserve">Portland            </v>
          </cell>
          <cell r="F115" t="str">
            <v>IN</v>
          </cell>
          <cell r="G115">
            <v>47371</v>
          </cell>
          <cell r="H115" t="e">
            <v>#N/A</v>
          </cell>
          <cell r="I115" t="str">
            <v>075977454</v>
          </cell>
          <cell r="J115">
            <v>0.9</v>
          </cell>
          <cell r="K115" t="str">
            <v>Dr.</v>
          </cell>
          <cell r="L115" t="str">
            <v>Jeremy Gully</v>
          </cell>
          <cell r="M115" t="str">
            <v>jgulley@jayschools.k12.in.us</v>
          </cell>
          <cell r="N115" t="str">
            <v>Trent Paxson</v>
          </cell>
          <cell r="O115" t="str">
            <v>tpaxson@jayschools.k12.in.us</v>
          </cell>
          <cell r="P115"/>
          <cell r="Q115"/>
          <cell r="R115"/>
          <cell r="S115"/>
          <cell r="T115" t="str">
            <v>260.726.8890</v>
          </cell>
          <cell r="U115"/>
          <cell r="V115" t="str">
            <v>Trent Paxson</v>
          </cell>
          <cell r="W115" t="str">
            <v>tpaxson@jayschools.k12.in.us</v>
          </cell>
          <cell r="X115"/>
          <cell r="Y115"/>
          <cell r="Z115"/>
          <cell r="AA115"/>
          <cell r="AB115" t="str">
            <v>260-726-9341</v>
          </cell>
          <cell r="AC115" t="str">
            <v>260-726-4959</v>
          </cell>
          <cell r="AD115" t="str">
            <v>Annie Van Horn</v>
          </cell>
          <cell r="AE115" t="str">
            <v>avanhorn@jayschools.k12.in.us</v>
          </cell>
          <cell r="AF115"/>
          <cell r="AG115"/>
          <cell r="AH115" t="str">
            <v>(260) 726-2511</v>
          </cell>
          <cell r="AI115"/>
          <cell r="AJ115"/>
          <cell r="AK115"/>
          <cell r="AL115"/>
          <cell r="AM115" t="str">
            <v>Dr. Jeremy Gully</v>
          </cell>
          <cell r="AN115" t="str">
            <v>jgulley@jayschools.k12.in.us</v>
          </cell>
          <cell r="AO115" t="str">
            <v>260-726-9341</v>
          </cell>
          <cell r="AP115" t="str">
            <v>Trent Paxson</v>
          </cell>
          <cell r="AQ115" t="str">
            <v>tpaxson@jayschools.k12.in.us</v>
          </cell>
        </row>
        <row r="116">
          <cell r="A116" t="str">
            <v>3995</v>
          </cell>
          <cell r="B116" t="str">
            <v>LT</v>
          </cell>
          <cell r="C116" t="str">
            <v xml:space="preserve">Madison Consolidated Schools  </v>
          </cell>
          <cell r="D116" t="str">
            <v xml:space="preserve">2421 Wilson Ave               </v>
          </cell>
          <cell r="E116" t="str">
            <v xml:space="preserve">Madison             </v>
          </cell>
          <cell r="F116" t="str">
            <v>IN</v>
          </cell>
          <cell r="G116" t="str">
            <v>47250-2134</v>
          </cell>
          <cell r="H116">
            <v>5.96E-2</v>
          </cell>
          <cell r="I116" t="str">
            <v>086196862</v>
          </cell>
          <cell r="J116">
            <v>0.9</v>
          </cell>
          <cell r="K116" t="str">
            <v>Dr.</v>
          </cell>
          <cell r="L116" t="str">
            <v>Jeffrey Studebaker</v>
          </cell>
          <cell r="M116" t="str">
            <v>jstudebakerr@madison.k12.in.us</v>
          </cell>
          <cell r="N116" t="str">
            <v>Darla Mahoney</v>
          </cell>
          <cell r="O116" t="str">
            <v>dmahoney@madison.k12.in.us</v>
          </cell>
          <cell r="P116"/>
          <cell r="Q116"/>
          <cell r="R116"/>
          <cell r="S116"/>
          <cell r="T116" t="str">
            <v>812.277.8001</v>
          </cell>
          <cell r="U116"/>
          <cell r="V116" t="str">
            <v>Bonnie Hensler</v>
          </cell>
          <cell r="W116" t="str">
            <v>bhensler@madison.k12.in.us</v>
          </cell>
          <cell r="X116"/>
          <cell r="Y116"/>
          <cell r="Z116"/>
          <cell r="AA116"/>
          <cell r="AB116" t="str">
            <v>812-274-8001</v>
          </cell>
          <cell r="AC116"/>
          <cell r="AD116" t="str">
            <v>Collette Bronkella</v>
          </cell>
          <cell r="AE116" t="str">
            <v>cbronkella@madison.k12.in.us</v>
          </cell>
          <cell r="AF116"/>
          <cell r="AG116"/>
          <cell r="AH116" t="str">
            <v>812-274-8001</v>
          </cell>
          <cell r="AI116" t="str">
            <v>Danica Houze</v>
          </cell>
          <cell r="AJ116" t="str">
            <v>dhouze@madison.k12.in.us</v>
          </cell>
          <cell r="AK116"/>
          <cell r="AL116"/>
          <cell r="AM116" t="str">
            <v>Jeffrey Studebaker</v>
          </cell>
          <cell r="AN116" t="str">
            <v>jstudebakerr@madison.k12.in.us</v>
          </cell>
          <cell r="AO116" t="str">
            <v>812-274-8001</v>
          </cell>
          <cell r="AP116" t="str">
            <v>Bonnie Hensler</v>
          </cell>
          <cell r="AQ116" t="str">
            <v>bhensler@madison.k12.in.us</v>
          </cell>
        </row>
        <row r="117">
          <cell r="A117" t="str">
            <v>4000</v>
          </cell>
          <cell r="B117" t="str">
            <v>MF</v>
          </cell>
          <cell r="C117" t="str">
            <v xml:space="preserve">Southwestern-Jefferson Co Con </v>
          </cell>
          <cell r="D117" t="str">
            <v xml:space="preserve">239 S Main Cross St           </v>
          </cell>
          <cell r="E117" t="str">
            <v xml:space="preserve">Hanover             </v>
          </cell>
          <cell r="F117" t="str">
            <v>IN</v>
          </cell>
          <cell r="G117" t="str">
            <v>47243-9309</v>
          </cell>
          <cell r="H117" t="e">
            <v>#N/A</v>
          </cell>
          <cell r="I117" t="str">
            <v>050536242</v>
          </cell>
          <cell r="J117">
            <v>0.9</v>
          </cell>
          <cell r="K117" t="str">
            <v>Mr.</v>
          </cell>
          <cell r="L117" t="str">
            <v>Trevor Jones</v>
          </cell>
          <cell r="M117" t="str">
            <v>tjones@swjcs.us</v>
          </cell>
          <cell r="N117" t="str">
            <v>Robert Adams</v>
          </cell>
          <cell r="O117" t="str">
            <v>radams@swjcs.us</v>
          </cell>
          <cell r="P117"/>
          <cell r="Q117"/>
          <cell r="R117"/>
          <cell r="S117"/>
          <cell r="T117" t="str">
            <v>812.866.6222</v>
          </cell>
          <cell r="U117" t="str">
            <v>812.866.6205</v>
          </cell>
          <cell r="V117" t="str">
            <v>Jason Watson</v>
          </cell>
          <cell r="W117" t="str">
            <v>jwatson@swjcs.us</v>
          </cell>
          <cell r="X117"/>
          <cell r="Y117"/>
          <cell r="Z117"/>
          <cell r="AA117"/>
          <cell r="AB117" t="str">
            <v>812-866-6244</v>
          </cell>
          <cell r="AC117" t="str">
            <v>812-866-6256</v>
          </cell>
          <cell r="AD117" t="str">
            <v>Mark Bryant</v>
          </cell>
          <cell r="AE117" t="str">
            <v>mbryant@swjcs.us</v>
          </cell>
          <cell r="AF117"/>
          <cell r="AG117"/>
          <cell r="AH117" t="str">
            <v>812-866-1258</v>
          </cell>
          <cell r="AI117" t="str">
            <v>Laura Boldery</v>
          </cell>
          <cell r="AJ117" t="str">
            <v>laurab@swjcs.us</v>
          </cell>
          <cell r="AK117"/>
          <cell r="AL117"/>
          <cell r="AM117" t="str">
            <v>Mr. Trevor Jones</v>
          </cell>
          <cell r="AN117" t="str">
            <v>tjones@swjcs.us</v>
          </cell>
          <cell r="AO117" t="str">
            <v>812-866-6244</v>
          </cell>
          <cell r="AP117" t="str">
            <v>Robert Adams</v>
          </cell>
          <cell r="AQ117" t="str">
            <v>radams@swjcs.us</v>
          </cell>
        </row>
        <row r="118">
          <cell r="A118" t="str">
            <v>4015</v>
          </cell>
          <cell r="B118" t="str">
            <v>TBD</v>
          </cell>
          <cell r="C118" t="str">
            <v xml:space="preserve">Jennings County School Corp   </v>
          </cell>
          <cell r="D118" t="str">
            <v xml:space="preserve">34 Main St                    </v>
          </cell>
          <cell r="E118" t="str">
            <v xml:space="preserve">North Vernon        </v>
          </cell>
          <cell r="F118" t="str">
            <v>IN</v>
          </cell>
          <cell r="G118" t="str">
            <v>47265-1706</v>
          </cell>
          <cell r="H118">
            <v>1.2999999999999999E-3</v>
          </cell>
          <cell r="I118" t="str">
            <v>072079106</v>
          </cell>
          <cell r="J118">
            <v>0.9</v>
          </cell>
          <cell r="K118" t="str">
            <v>Ms.</v>
          </cell>
          <cell r="L118" t="str">
            <v>Teresa Brown</v>
          </cell>
          <cell r="M118" t="str">
            <v>teresabrown@jcsc.org</v>
          </cell>
          <cell r="N118" t="str">
            <v xml:space="preserve">Katie Brennan </v>
          </cell>
          <cell r="O118" t="str">
            <v>kbrennan@jcsc.org</v>
          </cell>
          <cell r="P118"/>
          <cell r="Q118"/>
          <cell r="R118"/>
          <cell r="S118"/>
          <cell r="T118" t="str">
            <v>812.346.4483</v>
          </cell>
          <cell r="U118" t="str">
            <v>812.346.4490</v>
          </cell>
          <cell r="V118" t="str">
            <v>Katie Brennan</v>
          </cell>
          <cell r="W118" t="str">
            <v>Kbennan@jcsc.org</v>
          </cell>
          <cell r="X118"/>
          <cell r="Y118"/>
          <cell r="Z118"/>
          <cell r="AA118"/>
          <cell r="AB118" t="str">
            <v>812-346-4483</v>
          </cell>
          <cell r="AC118" t="str">
            <v>812-346-4490</v>
          </cell>
          <cell r="AD118" t="str">
            <v>Nicole Johnson</v>
          </cell>
          <cell r="AE118" t="str">
            <v>njohnson@jcsc.org</v>
          </cell>
          <cell r="AF118"/>
          <cell r="AG118"/>
          <cell r="AH118" t="str">
            <v>812-346-4483</v>
          </cell>
          <cell r="AI118" t="str">
            <v>Amber Fields</v>
          </cell>
          <cell r="AJ118" t="str">
            <v>Afields@jcsc.org</v>
          </cell>
          <cell r="AK118"/>
          <cell r="AL118"/>
          <cell r="AM118" t="str">
            <v>Ms. Teresa Brown</v>
          </cell>
          <cell r="AN118" t="str">
            <v>tbworn@jcsc.org</v>
          </cell>
          <cell r="AO118" t="str">
            <v>812-346-4483</v>
          </cell>
          <cell r="AP118" t="str">
            <v>Katie Brennan</v>
          </cell>
          <cell r="AQ118" t="str">
            <v>Kbrennan@jcsc.org</v>
          </cell>
        </row>
        <row r="119">
          <cell r="A119" t="str">
            <v>4145</v>
          </cell>
          <cell r="B119" t="str">
            <v>LT</v>
          </cell>
          <cell r="C119" t="str">
            <v>Clark-Pleasant Com School Corp</v>
          </cell>
          <cell r="D119" t="str">
            <v xml:space="preserve">50 Center St                  </v>
          </cell>
          <cell r="E119" t="str">
            <v xml:space="preserve">Whiteland           </v>
          </cell>
          <cell r="F119" t="str">
            <v>IN</v>
          </cell>
          <cell r="G119" t="str">
            <v>46184-1698</v>
          </cell>
          <cell r="H119">
            <v>1.7000000000000001E-2</v>
          </cell>
          <cell r="I119" t="str">
            <v>193221223</v>
          </cell>
          <cell r="J119">
            <v>0.85</v>
          </cell>
          <cell r="K119" t="str">
            <v>Dr.</v>
          </cell>
          <cell r="L119" t="str">
            <v>Patrick Spray</v>
          </cell>
          <cell r="M119" t="str">
            <v>pspray@cpcsc.k12.in.us</v>
          </cell>
          <cell r="N119" t="str">
            <v>Shelley Gies</v>
          </cell>
          <cell r="O119" t="str">
            <v>sgies@cpcsc.k12.in.us</v>
          </cell>
          <cell r="P119"/>
          <cell r="Q119"/>
          <cell r="R119"/>
          <cell r="S119"/>
          <cell r="T119" t="str">
            <v>317-535-3102</v>
          </cell>
          <cell r="U119" t="str">
            <v>317.535.4931</v>
          </cell>
          <cell r="V119" t="str">
            <v>Dr. Cameron Rains</v>
          </cell>
          <cell r="W119" t="str">
            <v>crains@cpcsc.k12.in.us</v>
          </cell>
          <cell r="X119"/>
          <cell r="Y119"/>
          <cell r="Z119"/>
          <cell r="AA119"/>
          <cell r="AB119" t="str">
            <v>317-535-3111</v>
          </cell>
          <cell r="AC119"/>
          <cell r="AD119" t="str">
            <v>John T. Schilawski</v>
          </cell>
          <cell r="AE119" t="str">
            <v>jschilawski@cpcsc.k12.in.us</v>
          </cell>
          <cell r="AF119"/>
          <cell r="AG119"/>
          <cell r="AH119" t="str">
            <v>317-535-7579</v>
          </cell>
          <cell r="AI119" t="str">
            <v>Patty Grabhorn</v>
          </cell>
          <cell r="AJ119" t="str">
            <v>pgrabhorn@cpcsc.k12.in.us</v>
          </cell>
          <cell r="AK119"/>
          <cell r="AL119"/>
          <cell r="AM119" t="str">
            <v>Dr. Patrick Spray</v>
          </cell>
          <cell r="AN119" t="str">
            <v>pspray@cpcsc.k12.in.us</v>
          </cell>
          <cell r="AO119" t="str">
            <v>317-535-7579</v>
          </cell>
          <cell r="AP119" t="str">
            <v>Connie Poston</v>
          </cell>
          <cell r="AQ119" t="str">
            <v>cposton@cpcsc.k12.in.us</v>
          </cell>
        </row>
        <row r="120">
          <cell r="A120" t="str">
            <v>4205</v>
          </cell>
          <cell r="B120" t="str">
            <v>TM</v>
          </cell>
          <cell r="C120" t="str">
            <v xml:space="preserve">Center Grove Com Sch Corp     </v>
          </cell>
          <cell r="D120" t="str">
            <v xml:space="preserve">4800 W Stones Crossing Rd     </v>
          </cell>
          <cell r="E120" t="str">
            <v xml:space="preserve">Greenwood           </v>
          </cell>
          <cell r="F120" t="str">
            <v>IN</v>
          </cell>
          <cell r="G120" t="str">
            <v>46143-9100</v>
          </cell>
          <cell r="H120">
            <v>2.2200000000000001E-2</v>
          </cell>
          <cell r="I120" t="str">
            <v>130713113</v>
          </cell>
          <cell r="J120">
            <v>0.85</v>
          </cell>
          <cell r="K120" t="str">
            <v>Dr.</v>
          </cell>
          <cell r="L120" t="str">
            <v>Richard Arkanoff</v>
          </cell>
          <cell r="M120" t="str">
            <v>arkanoffr@centergrove.k12.in.us</v>
          </cell>
          <cell r="N120" t="str">
            <v>Marcy Szostak</v>
          </cell>
          <cell r="O120" t="str">
            <v>szostakm@centergrove.k12.in.us</v>
          </cell>
          <cell r="P120" t="str">
            <v>Sandra London</v>
          </cell>
          <cell r="Q120" t="str">
            <v>londons@centergrove.k12.in.us</v>
          </cell>
          <cell r="R120"/>
          <cell r="S120"/>
          <cell r="T120" t="str">
            <v>317.881.9326</v>
          </cell>
          <cell r="U120" t="str">
            <v>317.881.0241</v>
          </cell>
          <cell r="V120" t="str">
            <v>Nora Hoover</v>
          </cell>
          <cell r="W120" t="str">
            <v>hoovern@centergrove.k12.in.us</v>
          </cell>
          <cell r="X120"/>
          <cell r="Y120"/>
          <cell r="Z120"/>
          <cell r="AA120"/>
          <cell r="AB120" t="str">
            <v xml:space="preserve">317-881-9326 </v>
          </cell>
          <cell r="AC120" t="str">
            <v>317-881-0241</v>
          </cell>
          <cell r="AD120" t="str">
            <v>Shannon Carroll-Frey</v>
          </cell>
          <cell r="AE120" t="str">
            <v>carrollfreys@centergrove.k12.in.us</v>
          </cell>
          <cell r="AF120"/>
          <cell r="AG120"/>
          <cell r="AH120" t="str">
            <v>(317) 881 9326</v>
          </cell>
          <cell r="AI120" t="str">
            <v>Sandra London</v>
          </cell>
          <cell r="AJ120" t="str">
            <v>londons@centergrove.k12.in.us</v>
          </cell>
          <cell r="AK120"/>
          <cell r="AL120"/>
          <cell r="AM120" t="str">
            <v>Dr. Richard Arkanoff</v>
          </cell>
          <cell r="AN120" t="str">
            <v>arkanoffr@centergrove.k12.in.us</v>
          </cell>
          <cell r="AO120" t="str">
            <v xml:space="preserve">317-881-9326 </v>
          </cell>
          <cell r="AP120" t="str">
            <v>Jack Parker</v>
          </cell>
          <cell r="AQ120" t="str">
            <v>parkerj@centergrove.k12.in.us</v>
          </cell>
        </row>
        <row r="121">
          <cell r="A121" t="str">
            <v>4215</v>
          </cell>
          <cell r="B121" t="str">
            <v>SH</v>
          </cell>
          <cell r="C121" t="str">
            <v xml:space="preserve">Edinburgh Community Sch Corp  </v>
          </cell>
          <cell r="D121" t="str">
            <v xml:space="preserve">202 S Keeley St               </v>
          </cell>
          <cell r="E121" t="str">
            <v xml:space="preserve">Edinburgh           </v>
          </cell>
          <cell r="F121" t="str">
            <v>IN</v>
          </cell>
          <cell r="G121" t="str">
            <v>46124-1383</v>
          </cell>
          <cell r="H121">
            <v>3.1899999999999998E-2</v>
          </cell>
          <cell r="I121" t="str">
            <v>087041893</v>
          </cell>
          <cell r="J121">
            <v>0.9</v>
          </cell>
          <cell r="K121" t="str">
            <v>Dr.</v>
          </cell>
          <cell r="L121" t="str">
            <v>William Glentzer</v>
          </cell>
          <cell r="M121" t="str">
            <v>wglentzer@ecsc.k12.in.us</v>
          </cell>
          <cell r="N121" t="str">
            <v>Andrew Scholl</v>
          </cell>
          <cell r="O121" t="str">
            <v>ascholl@ecsc.k12.in.us</v>
          </cell>
          <cell r="P121"/>
          <cell r="Q121"/>
          <cell r="R121"/>
          <cell r="S121"/>
          <cell r="T121" t="str">
            <v>812.526.9771</v>
          </cell>
          <cell r="U121" t="str">
            <v>812.526.3433</v>
          </cell>
          <cell r="V121" t="str">
            <v>Susan Ingels</v>
          </cell>
          <cell r="W121" t="str">
            <v>singels@ecsc.k12.in.us</v>
          </cell>
          <cell r="X121"/>
          <cell r="Y121"/>
          <cell r="Z121"/>
          <cell r="AA121"/>
          <cell r="AB121" t="str">
            <v>812-526-2681</v>
          </cell>
          <cell r="AC121" t="str">
            <v>812-526-0271</v>
          </cell>
          <cell r="AD121" t="str">
            <v>Douglas Arnold</v>
          </cell>
          <cell r="AE121" t="str">
            <v>darnold@ecsc.k12.in.us</v>
          </cell>
          <cell r="AF121"/>
          <cell r="AG121"/>
          <cell r="AH121" t="str">
            <v>812-526-2681</v>
          </cell>
          <cell r="AI121" t="str">
            <v>Tammy Lewis</v>
          </cell>
          <cell r="AJ121" t="str">
            <v>tlewis@ecsc.k12.in.us</v>
          </cell>
          <cell r="AK121"/>
          <cell r="AL121"/>
          <cell r="AM121" t="str">
            <v>Dr. William Glentzer</v>
          </cell>
          <cell r="AN121" t="str">
            <v>wglentzer@ecsc.k12.in.us</v>
          </cell>
          <cell r="AO121" t="str">
            <v>812-526-2681</v>
          </cell>
          <cell r="AP121" t="str">
            <v>Bob Straugh</v>
          </cell>
          <cell r="AQ121" t="str">
            <v>bstraugh@ecsc.k12.in.us</v>
          </cell>
        </row>
        <row r="122">
          <cell r="A122" t="str">
            <v>4225</v>
          </cell>
          <cell r="B122" t="str">
            <v>MM</v>
          </cell>
          <cell r="C122" t="str">
            <v>Franklin Community School Corp</v>
          </cell>
          <cell r="D122" t="str">
            <v xml:space="preserve">998 Grizzly Cub Dr            </v>
          </cell>
          <cell r="E122" t="str">
            <v xml:space="preserve">Franklin            </v>
          </cell>
          <cell r="F122" t="str">
            <v>IN</v>
          </cell>
          <cell r="G122" t="str">
            <v>46131-1398</v>
          </cell>
          <cell r="H122">
            <v>2.1399999999999999E-2</v>
          </cell>
          <cell r="I122" t="str">
            <v>100216936</v>
          </cell>
          <cell r="J122">
            <v>0.85</v>
          </cell>
          <cell r="K122" t="str">
            <v>Dr.</v>
          </cell>
          <cell r="L122" t="str">
            <v>David Clendening</v>
          </cell>
          <cell r="M122" t="str">
            <v>clendeningd@franklinschools.org</v>
          </cell>
          <cell r="N122" t="str">
            <v>Cheryl Moran</v>
          </cell>
          <cell r="O122" t="str">
            <v>moranc@franklinschools.org</v>
          </cell>
          <cell r="P122"/>
          <cell r="Q122"/>
          <cell r="R122"/>
          <cell r="S122"/>
          <cell r="T122" t="str">
            <v>317.738.5800</v>
          </cell>
          <cell r="U122" t="str">
            <v>317.738.5812</v>
          </cell>
          <cell r="V122" t="str">
            <v>Debra Brown-Nally</v>
          </cell>
          <cell r="W122" t="str">
            <v>brownnallyd@franklinschools.org</v>
          </cell>
          <cell r="X122"/>
          <cell r="Y122"/>
          <cell r="Z122"/>
          <cell r="AA122"/>
          <cell r="AB122" t="str">
            <v>317-738-5800</v>
          </cell>
          <cell r="AC122" t="str">
            <v>317-738-5812</v>
          </cell>
          <cell r="AD122" t="str">
            <v>Debra Brown-Nally</v>
          </cell>
          <cell r="AE122" t="str">
            <v>brownnallyd@franklinschools.org</v>
          </cell>
          <cell r="AF122"/>
          <cell r="AG122"/>
          <cell r="AH122" t="str">
            <v>(317) 346-8704</v>
          </cell>
          <cell r="AI122" t="str">
            <v>Tina Gross</v>
          </cell>
          <cell r="AJ122" t="str">
            <v>grosst@franklinschools.org</v>
          </cell>
          <cell r="AK122"/>
          <cell r="AL122"/>
          <cell r="AM122" t="str">
            <v>Dr. David Clendening</v>
          </cell>
          <cell r="AN122" t="str">
            <v>clendeningd@franklinschools.org</v>
          </cell>
          <cell r="AO122" t="str">
            <v>317-738-5800</v>
          </cell>
          <cell r="AP122" t="str">
            <v>Debra Brown-Nally</v>
          </cell>
          <cell r="AQ122" t="str">
            <v>brownnallyd@franklinschools.org</v>
          </cell>
        </row>
        <row r="123">
          <cell r="A123" t="str">
            <v>4245</v>
          </cell>
          <cell r="B123" t="str">
            <v>TM</v>
          </cell>
          <cell r="C123" t="str">
            <v xml:space="preserve">Greenwood Community Sch Corp  </v>
          </cell>
          <cell r="D123" t="str">
            <v xml:space="preserve">605 W Smith Valley Rd         </v>
          </cell>
          <cell r="E123" t="str">
            <v xml:space="preserve">Greenwood           </v>
          </cell>
          <cell r="F123" t="str">
            <v>IN</v>
          </cell>
          <cell r="G123" t="str">
            <v>46142-0218</v>
          </cell>
          <cell r="H123" t="e">
            <v>#N/A</v>
          </cell>
          <cell r="I123">
            <v>93230126</v>
          </cell>
          <cell r="J123">
            <v>0.85</v>
          </cell>
          <cell r="K123" t="str">
            <v>Dr.</v>
          </cell>
          <cell r="L123" t="str">
            <v>Kent DeKoninck</v>
          </cell>
          <cell r="M123" t="str">
            <v>kdekoninck@gws.k12.in.us</v>
          </cell>
          <cell r="N123" t="str">
            <v>JoAnn Hurt</v>
          </cell>
          <cell r="O123" t="str">
            <v>jhurt@gws.k12.in.us</v>
          </cell>
          <cell r="P123"/>
          <cell r="Q123"/>
          <cell r="R123"/>
          <cell r="S123"/>
          <cell r="T123" t="str">
            <v>317.889.4180</v>
          </cell>
          <cell r="U123" t="str">
            <v>317.889.4068</v>
          </cell>
          <cell r="V123" t="str">
            <v>Lisa Harkness</v>
          </cell>
          <cell r="W123" t="str">
            <v>lharkness@gws.k12.in.us</v>
          </cell>
          <cell r="X123"/>
          <cell r="Y123"/>
          <cell r="Z123"/>
          <cell r="AA123"/>
          <cell r="AB123" t="str">
            <v>317-889-4180</v>
          </cell>
          <cell r="AC123" t="str">
            <v>317-889-4068</v>
          </cell>
          <cell r="AD123" t="str">
            <v>Jill Hamilton</v>
          </cell>
          <cell r="AE123" t="str">
            <v>jhamilton@gws.k12.in.us</v>
          </cell>
          <cell r="AF123"/>
          <cell r="AG123"/>
          <cell r="AH123" t="str">
            <v>(317) 889-4090</v>
          </cell>
          <cell r="AI123" t="str">
            <v>Stephanie Porter</v>
          </cell>
          <cell r="AJ123" t="str">
            <v>sporter@gws.k12.in.us</v>
          </cell>
          <cell r="AK123"/>
          <cell r="AL123"/>
          <cell r="AM123" t="str">
            <v>Dr. Kent DeKoninck</v>
          </cell>
          <cell r="AN123" t="str">
            <v>kdekoninck@gws.k12.in.us</v>
          </cell>
          <cell r="AO123" t="str">
            <v>317-889-4180</v>
          </cell>
          <cell r="AP123" t="str">
            <v>Lisa Harkness</v>
          </cell>
          <cell r="AQ123" t="str">
            <v>lharkness@gws.k12.in.us</v>
          </cell>
        </row>
        <row r="124">
          <cell r="A124" t="str">
            <v>4255</v>
          </cell>
          <cell r="B124" t="str">
            <v>SH</v>
          </cell>
          <cell r="C124" t="str">
            <v>Nineveh-Hensley-Jackson United</v>
          </cell>
          <cell r="D124" t="str">
            <v xml:space="preserve">802 S Indian Creek Dr         </v>
          </cell>
          <cell r="E124" t="str">
            <v xml:space="preserve">Trafalgar           </v>
          </cell>
          <cell r="F124" t="str">
            <v>IN</v>
          </cell>
          <cell r="G124">
            <v>46181</v>
          </cell>
          <cell r="H124">
            <v>6.4999999999999997E-3</v>
          </cell>
          <cell r="I124" t="str">
            <v>786689943</v>
          </cell>
          <cell r="J124">
            <v>0.85</v>
          </cell>
          <cell r="K124" t="str">
            <v>Dr.</v>
          </cell>
          <cell r="L124" t="str">
            <v>Timothy Edsell</v>
          </cell>
          <cell r="M124" t="str">
            <v>tedsell@nhj.k12.in.us</v>
          </cell>
          <cell r="N124" t="str">
            <v>Keith M. Grant</v>
          </cell>
          <cell r="O124" t="str">
            <v>kgrant@nhj.k12.in.us</v>
          </cell>
          <cell r="P124"/>
          <cell r="Q124"/>
          <cell r="R124"/>
          <cell r="S124"/>
          <cell r="T124" t="str">
            <v>317.878.2153</v>
          </cell>
          <cell r="U124" t="str">
            <v>317.878.5486</v>
          </cell>
          <cell r="V124" t="str">
            <v>Keith Grant</v>
          </cell>
          <cell r="W124" t="str">
            <v>kgrant@nhj.k12.in.us</v>
          </cell>
          <cell r="X124"/>
          <cell r="Y124"/>
          <cell r="Z124"/>
          <cell r="AA124"/>
          <cell r="AB124" t="str">
            <v>317-878-2153</v>
          </cell>
          <cell r="AC124" t="str">
            <v>317-878-5486</v>
          </cell>
          <cell r="AD124" t="str">
            <v>Andy Cline</v>
          </cell>
          <cell r="AE124" t="str">
            <v>acline@nhj.k12.in.us</v>
          </cell>
          <cell r="AF124"/>
          <cell r="AG124"/>
          <cell r="AH124" t="str">
            <v>317-878-2100</v>
          </cell>
          <cell r="AI124" t="str">
            <v>Debbie Carter</v>
          </cell>
          <cell r="AJ124" t="str">
            <v>dcarter@nhj.k12.in.us</v>
          </cell>
          <cell r="AK124"/>
          <cell r="AL124"/>
          <cell r="AM124" t="str">
            <v>Dr. Timothy Edsell</v>
          </cell>
          <cell r="AN124" t="str">
            <v>tedsell@nhj.k12.in.us</v>
          </cell>
          <cell r="AO124" t="str">
            <v>317-878-2153</v>
          </cell>
          <cell r="AP124" t="str">
            <v>Andy Cline</v>
          </cell>
          <cell r="AQ124" t="str">
            <v>acline@nhj.k12.in.us</v>
          </cell>
        </row>
        <row r="125">
          <cell r="A125" t="str">
            <v>4315</v>
          </cell>
          <cell r="B125" t="str">
            <v>TBD</v>
          </cell>
          <cell r="C125" t="str">
            <v xml:space="preserve">North Knox School Corp        </v>
          </cell>
          <cell r="D125" t="str">
            <v xml:space="preserve">11110 N SR 159                </v>
          </cell>
          <cell r="E125" t="str">
            <v xml:space="preserve">Bicknell            </v>
          </cell>
          <cell r="F125" t="str">
            <v>IN</v>
          </cell>
          <cell r="G125" t="str">
            <v>47512-9801</v>
          </cell>
          <cell r="H125" t="e">
            <v>#N/A</v>
          </cell>
          <cell r="I125" t="str">
            <v>050537463</v>
          </cell>
          <cell r="J125">
            <v>0.9</v>
          </cell>
          <cell r="K125" t="str">
            <v>Dr.</v>
          </cell>
          <cell r="L125" t="str">
            <v>Darrel Bobe</v>
          </cell>
          <cell r="M125" t="str">
            <v>dbobe@nknox.k12.in.us</v>
          </cell>
          <cell r="N125" t="str">
            <v>Scott Sturgeon</v>
          </cell>
          <cell r="O125" t="str">
            <v>ssturgeon@nknox.k12.in.us</v>
          </cell>
          <cell r="P125"/>
          <cell r="Q125"/>
          <cell r="R125"/>
          <cell r="S125"/>
          <cell r="T125" t="str">
            <v>812-735-2547</v>
          </cell>
          <cell r="U125" t="str">
            <v>812-328-6262</v>
          </cell>
          <cell r="V125" t="str">
            <v>Darrel Bode</v>
          </cell>
          <cell r="W125" t="str">
            <v>dbode@nknox.k12.in.us</v>
          </cell>
          <cell r="X125"/>
          <cell r="Y125"/>
          <cell r="Z125"/>
          <cell r="AA125"/>
          <cell r="AB125" t="str">
            <v>812-735-4434</v>
          </cell>
          <cell r="AC125" t="str">
            <v>812-328-6262</v>
          </cell>
          <cell r="AD125" t="str">
            <v>Don Osburn</v>
          </cell>
          <cell r="AE125" t="str">
            <v>dosburn@knox.k12.in.us</v>
          </cell>
          <cell r="AF125"/>
          <cell r="AG125" t="str">
            <v xml:space="preserve"> </v>
          </cell>
          <cell r="AH125" t="str">
            <v>812-735-4434</v>
          </cell>
          <cell r="AI125" t="str">
            <v>Terri Roesler</v>
          </cell>
          <cell r="AJ125" t="str">
            <v>troesler@hp.nknox.k12.in.us</v>
          </cell>
          <cell r="AK125"/>
          <cell r="AL125"/>
          <cell r="AM125" t="str">
            <v>Dr. Darrel Bobe</v>
          </cell>
          <cell r="AN125" t="str">
            <v>dbobe@nknox.k12.in.us</v>
          </cell>
          <cell r="AO125" t="str">
            <v>812-735-4434</v>
          </cell>
          <cell r="AP125" t="str">
            <v>Terri Roesler</v>
          </cell>
          <cell r="AQ125" t="str">
            <v>troesler@nknox.k12.in.us</v>
          </cell>
        </row>
        <row r="126">
          <cell r="A126" t="str">
            <v>4325</v>
          </cell>
          <cell r="B126" t="str">
            <v>MF</v>
          </cell>
          <cell r="C126" t="str">
            <v xml:space="preserve">South Knox School Corp        </v>
          </cell>
          <cell r="D126" t="str">
            <v xml:space="preserve">6116 E SR 61                  </v>
          </cell>
          <cell r="E126" t="str">
            <v xml:space="preserve">Vincennes           </v>
          </cell>
          <cell r="F126" t="str">
            <v>IN</v>
          </cell>
          <cell r="G126">
            <v>47591</v>
          </cell>
          <cell r="H126" t="e">
            <v>#N/A</v>
          </cell>
          <cell r="I126" t="str">
            <v>125282509</v>
          </cell>
          <cell r="J126">
            <v>0.85</v>
          </cell>
          <cell r="K126" t="str">
            <v>Mr.</v>
          </cell>
          <cell r="L126" t="str">
            <v>Timothy Grove</v>
          </cell>
          <cell r="M126" t="str">
            <v xml:space="preserve">tgrove@sknox.k12.in.us </v>
          </cell>
          <cell r="N126" t="str">
            <v>Alan R. Drew</v>
          </cell>
          <cell r="O126" t="str">
            <v>adrew@sknox.k12.in.us</v>
          </cell>
          <cell r="P126"/>
          <cell r="Q126"/>
          <cell r="R126"/>
          <cell r="S126"/>
          <cell r="T126" t="str">
            <v>812.743.2591</v>
          </cell>
          <cell r="U126" t="str">
            <v>812.726.4585</v>
          </cell>
          <cell r="V126" t="str">
            <v>Tamara Asdell</v>
          </cell>
          <cell r="W126" t="str">
            <v>tlasdell@sknox.k12.in.us</v>
          </cell>
          <cell r="X126"/>
          <cell r="Y126"/>
          <cell r="Z126"/>
          <cell r="AA126"/>
          <cell r="AB126" t="str">
            <v>812-726-4440</v>
          </cell>
          <cell r="AC126" t="str">
            <v>812-743-2110</v>
          </cell>
          <cell r="AD126" t="str">
            <v>Lisa Wilson</v>
          </cell>
          <cell r="AE126" t="str">
            <v>lkwilson@sknox.k12.in.us</v>
          </cell>
          <cell r="AF126"/>
          <cell r="AG126"/>
          <cell r="AH126" t="str">
            <v>812-743-2591</v>
          </cell>
          <cell r="AI126" t="str">
            <v>Tamara L Asdell</v>
          </cell>
          <cell r="AJ126" t="str">
            <v>tlasdell@sknox.k12.in.us</v>
          </cell>
          <cell r="AK126"/>
          <cell r="AL126"/>
          <cell r="AM126" t="str">
            <v>Mr. Timothy Grove</v>
          </cell>
          <cell r="AN126" t="str">
            <v xml:space="preserve">tgrove@sknox.k12.in.us </v>
          </cell>
          <cell r="AO126" t="str">
            <v>812-726-4440</v>
          </cell>
          <cell r="AP126" t="str">
            <v>Lisa Wilson</v>
          </cell>
          <cell r="AQ126" t="str">
            <v>lkwilson@sknox.k12.in.us</v>
          </cell>
        </row>
        <row r="127">
          <cell r="A127" t="str">
            <v>4335</v>
          </cell>
          <cell r="B127" t="str">
            <v>MM</v>
          </cell>
          <cell r="C127" t="str">
            <v xml:space="preserve">Vincennes Community Sch Corp  </v>
          </cell>
          <cell r="D127" t="str">
            <v xml:space="preserve">1712 S Quail Run Rd         </v>
          </cell>
          <cell r="E127" t="str">
            <v xml:space="preserve">Vincennes           </v>
          </cell>
          <cell r="F127" t="str">
            <v>IN</v>
          </cell>
          <cell r="G127">
            <v>47591</v>
          </cell>
          <cell r="H127" t="e">
            <v>#N/A</v>
          </cell>
          <cell r="I127" t="str">
            <v>079654737</v>
          </cell>
          <cell r="J127">
            <v>0.95</v>
          </cell>
          <cell r="K127" t="str">
            <v>Mr.</v>
          </cell>
          <cell r="L127" t="str">
            <v>Greg Parsley</v>
          </cell>
          <cell r="M127" t="str">
            <v xml:space="preserve">parsleyg@vcsc.k12.in.us </v>
          </cell>
          <cell r="N127" t="str">
            <v>David Hill</v>
          </cell>
          <cell r="O127" t="str">
            <v>hilld@vcsc.k12.in.us</v>
          </cell>
          <cell r="P127" t="str">
            <v xml:space="preserve"> </v>
          </cell>
          <cell r="Q127" t="str">
            <v xml:space="preserve"> </v>
          </cell>
          <cell r="R127"/>
          <cell r="S127"/>
          <cell r="T127" t="str">
            <v>812.882.2326</v>
          </cell>
          <cell r="U127" t="str">
            <v>812.885.1427</v>
          </cell>
          <cell r="V127" t="str">
            <v>Michele Fleck</v>
          </cell>
          <cell r="W127" t="str">
            <v>fleckm@vcsc.k12.in.us</v>
          </cell>
          <cell r="X127"/>
          <cell r="Y127"/>
          <cell r="Z127"/>
          <cell r="AA127"/>
          <cell r="AB127" t="str">
            <v>812-882-4844</v>
          </cell>
          <cell r="AC127" t="str">
            <v>812-885-1427</v>
          </cell>
          <cell r="AD127" t="str">
            <v>Michele Fleck</v>
          </cell>
          <cell r="AE127" t="str">
            <v>fleckm@vcsc.k12.in.us</v>
          </cell>
          <cell r="AF127"/>
          <cell r="AG127"/>
          <cell r="AH127" t="str">
            <v>812.882.4844</v>
          </cell>
          <cell r="AI127" t="str">
            <v>Debbie Groves</v>
          </cell>
          <cell r="AJ127" t="str">
            <v>grovesd@vcsc.k12.in.us</v>
          </cell>
          <cell r="AK127"/>
          <cell r="AL127"/>
          <cell r="AM127" t="str">
            <v>Mr. Greg Parsley</v>
          </cell>
          <cell r="AN127" t="str">
            <v xml:space="preserve">parsleyg@vcsc.k12.in.us </v>
          </cell>
          <cell r="AO127" t="str">
            <v>812-882-4844</v>
          </cell>
          <cell r="AP127" t="str">
            <v>Michele Fleck</v>
          </cell>
          <cell r="AQ127" t="str">
            <v>fleckm@vcsc.k12.in.us</v>
          </cell>
        </row>
        <row r="128">
          <cell r="A128" t="str">
            <v>4345</v>
          </cell>
          <cell r="B128" t="str">
            <v>TM</v>
          </cell>
          <cell r="C128" t="str">
            <v xml:space="preserve">Wawasee Community School Corp </v>
          </cell>
          <cell r="D128" t="str">
            <v xml:space="preserve">1 Warrior Path - Bldg 2       </v>
          </cell>
          <cell r="E128" t="str">
            <v xml:space="preserve">Syracuse            </v>
          </cell>
          <cell r="F128" t="str">
            <v>IN</v>
          </cell>
          <cell r="G128" t="str">
            <v>46567-9170</v>
          </cell>
          <cell r="H128">
            <v>5.1499999999999997E-2</v>
          </cell>
          <cell r="I128" t="str">
            <v>086782794</v>
          </cell>
          <cell r="J128">
            <v>0.85</v>
          </cell>
          <cell r="K128" t="str">
            <v>Dr.</v>
          </cell>
          <cell r="L128" t="str">
            <v>Thomas Edington</v>
          </cell>
          <cell r="M128" t="str">
            <v>tedington@wawasee.k12.in.us</v>
          </cell>
          <cell r="N128" t="str">
            <v>Lisa Ernsberger</v>
          </cell>
          <cell r="O128" t="str">
            <v>lernsberger@wawasee.k12.in.us</v>
          </cell>
          <cell r="P128"/>
          <cell r="Q128"/>
          <cell r="R128"/>
          <cell r="S128"/>
          <cell r="T128" t="str">
            <v>574.834.7644</v>
          </cell>
          <cell r="U128" t="str">
            <v>574.834.1046</v>
          </cell>
          <cell r="V128" t="str">
            <v>Joy Goshert</v>
          </cell>
          <cell r="W128" t="str">
            <v>jgoshert@wawasee.k12.in.us</v>
          </cell>
          <cell r="X128"/>
          <cell r="Y128"/>
          <cell r="Z128"/>
          <cell r="AA128"/>
          <cell r="AB128" t="str">
            <v>574-457-3188</v>
          </cell>
          <cell r="AC128" t="str">
            <v>574-457-4962</v>
          </cell>
          <cell r="AD128" t="str">
            <v>Joy Goshert</v>
          </cell>
          <cell r="AE128" t="str">
            <v>jgoshert@wawasee.k12.in.us</v>
          </cell>
          <cell r="AF128"/>
          <cell r="AG128"/>
          <cell r="AH128" t="str">
            <v>574-457-3188</v>
          </cell>
          <cell r="AI128" t="str">
            <v>Jim Evans</v>
          </cell>
          <cell r="AJ128" t="str">
            <v>jevans@wawasee.k12.in.us</v>
          </cell>
          <cell r="AK128"/>
          <cell r="AL128"/>
          <cell r="AM128" t="str">
            <v>Dr. Thomas Edington</v>
          </cell>
          <cell r="AN128" t="str">
            <v>tedington@wawasee.k12.in.us</v>
          </cell>
          <cell r="AO128" t="str">
            <v>574-457-3188</v>
          </cell>
          <cell r="AP128" t="str">
            <v>Joy Goshert</v>
          </cell>
          <cell r="AQ128" t="str">
            <v>jgoshert@wawasee.k12.in.us</v>
          </cell>
        </row>
        <row r="129">
          <cell r="A129" t="str">
            <v>4415</v>
          </cell>
          <cell r="B129" t="str">
            <v>TM</v>
          </cell>
          <cell r="C129" t="str">
            <v xml:space="preserve">Warsaw Community Schools      </v>
          </cell>
          <cell r="D129" t="str">
            <v xml:space="preserve">PO Box 288                    </v>
          </cell>
          <cell r="E129" t="str">
            <v xml:space="preserve">Warsaw              </v>
          </cell>
          <cell r="F129" t="str">
            <v>IN</v>
          </cell>
          <cell r="G129" t="str">
            <v>46581-0288</v>
          </cell>
          <cell r="H129">
            <v>2.93E-2</v>
          </cell>
          <cell r="I129" t="str">
            <v>040283913</v>
          </cell>
          <cell r="J129">
            <v>0.85</v>
          </cell>
          <cell r="K129" t="str">
            <v>Dr.</v>
          </cell>
          <cell r="L129" t="str">
            <v>David Hoffert</v>
          </cell>
          <cell r="M129" t="str">
            <v>dhoffert@warsawschools.org</v>
          </cell>
          <cell r="N129" t="str">
            <v>Dani Barkey</v>
          </cell>
          <cell r="O129" t="str">
            <v>dbarkey@warsawschools.org</v>
          </cell>
          <cell r="P129"/>
          <cell r="Q129"/>
          <cell r="R129"/>
          <cell r="S129"/>
          <cell r="T129" t="str">
            <v>574.371.5098</v>
          </cell>
          <cell r="U129" t="str">
            <v>574.371.5095</v>
          </cell>
          <cell r="V129" t="str">
            <v>David Robertson</v>
          </cell>
          <cell r="W129" t="str">
            <v>drobertson@warsawschools.org</v>
          </cell>
          <cell r="X129"/>
          <cell r="Y129"/>
          <cell r="Z129"/>
          <cell r="AA129"/>
          <cell r="AB129" t="str">
            <v xml:space="preserve">574-371-5098 </v>
          </cell>
          <cell r="AC129" t="str">
            <v>574-371-5098</v>
          </cell>
          <cell r="AD129" t="str">
            <v>Dani Barkey</v>
          </cell>
          <cell r="AE129" t="str">
            <v>dbarkey@warsaw.k12.in.us</v>
          </cell>
          <cell r="AF129"/>
          <cell r="AG129"/>
          <cell r="AH129" t="str">
            <v>(574) 371-5098</v>
          </cell>
          <cell r="AI129" t="str">
            <v>April Fitterling</v>
          </cell>
          <cell r="AJ129" t="str">
            <v>afitterling@warsawschools.org</v>
          </cell>
          <cell r="AK129"/>
          <cell r="AL129"/>
          <cell r="AM129" t="str">
            <v>Dr. David Hoffert</v>
          </cell>
          <cell r="AN129" t="str">
            <v>dhoffert@warsawschools.org</v>
          </cell>
          <cell r="AO129" t="str">
            <v xml:space="preserve">574-371-5098 </v>
          </cell>
          <cell r="AP129" t="str">
            <v>David Robertson</v>
          </cell>
          <cell r="AQ129" t="str">
            <v>drobertson@warsawschools.org</v>
          </cell>
        </row>
        <row r="130">
          <cell r="A130" t="str">
            <v>4445</v>
          </cell>
          <cell r="B130" t="str">
            <v>FC</v>
          </cell>
          <cell r="C130" t="str">
            <v xml:space="preserve">Tippecanoe Valley School Corp </v>
          </cell>
          <cell r="D130" t="str">
            <v xml:space="preserve">8343 S SR 19                  </v>
          </cell>
          <cell r="E130" t="str">
            <v xml:space="preserve">Akron               </v>
          </cell>
          <cell r="F130" t="str">
            <v>IN</v>
          </cell>
          <cell r="G130">
            <v>46910</v>
          </cell>
          <cell r="H130">
            <v>1E-4</v>
          </cell>
          <cell r="I130" t="str">
            <v>040269771</v>
          </cell>
          <cell r="J130">
            <v>0.85</v>
          </cell>
          <cell r="K130" t="str">
            <v>Mr.</v>
          </cell>
          <cell r="L130" t="str">
            <v>Blaine Conley</v>
          </cell>
          <cell r="M130" t="str">
            <v>Conleyb@tvsc.k12.in.us</v>
          </cell>
          <cell r="N130" t="str">
            <v>Tania L. Grimes</v>
          </cell>
          <cell r="O130" t="str">
            <v>Grimest@tvsc.k12.in.us</v>
          </cell>
          <cell r="P130"/>
          <cell r="Q130"/>
          <cell r="R130"/>
          <cell r="S130"/>
          <cell r="T130" t="str">
            <v>574.598.2590</v>
          </cell>
          <cell r="U130" t="str">
            <v>574.598.2575</v>
          </cell>
          <cell r="V130" t="str">
            <v>Brett Boggs</v>
          </cell>
          <cell r="W130" t="str">
            <v>boggsb@tvsc.k12.in.us</v>
          </cell>
          <cell r="X130"/>
          <cell r="Y130"/>
          <cell r="Z130"/>
          <cell r="AA130"/>
          <cell r="AB130" t="str">
            <v>574-353-7465</v>
          </cell>
          <cell r="AC130" t="str">
            <v>574-353-7454</v>
          </cell>
          <cell r="AD130" t="str">
            <v>Tania Grimes</v>
          </cell>
          <cell r="AE130" t="str">
            <v>grimest@tvsc.k12.in.us</v>
          </cell>
          <cell r="AF130"/>
          <cell r="AG130"/>
          <cell r="AH130" t="str">
            <v>(574) 598.2759</v>
          </cell>
          <cell r="AI130" t="str">
            <v>Jessica McFarland</v>
          </cell>
          <cell r="AJ130" t="str">
            <v>mcfarlandj@tvsc.k12.in.us</v>
          </cell>
          <cell r="AK130"/>
          <cell r="AL130"/>
          <cell r="AM130" t="str">
            <v>Mr. Brett Boggs</v>
          </cell>
          <cell r="AN130" t="str">
            <v>boggsb@tvsc.k12.in.us</v>
          </cell>
          <cell r="AO130" t="str">
            <v>574-353-7465</v>
          </cell>
          <cell r="AP130" t="str">
            <v>Tania Grimes</v>
          </cell>
          <cell r="AQ130" t="str">
            <v>grimest@tvsc.k12.in.us</v>
          </cell>
        </row>
        <row r="131">
          <cell r="A131" t="str">
            <v>4455</v>
          </cell>
          <cell r="B131" t="str">
            <v>MM</v>
          </cell>
          <cell r="C131" t="str">
            <v xml:space="preserve">Whitko Community School Corp  </v>
          </cell>
          <cell r="D131" t="str">
            <v>710 N SR 5 - #B</v>
          </cell>
          <cell r="E131" t="str">
            <v>Larwill</v>
          </cell>
          <cell r="F131" t="str">
            <v>IN</v>
          </cell>
          <cell r="G131" t="str">
            <v>46764-9776</v>
          </cell>
          <cell r="H131">
            <v>7.3000000000000001E-3</v>
          </cell>
          <cell r="I131" t="str">
            <v>050539410</v>
          </cell>
          <cell r="J131">
            <v>0.9</v>
          </cell>
          <cell r="K131" t="str">
            <v>Mr.</v>
          </cell>
          <cell r="L131" t="str">
            <v>Brandon Penrod</v>
          </cell>
          <cell r="M131" t="str">
            <v>brandon.penrod@whitko.org</v>
          </cell>
          <cell r="N131" t="str">
            <v>Mary Helen Gensch</v>
          </cell>
          <cell r="O131" t="str">
            <v>maryhelen.gensch@whitko.org</v>
          </cell>
          <cell r="P131" t="str">
            <v>Hilary Stouder</v>
          </cell>
          <cell r="Q131" t="str">
            <v>hilary.stouder@whitko.org</v>
          </cell>
          <cell r="R131"/>
          <cell r="S131"/>
          <cell r="T131" t="str">
            <v>574.594.2658</v>
          </cell>
          <cell r="U131" t="str">
            <v>574.594.2326</v>
          </cell>
          <cell r="V131" t="str">
            <v>Hilary Stouder</v>
          </cell>
          <cell r="W131" t="str">
            <v>hilary.stouder@whitko.org</v>
          </cell>
          <cell r="X131"/>
          <cell r="Y131"/>
          <cell r="Z131"/>
          <cell r="AA131"/>
          <cell r="AB131" t="str">
            <v>574-594-2658</v>
          </cell>
          <cell r="AC131" t="str">
            <v>574-594-2326</v>
          </cell>
          <cell r="AD131" t="str">
            <v>Ward Lamon</v>
          </cell>
          <cell r="AE131" t="str">
            <v>ward.lamon@whitko.org</v>
          </cell>
          <cell r="AF131"/>
          <cell r="AG131"/>
          <cell r="AH131" t="str">
            <v>(574) 594.2658</v>
          </cell>
          <cell r="AI131" t="str">
            <v>Shannon Ebbinghouse</v>
          </cell>
          <cell r="AJ131" t="str">
            <v>shannon.ebbinghouse@whitko.org</v>
          </cell>
          <cell r="AK131"/>
          <cell r="AL131"/>
          <cell r="AM131" t="str">
            <v>Mr. Steven Clason</v>
          </cell>
          <cell r="AN131" t="str">
            <v>steve.clason@whitko.org</v>
          </cell>
          <cell r="AO131" t="str">
            <v>574-594-2658</v>
          </cell>
          <cell r="AP131" t="str">
            <v>Hilary Stounder</v>
          </cell>
          <cell r="AQ131" t="str">
            <v>Hilary.Stounder@whitko.org</v>
          </cell>
        </row>
        <row r="132">
          <cell r="A132" t="str">
            <v>4515</v>
          </cell>
          <cell r="B132" t="str">
            <v>TBD</v>
          </cell>
          <cell r="C132" t="str">
            <v xml:space="preserve">Prairie Heights Com Sch Corp  </v>
          </cell>
          <cell r="D132" t="str">
            <v>0305 S 1150 E</v>
          </cell>
          <cell r="E132" t="str">
            <v xml:space="preserve">LaGrange            </v>
          </cell>
          <cell r="F132" t="str">
            <v>IN</v>
          </cell>
          <cell r="G132" t="str">
            <v>46761-9653</v>
          </cell>
          <cell r="H132" t="e">
            <v>#N/A</v>
          </cell>
          <cell r="I132" t="str">
            <v>100648252</v>
          </cell>
          <cell r="J132">
            <v>0.9</v>
          </cell>
          <cell r="K132" t="str">
            <v>Mr.</v>
          </cell>
          <cell r="L132" t="str">
            <v>Jeff Reed</v>
          </cell>
          <cell r="M132" t="str">
            <v xml:space="preserve">jreed@ph.k12.in.us </v>
          </cell>
          <cell r="N132" t="str">
            <v>Alecia Pfefferkorn</v>
          </cell>
          <cell r="O132" t="str">
            <v>apfefferkorn@ph.k12.in.us</v>
          </cell>
          <cell r="P132"/>
          <cell r="Q132"/>
          <cell r="R132"/>
          <cell r="S132"/>
          <cell r="T132" t="str">
            <v>260.351.3214</v>
          </cell>
          <cell r="U132" t="str">
            <v>260.351.2182</v>
          </cell>
          <cell r="V132" t="str">
            <v>Vicki Walker</v>
          </cell>
          <cell r="W132" t="str">
            <v>vwalker@ph.k12.in.us</v>
          </cell>
          <cell r="X132"/>
          <cell r="Y132"/>
          <cell r="Z132"/>
          <cell r="AA132"/>
          <cell r="AB132" t="str">
            <v>260-351-3214     x5267</v>
          </cell>
          <cell r="AC132" t="str">
            <v>260-351-3614</v>
          </cell>
          <cell r="AD132" t="str">
            <v>Hailey Lamaster</v>
          </cell>
          <cell r="AE132" t="str">
            <v>hlamaster@ph.k12.in.us</v>
          </cell>
          <cell r="AF132"/>
          <cell r="AG132"/>
          <cell r="AH132" t="str">
            <v>260.351.3214</v>
          </cell>
          <cell r="AI132" t="str">
            <v>Karen Eagleson</v>
          </cell>
          <cell r="AJ132" t="str">
            <v>keagleson@ph.k12.in.us</v>
          </cell>
          <cell r="AK132"/>
          <cell r="AL132"/>
          <cell r="AM132" t="str">
            <v>Mr. Jeff Reed</v>
          </cell>
          <cell r="AN132" t="str">
            <v xml:space="preserve">jreed@ph.k12.in.us </v>
          </cell>
          <cell r="AO132" t="str">
            <v>260-351-3214     x5267</v>
          </cell>
          <cell r="AP132" t="str">
            <v>Jeff Reed</v>
          </cell>
          <cell r="AQ132" t="str">
            <v>jreed@ph.k12.in.us</v>
          </cell>
        </row>
        <row r="133">
          <cell r="A133" t="str">
            <v>4525</v>
          </cell>
          <cell r="B133" t="str">
            <v>FC</v>
          </cell>
          <cell r="C133" t="str">
            <v xml:space="preserve">Westview School Corporation   </v>
          </cell>
          <cell r="D133" t="str">
            <v>1545 S 600 W</v>
          </cell>
          <cell r="E133" t="str">
            <v xml:space="preserve">Topeka              </v>
          </cell>
          <cell r="F133" t="str">
            <v>IN</v>
          </cell>
          <cell r="G133" t="str">
            <v>46571-9741</v>
          </cell>
          <cell r="H133" t="e">
            <v>#N/A</v>
          </cell>
          <cell r="I133">
            <v>40267569</v>
          </cell>
          <cell r="J133">
            <v>0.85</v>
          </cell>
          <cell r="K133" t="str">
            <v>Mr.</v>
          </cell>
          <cell r="L133" t="str">
            <v>Randall Miller</v>
          </cell>
          <cell r="M133" t="str">
            <v>millerra@westview.k12.in.us</v>
          </cell>
          <cell r="N133" t="str">
            <v>Michelle Grewe</v>
          </cell>
          <cell r="O133" t="str">
            <v>grewem@westview.k12.in.us</v>
          </cell>
          <cell r="P133"/>
          <cell r="Q133"/>
          <cell r="R133"/>
          <cell r="S133"/>
          <cell r="T133" t="str">
            <v>260.768.4404</v>
          </cell>
          <cell r="U133" t="str">
            <v>260.768.7368</v>
          </cell>
          <cell r="V133" t="str">
            <v>Michelle Grewe</v>
          </cell>
          <cell r="W133" t="str">
            <v>grewem@westview.k12.in.us</v>
          </cell>
          <cell r="X133"/>
          <cell r="Y133"/>
          <cell r="Z133"/>
          <cell r="AA133"/>
          <cell r="AB133" t="str">
            <v>260-768-4404</v>
          </cell>
          <cell r="AC133" t="str">
            <v>260-768-7368</v>
          </cell>
          <cell r="AD133" t="str">
            <v>Michelle Grewe</v>
          </cell>
          <cell r="AE133" t="str">
            <v>grewem@westview.k12.in.us</v>
          </cell>
          <cell r="AF133"/>
          <cell r="AG133"/>
          <cell r="AH133" t="str">
            <v>260-768-4404</v>
          </cell>
          <cell r="AI133" t="str">
            <v>Brian Christner</v>
          </cell>
          <cell r="AJ133" t="str">
            <v>christnerb@westview.k12.in.us</v>
          </cell>
          <cell r="AK133"/>
          <cell r="AL133"/>
          <cell r="AM133" t="str">
            <v>Randall Miller</v>
          </cell>
          <cell r="AN133" t="str">
            <v>millerra@westview.k12.in.us</v>
          </cell>
          <cell r="AO133" t="str">
            <v>260-768-4404</v>
          </cell>
          <cell r="AP133" t="str">
            <v>Michelle Grewe</v>
          </cell>
          <cell r="AQ133" t="str">
            <v>grewem@westview.k12.in.us</v>
          </cell>
        </row>
        <row r="134">
          <cell r="A134" t="str">
            <v>4535</v>
          </cell>
          <cell r="B134" t="str">
            <v>MM</v>
          </cell>
          <cell r="C134" t="str">
            <v xml:space="preserve">Lakeland School Corporation   </v>
          </cell>
          <cell r="D134" t="str">
            <v>0825 E 075 N</v>
          </cell>
          <cell r="E134" t="str">
            <v xml:space="preserve">LaGrange            </v>
          </cell>
          <cell r="F134" t="str">
            <v>IN</v>
          </cell>
          <cell r="G134" t="str">
            <v>46761-2099</v>
          </cell>
          <cell r="H134">
            <v>3.9E-2</v>
          </cell>
          <cell r="I134" t="str">
            <v>181578790</v>
          </cell>
          <cell r="J134">
            <v>0.85</v>
          </cell>
          <cell r="K134" t="str">
            <v xml:space="preserve">Mrs.         </v>
          </cell>
          <cell r="L134" t="str">
            <v>Eva Merkel</v>
          </cell>
          <cell r="M134" t="str">
            <v>emerkel@lakelandlakers.net</v>
          </cell>
          <cell r="N134" t="str">
            <v>Crystal Leu</v>
          </cell>
          <cell r="O134" t="str">
            <v>cleu@lakelandlakers.net</v>
          </cell>
          <cell r="P134"/>
          <cell r="Q134"/>
          <cell r="R134"/>
          <cell r="S134"/>
          <cell r="T134" t="str">
            <v>260.499.2400</v>
          </cell>
          <cell r="U134" t="str">
            <v>260.463.4800</v>
          </cell>
          <cell r="V134" t="str">
            <v>Crystal A. Leu</v>
          </cell>
          <cell r="W134" t="str">
            <v>cleu@lakeland.k12.in.us</v>
          </cell>
          <cell r="X134"/>
          <cell r="Y134"/>
          <cell r="Z134"/>
          <cell r="AA134"/>
          <cell r="AB134" t="str">
            <v>260-499-2400</v>
          </cell>
          <cell r="AC134" t="str">
            <v>260-463-4800</v>
          </cell>
          <cell r="AD134" t="str">
            <v>Stacey Priestley</v>
          </cell>
          <cell r="AE134" t="str">
            <v>spriestley@lakelandlakers.net</v>
          </cell>
          <cell r="AF134"/>
          <cell r="AG134"/>
          <cell r="AH134" t="str">
            <v>(260) 499-2400</v>
          </cell>
          <cell r="AI134" t="str">
            <v>Cathy Phillip</v>
          </cell>
          <cell r="AJ134" t="str">
            <v>cphillip@lakelandlakers.net</v>
          </cell>
          <cell r="AK134"/>
          <cell r="AL134"/>
          <cell r="AM134" t="str">
            <v>Mrs. Eva Merkel</v>
          </cell>
          <cell r="AN134" t="str">
            <v>emerkel@lakeland.k12.in.us</v>
          </cell>
          <cell r="AO134" t="str">
            <v>260-499-2400</v>
          </cell>
          <cell r="AP134" t="str">
            <v>Crystal Leu</v>
          </cell>
          <cell r="AQ134" t="str">
            <v>cleu@lakelandlakers.net</v>
          </cell>
        </row>
        <row r="135">
          <cell r="A135" t="str">
            <v>4580</v>
          </cell>
          <cell r="B135" t="str">
            <v>MF</v>
          </cell>
          <cell r="C135" t="str">
            <v>Hanover Community</v>
          </cell>
          <cell r="D135" t="str">
            <v xml:space="preserve">PO Box 645                    </v>
          </cell>
          <cell r="E135" t="str">
            <v xml:space="preserve">Cedar Lake          </v>
          </cell>
          <cell r="F135" t="str">
            <v>IN</v>
          </cell>
          <cell r="G135" t="str">
            <v>46303-0645</v>
          </cell>
          <cell r="H135" t="e">
            <v>#N/A</v>
          </cell>
          <cell r="I135" t="str">
            <v>040886889</v>
          </cell>
          <cell r="J135">
            <v>0.85</v>
          </cell>
          <cell r="K135" t="str">
            <v xml:space="preserve">Mrs.         </v>
          </cell>
          <cell r="L135" t="str">
            <v>Mary Tracy-MAcAulay</v>
          </cell>
          <cell r="M135" t="str">
            <v>mtracy@hanover.k12.in.us</v>
          </cell>
          <cell r="N135" t="str">
            <v>Janet Neitzel</v>
          </cell>
          <cell r="O135" t="str">
            <v>jneitzel@hanover.k12.in.us</v>
          </cell>
          <cell r="P135"/>
          <cell r="Q135"/>
          <cell r="R135"/>
          <cell r="S135"/>
          <cell r="T135" t="str">
            <v>219.374.3700</v>
          </cell>
          <cell r="U135" t="str">
            <v>219.374.4430</v>
          </cell>
          <cell r="V135" t="str">
            <v>Deborah Snedden</v>
          </cell>
          <cell r="W135" t="str">
            <v>dsnedden@hanover.k12.in.us</v>
          </cell>
          <cell r="X135"/>
          <cell r="Y135"/>
          <cell r="Z135"/>
          <cell r="AA135"/>
          <cell r="AB135" t="str">
            <v>219-374-3532</v>
          </cell>
          <cell r="AC135" t="str">
            <v>219-374-4411</v>
          </cell>
          <cell r="AD135" t="str">
            <v>Janet Neitzel</v>
          </cell>
          <cell r="AE135" t="str">
            <v>jneitzel@hanover.k12.in.us</v>
          </cell>
          <cell r="AF135" t="str">
            <v>Deb Snedden</v>
          </cell>
          <cell r="AG135" t="str">
            <v>dsnedden@hanover.k12.in.us</v>
          </cell>
          <cell r="AH135" t="str">
            <v>219.374.3700</v>
          </cell>
          <cell r="AI135" t="str">
            <v>Adam Minth</v>
          </cell>
          <cell r="AJ135" t="str">
            <v>aminth@hanover.k12.in.us</v>
          </cell>
          <cell r="AK135"/>
          <cell r="AL135"/>
          <cell r="AM135" t="str">
            <v>Mr. Thomas Taylor</v>
          </cell>
          <cell r="AN135" t="str">
            <v>ttaylor@hanover.k12.in.us</v>
          </cell>
          <cell r="AO135" t="str">
            <v>219-374-3505</v>
          </cell>
          <cell r="AP135" t="str">
            <v>Deborah Snedden</v>
          </cell>
          <cell r="AQ135" t="str">
            <v>dsnedden@hanover.k12.in.us</v>
          </cell>
        </row>
        <row r="136">
          <cell r="A136" t="str">
            <v>4590</v>
          </cell>
          <cell r="B136" t="str">
            <v>TBD</v>
          </cell>
          <cell r="C136" t="str">
            <v>River Forest Community Sch Cor</v>
          </cell>
          <cell r="D136" t="str">
            <v xml:space="preserve">3250 Michigan St              </v>
          </cell>
          <cell r="E136" t="str">
            <v xml:space="preserve">Hobart              </v>
          </cell>
          <cell r="F136" t="str">
            <v>IN</v>
          </cell>
          <cell r="G136" t="str">
            <v>46342-1199</v>
          </cell>
          <cell r="H136" t="e">
            <v>#N/A</v>
          </cell>
          <cell r="I136" t="str">
            <v>039003843</v>
          </cell>
          <cell r="J136">
            <v>0.95</v>
          </cell>
          <cell r="K136" t="str">
            <v>Dr.</v>
          </cell>
          <cell r="L136" t="str">
            <v>Steve Disney</v>
          </cell>
          <cell r="M136" t="str">
            <v>sdisney@rfcsc.k12.in.us</v>
          </cell>
          <cell r="N136" t="str">
            <v>Rebecca Sanders</v>
          </cell>
          <cell r="O136" t="str">
            <v>rsanders@rfcsc.k12.in.us</v>
          </cell>
          <cell r="P136"/>
          <cell r="Q136"/>
          <cell r="R136"/>
          <cell r="S136"/>
          <cell r="T136" t="str">
            <v>219-962-7551</v>
          </cell>
          <cell r="U136" t="str">
            <v>219-962-8338</v>
          </cell>
          <cell r="V136" t="str">
            <v xml:space="preserve">Kevin Trezak </v>
          </cell>
          <cell r="W136" t="str">
            <v>ktrezak@rfcsc.k12.in.us</v>
          </cell>
          <cell r="X136"/>
          <cell r="Y136"/>
          <cell r="Z136"/>
          <cell r="AA136"/>
          <cell r="AB136" t="str">
            <v>219-962-2909</v>
          </cell>
          <cell r="AC136" t="str">
            <v>219-962-4951</v>
          </cell>
          <cell r="AD136" t="str">
            <v>Rebecca Sanders</v>
          </cell>
          <cell r="AE136" t="str">
            <v>rsanders@rfcsc.k12.in.us</v>
          </cell>
          <cell r="AF136"/>
          <cell r="AG136"/>
          <cell r="AH136" t="str">
            <v>(219) 962-7551</v>
          </cell>
          <cell r="AI136" t="str">
            <v>Lynne Styx</v>
          </cell>
          <cell r="AJ136" t="str">
            <v>lstyx@rfcsc.k12.in.us</v>
          </cell>
          <cell r="AK136"/>
          <cell r="AL136"/>
          <cell r="AM136" t="str">
            <v>Dr. Steve Disney</v>
          </cell>
          <cell r="AN136" t="str">
            <v>sdisney@rfcsc.k12.in.us</v>
          </cell>
          <cell r="AO136" t="str">
            <v>219-962-2909</v>
          </cell>
          <cell r="AP136" t="str">
            <v>Kevin M. Trezak</v>
          </cell>
          <cell r="AQ136" t="str">
            <v>ktrezak@rfcsc.k12.in.us</v>
          </cell>
        </row>
        <row r="137">
          <cell r="A137" t="str">
            <v>4600</v>
          </cell>
          <cell r="B137" t="str">
            <v>TBD</v>
          </cell>
          <cell r="C137" t="str">
            <v>Merrillville Community Schools</v>
          </cell>
          <cell r="D137" t="str">
            <v xml:space="preserve">6701 Delaware St              </v>
          </cell>
          <cell r="E137" t="str">
            <v xml:space="preserve">Merrillville        </v>
          </cell>
          <cell r="F137" t="str">
            <v>IN</v>
          </cell>
          <cell r="G137" t="str">
            <v>46410-3586</v>
          </cell>
          <cell r="H137" t="e">
            <v>#N/A</v>
          </cell>
          <cell r="I137">
            <v>8966744</v>
          </cell>
          <cell r="J137">
            <v>0.9</v>
          </cell>
          <cell r="K137" t="str">
            <v>Mr.</v>
          </cell>
          <cell r="L137" t="str">
            <v>Nick Brown</v>
          </cell>
          <cell r="M137" t="str">
            <v>Nick.Brown@mvsc.k12.in.us</v>
          </cell>
          <cell r="N137" t="str">
            <v xml:space="preserve">Amanda Davis </v>
          </cell>
          <cell r="O137" t="str">
            <v>amdavis@mvsc.k12.in.us</v>
          </cell>
          <cell r="P137" t="str">
            <v>Debbie VanSlyke</v>
          </cell>
          <cell r="Q137" t="str">
            <v>dvanslyk@mvsc.k12.in.us</v>
          </cell>
          <cell r="R137" t="str">
            <v xml:space="preserve"> Pamala Tolbert</v>
          </cell>
          <cell r="S137" t="str">
            <v>ptolbert@mvsc.k12.in.us</v>
          </cell>
          <cell r="T137" t="str">
            <v>219.650.5320</v>
          </cell>
          <cell r="U137" t="str">
            <v>219.736.5320</v>
          </cell>
          <cell r="V137" t="str">
            <v>Amanda Davis</v>
          </cell>
          <cell r="W137" t="str">
            <v>amdavis@mvsc.k12.in.us</v>
          </cell>
          <cell r="X137"/>
          <cell r="Y137"/>
          <cell r="Z137"/>
          <cell r="AA137"/>
          <cell r="AB137" t="str">
            <v>219-650-5322</v>
          </cell>
          <cell r="AC137" t="str">
            <v>219-650-5320</v>
          </cell>
          <cell r="AD137" t="str">
            <v>Debbie Van Slyke</v>
          </cell>
          <cell r="AE137" t="str">
            <v>dvanslyke@mvsc.k12.in.us</v>
          </cell>
          <cell r="AF137"/>
          <cell r="AG137"/>
          <cell r="AH137" t="str">
            <v>(219) 650-5322</v>
          </cell>
          <cell r="AI137" t="str">
            <v>Amy Tarr</v>
          </cell>
          <cell r="AJ137" t="str">
            <v>atarr@mvsc.k12.in.us</v>
          </cell>
          <cell r="AK137"/>
          <cell r="AL137"/>
          <cell r="AM137" t="str">
            <v>Mr. Jeffery T. Studebaker</v>
          </cell>
          <cell r="AN137" t="str">
            <v>studebaker@mvsc.k12.in.us</v>
          </cell>
          <cell r="AO137" t="str">
            <v>219-650-5322</v>
          </cell>
          <cell r="AP137" t="str">
            <v>Mandy Davis</v>
          </cell>
          <cell r="AQ137" t="str">
            <v>amdavis@mvsc.k12.in.us</v>
          </cell>
        </row>
        <row r="138">
          <cell r="A138" t="str">
            <v>4615</v>
          </cell>
          <cell r="B138" t="str">
            <v>MM</v>
          </cell>
          <cell r="C138" t="str">
            <v xml:space="preserve">Lake Central School Corp      </v>
          </cell>
          <cell r="D138" t="str">
            <v xml:space="preserve">8260 Wicker Ave               </v>
          </cell>
          <cell r="E138" t="str">
            <v xml:space="preserve">Saint John          </v>
          </cell>
          <cell r="F138" t="str">
            <v>IN</v>
          </cell>
          <cell r="G138" t="str">
            <v>46373-9711</v>
          </cell>
          <cell r="H138" t="e">
            <v>#N/A</v>
          </cell>
          <cell r="I138" t="str">
            <v>077014660</v>
          </cell>
          <cell r="J138">
            <v>0.85</v>
          </cell>
          <cell r="K138" t="str">
            <v>Dr.</v>
          </cell>
          <cell r="L138" t="str">
            <v>Lawrence Veracco</v>
          </cell>
          <cell r="M138" t="str">
            <v>lveracco@lcscmail.com</v>
          </cell>
          <cell r="N138" t="str">
            <v>Theresa Schoon</v>
          </cell>
          <cell r="O138" t="str">
            <v>tschoon@lcscmail.com</v>
          </cell>
          <cell r="P138"/>
          <cell r="Q138"/>
          <cell r="R138"/>
          <cell r="S138"/>
          <cell r="T138" t="str">
            <v>219.365.8507</v>
          </cell>
          <cell r="U138" t="str">
            <v>219.365.6406</v>
          </cell>
          <cell r="V138" t="str">
            <v>Theresa Schoon</v>
          </cell>
          <cell r="W138" t="str">
            <v>tschoon@lcscmail.com</v>
          </cell>
          <cell r="X138"/>
          <cell r="Y138"/>
          <cell r="Z138"/>
          <cell r="AA138"/>
          <cell r="AB138" t="str">
            <v>219-365-8507 x 117</v>
          </cell>
          <cell r="AC138" t="str">
            <v>219-365-6406</v>
          </cell>
          <cell r="AD138" t="str">
            <v>Rebecca Gromala</v>
          </cell>
          <cell r="AE138" t="str">
            <v>rgromala@lcscmail.com</v>
          </cell>
          <cell r="AF138"/>
          <cell r="AG138"/>
          <cell r="AH138" t="str">
            <v>219-365-8507</v>
          </cell>
          <cell r="AI138" t="str">
            <v>Rob James</v>
          </cell>
          <cell r="AJ138" t="str">
            <v>rjames@lcscmail.com</v>
          </cell>
          <cell r="AK138"/>
          <cell r="AL138"/>
          <cell r="AM138" t="str">
            <v>Dr. Lawrence Veracco</v>
          </cell>
          <cell r="AN138" t="str">
            <v>lveracco@lcscmail.com</v>
          </cell>
          <cell r="AO138" t="str">
            <v>219-365-8507 x 117</v>
          </cell>
          <cell r="AP138" t="str">
            <v>Theresa Schoon</v>
          </cell>
          <cell r="AQ138" t="str">
            <v>tschoon@lcscmail.com</v>
          </cell>
        </row>
        <row r="139">
          <cell r="A139" t="str">
            <v>4645</v>
          </cell>
          <cell r="B139" t="str">
            <v>TM</v>
          </cell>
          <cell r="C139" t="str">
            <v xml:space="preserve">Tri-Creek School Corp         </v>
          </cell>
          <cell r="D139" t="str">
            <v>19290 Cline Ave</v>
          </cell>
          <cell r="E139" t="str">
            <v xml:space="preserve">Lowell              </v>
          </cell>
          <cell r="F139" t="str">
            <v>IN</v>
          </cell>
          <cell r="G139" t="str">
            <v>46356-2293</v>
          </cell>
          <cell r="H139" t="e">
            <v>#N/A</v>
          </cell>
          <cell r="I139" t="str">
            <v>051942514</v>
          </cell>
          <cell r="J139">
            <v>0.85</v>
          </cell>
          <cell r="K139" t="str">
            <v>Dr.</v>
          </cell>
          <cell r="L139" t="str">
            <v>Rod Gardin</v>
          </cell>
          <cell r="M139" t="str">
            <v>rgardin@tricreek.k12.in.us</v>
          </cell>
          <cell r="N139" t="str">
            <v>Kevin Deal</v>
          </cell>
          <cell r="O139" t="str">
            <v>kdeal@tricreek.k12.in.us</v>
          </cell>
          <cell r="P139"/>
          <cell r="Q139"/>
          <cell r="R139"/>
          <cell r="S139"/>
          <cell r="T139" t="str">
            <v>219.696.6661</v>
          </cell>
          <cell r="U139" t="str">
            <v>219.696.2150</v>
          </cell>
          <cell r="V139" t="str">
            <v>Kevin Deal</v>
          </cell>
          <cell r="W139" t="str">
            <v>kdeal@tricreek.k12.in.us</v>
          </cell>
          <cell r="X139"/>
          <cell r="Y139"/>
          <cell r="Z139"/>
          <cell r="AA139"/>
          <cell r="AB139" t="str">
            <v>219-750-1288</v>
          </cell>
          <cell r="AC139" t="str">
            <v>219-696-2150</v>
          </cell>
          <cell r="AD139" t="str">
            <v xml:space="preserve">Kevin Deal </v>
          </cell>
          <cell r="AE139" t="str">
            <v>kdeal@tricreek.k12.in.us</v>
          </cell>
          <cell r="AF139"/>
          <cell r="AG139"/>
          <cell r="AH139" t="str">
            <v>219.696-6661</v>
          </cell>
          <cell r="AI139" t="str">
            <v>Dana Bogathy</v>
          </cell>
          <cell r="AJ139" t="str">
            <v>dbogathy@tricreek.k12.in.us</v>
          </cell>
          <cell r="AK139"/>
          <cell r="AL139"/>
          <cell r="AM139" t="str">
            <v>Dr. Debra Howe</v>
          </cell>
          <cell r="AN139" t="str">
            <v>dhowe@tricreek.k12.in.us</v>
          </cell>
          <cell r="AO139" t="str">
            <v>219-750-1288</v>
          </cell>
          <cell r="AP139" t="str">
            <v>Kevin Deal</v>
          </cell>
          <cell r="AQ139" t="str">
            <v>kdeal@tricreek.k12.in.us</v>
          </cell>
        </row>
        <row r="140">
          <cell r="A140" t="str">
            <v>4650</v>
          </cell>
          <cell r="B140" t="str">
            <v>TM</v>
          </cell>
          <cell r="C140" t="str">
            <v xml:space="preserve">Lake Ridge Schools            </v>
          </cell>
          <cell r="D140" t="str">
            <v xml:space="preserve">6111 W Ridge Rd               </v>
          </cell>
          <cell r="E140" t="str">
            <v xml:space="preserve">Gary                </v>
          </cell>
          <cell r="F140" t="str">
            <v>IN</v>
          </cell>
          <cell r="G140" t="str">
            <v>46408-1797</v>
          </cell>
          <cell r="H140" t="e">
            <v>#N/A</v>
          </cell>
          <cell r="I140" t="str">
            <v>070010442</v>
          </cell>
          <cell r="J140">
            <v>0.95</v>
          </cell>
          <cell r="K140" t="str">
            <v>Dr.</v>
          </cell>
          <cell r="L140" t="str">
            <v>Sharon Johnson-Shirley</v>
          </cell>
          <cell r="M140" t="str">
            <v>sshirley@lakeridgeschools.net</v>
          </cell>
          <cell r="N140" t="str">
            <v>Kathleen Martin</v>
          </cell>
          <cell r="O140" t="str">
            <v>kmartin@lakeridgeschools.net</v>
          </cell>
          <cell r="P140"/>
          <cell r="Q140"/>
          <cell r="R140"/>
          <cell r="S140"/>
          <cell r="T140" t="str">
            <v>219.838.1819 x8</v>
          </cell>
          <cell r="U140" t="str">
            <v>219.989.7802</v>
          </cell>
          <cell r="V140" t="str">
            <v>Janet Flores</v>
          </cell>
          <cell r="W140" t="str">
            <v>jflores@lakeridgeschools.net</v>
          </cell>
          <cell r="X140"/>
          <cell r="Y140"/>
          <cell r="Z140"/>
          <cell r="AA140"/>
          <cell r="AB140" t="str">
            <v>219-838-1819</v>
          </cell>
          <cell r="AC140" t="str">
            <v>219-989-7802</v>
          </cell>
          <cell r="AD140" t="str">
            <v>Kathy Martin</v>
          </cell>
          <cell r="AE140" t="str">
            <v>kmartin@lakeridgeschools.net</v>
          </cell>
          <cell r="AF140"/>
          <cell r="AG140"/>
          <cell r="AH140" t="str">
            <v>(219) 838-1819</v>
          </cell>
          <cell r="AI140" t="str">
            <v>Chris Akers</v>
          </cell>
          <cell r="AJ140" t="str">
            <v>cakers@lakeridgeschools.net</v>
          </cell>
          <cell r="AK140"/>
          <cell r="AL140"/>
          <cell r="AM140" t="str">
            <v>Dr. Sharon Johnson-Shirley</v>
          </cell>
          <cell r="AN140" t="str">
            <v>sshirley@lakeridgeschools.net</v>
          </cell>
          <cell r="AO140" t="str">
            <v>219-838-1819</v>
          </cell>
          <cell r="AP140" t="str">
            <v>Janet Flores</v>
          </cell>
          <cell r="AQ140" t="str">
            <v>jflores@lakeridgeschools.net</v>
          </cell>
        </row>
        <row r="141">
          <cell r="A141" t="str">
            <v>4660</v>
          </cell>
          <cell r="B141" t="str">
            <v>SH</v>
          </cell>
          <cell r="C141" t="str">
            <v>Crown Point Community Sch Corp</v>
          </cell>
          <cell r="D141" t="str">
            <v xml:space="preserve">200 E North St                </v>
          </cell>
          <cell r="E141" t="str">
            <v xml:space="preserve">Crown Point         </v>
          </cell>
          <cell r="F141" t="str">
            <v>IN</v>
          </cell>
          <cell r="G141" t="str">
            <v>46307-4078</v>
          </cell>
          <cell r="H141">
            <v>1.9800000000000002E-2</v>
          </cell>
          <cell r="I141" t="str">
            <v>040889156</v>
          </cell>
          <cell r="J141">
            <v>0.85</v>
          </cell>
          <cell r="K141" t="str">
            <v>Dr.</v>
          </cell>
          <cell r="L141" t="str">
            <v>Teresa Eineman</v>
          </cell>
          <cell r="M141" t="str">
            <v>eineman@cps.k12.in.us</v>
          </cell>
          <cell r="N141" t="str">
            <v>James H. Hardman</v>
          </cell>
          <cell r="O141" t="str">
            <v>jhardman@cps.k12.in.us</v>
          </cell>
          <cell r="P141"/>
          <cell r="Q141"/>
          <cell r="R141"/>
          <cell r="S141"/>
          <cell r="T141" t="str">
            <v>219.663.3371</v>
          </cell>
          <cell r="U141" t="str">
            <v>219.662.4304</v>
          </cell>
          <cell r="V141" t="str">
            <v>Deb Ciochina</v>
          </cell>
          <cell r="W141" t="str">
            <v>dciochina@cps.k12.in.us</v>
          </cell>
          <cell r="X141"/>
          <cell r="Y141"/>
          <cell r="Z141"/>
          <cell r="AA141"/>
          <cell r="AB141" t="str">
            <v>219-662-4327</v>
          </cell>
          <cell r="AC141" t="str">
            <v>219-662-4304</v>
          </cell>
          <cell r="AD141" t="str">
            <v xml:space="preserve">Deb Ciochina </v>
          </cell>
          <cell r="AE141" t="str">
            <v>dciochina@cps.k12.in.us</v>
          </cell>
          <cell r="AF141"/>
          <cell r="AG141"/>
          <cell r="AH141" t="str">
            <v>219-663-3371</v>
          </cell>
          <cell r="AI141" t="str">
            <v>Diane Sprehe</v>
          </cell>
          <cell r="AJ141" t="str">
            <v>dsprehe@cps.k12.in.us</v>
          </cell>
          <cell r="AK141"/>
          <cell r="AL141"/>
          <cell r="AM141" t="str">
            <v>Dr. Teresa Eineman</v>
          </cell>
          <cell r="AN141" t="str">
            <v>eineman@cps.k12.in.us</v>
          </cell>
          <cell r="AO141" t="str">
            <v>219-662-4327</v>
          </cell>
          <cell r="AP141" t="str">
            <v>Debra Ciochina</v>
          </cell>
          <cell r="AQ141" t="str">
            <v>dciochina@cps.k12.in.us</v>
          </cell>
        </row>
        <row r="142">
          <cell r="A142" t="str">
            <v>4670</v>
          </cell>
          <cell r="B142" t="str">
            <v>TBD</v>
          </cell>
          <cell r="C142" t="str">
            <v xml:space="preserve">School City Of East Chicago   </v>
          </cell>
          <cell r="D142" t="str">
            <v>1401 E 144th St</v>
          </cell>
          <cell r="E142" t="str">
            <v xml:space="preserve">East Chicago        </v>
          </cell>
          <cell r="F142" t="str">
            <v>IN</v>
          </cell>
          <cell r="G142">
            <v>46312</v>
          </cell>
          <cell r="H142">
            <v>0</v>
          </cell>
          <cell r="I142">
            <v>50541754</v>
          </cell>
          <cell r="J142">
            <v>0.95</v>
          </cell>
          <cell r="K142" t="str">
            <v>Dr.</v>
          </cell>
          <cell r="L142" t="str">
            <v>Paige McNulty</v>
          </cell>
          <cell r="M142" t="str">
            <v>pmcnulty@ecps.org</v>
          </cell>
          <cell r="N142" t="str">
            <v>Marie Brown</v>
          </cell>
          <cell r="O142" t="str">
            <v>mbrown@ecps.org</v>
          </cell>
          <cell r="P142"/>
          <cell r="Q142"/>
          <cell r="R142"/>
          <cell r="S142"/>
          <cell r="T142" t="str">
            <v>219.391.4184</v>
          </cell>
          <cell r="U142" t="str">
            <v>219.391.4258</v>
          </cell>
          <cell r="V142" t="str">
            <v>Maria Brown</v>
          </cell>
          <cell r="W142" t="str">
            <v>mbrown@ecps.org</v>
          </cell>
          <cell r="X142" t="str">
            <v xml:space="preserve"> Cindy Castro</v>
          </cell>
          <cell r="Y142" t="str">
            <v>ccastro@ecps.org</v>
          </cell>
          <cell r="Z142"/>
          <cell r="AA142"/>
          <cell r="AB142" t="str">
            <v>219-391-4100</v>
          </cell>
          <cell r="AC142" t="str">
            <v>219-391-6336</v>
          </cell>
          <cell r="AD142" t="str">
            <v>Maria Brown</v>
          </cell>
          <cell r="AE142" t="str">
            <v>mbrown@ecps.org</v>
          </cell>
          <cell r="AF142"/>
          <cell r="AG142"/>
          <cell r="AH142" t="str">
            <v>(219) 391-4100</v>
          </cell>
          <cell r="AI142" t="str">
            <v>Lela Simmons</v>
          </cell>
          <cell r="AJ142" t="str">
            <v>lesimmons@ecps.org</v>
          </cell>
          <cell r="AK142"/>
          <cell r="AL142"/>
          <cell r="AM142" t="str">
            <v>Dr. Paige McNulty</v>
          </cell>
          <cell r="AN142" t="str">
            <v>pmcnulty@ecps.org</v>
          </cell>
          <cell r="AO142" t="str">
            <v>219-391-4100</v>
          </cell>
          <cell r="AP142" t="str">
            <v>Maria Brown</v>
          </cell>
          <cell r="AQ142" t="str">
            <v>mbrown@ecps.org</v>
          </cell>
        </row>
        <row r="143">
          <cell r="A143" t="str">
            <v>4680</v>
          </cell>
          <cell r="B143" t="str">
            <v>SH</v>
          </cell>
          <cell r="C143" t="str">
            <v>Lake Station Community Schools</v>
          </cell>
          <cell r="D143" t="str">
            <v xml:space="preserve">2500 Pike St                  </v>
          </cell>
          <cell r="E143" t="str">
            <v xml:space="preserve">Lake Station        </v>
          </cell>
          <cell r="F143" t="str">
            <v>IN</v>
          </cell>
          <cell r="G143" t="str">
            <v>46405-2298</v>
          </cell>
          <cell r="H143" t="e">
            <v>#N/A</v>
          </cell>
          <cell r="I143" t="str">
            <v>120404678</v>
          </cell>
          <cell r="J143">
            <v>0.9</v>
          </cell>
          <cell r="K143" t="str">
            <v>Mr.</v>
          </cell>
          <cell r="L143" t="str">
            <v>Tom Cripliver</v>
          </cell>
          <cell r="M143" t="str">
            <v>tcripliver@lakes.k12.in.us</v>
          </cell>
          <cell r="N143" t="str">
            <v>Janine Sheppard</v>
          </cell>
          <cell r="O143" t="str">
            <v>jsheppard@lakes.k12.in.us</v>
          </cell>
          <cell r="P143"/>
          <cell r="Q143"/>
          <cell r="R143"/>
          <cell r="S143"/>
          <cell r="T143" t="str">
            <v>219.962.8531</v>
          </cell>
          <cell r="U143" t="str">
            <v>219.962.4011</v>
          </cell>
          <cell r="V143" t="str">
            <v>Janine Sheppard</v>
          </cell>
          <cell r="W143" t="str">
            <v>jsheppard@lakes.k12.in.us</v>
          </cell>
          <cell r="X143"/>
          <cell r="Y143"/>
          <cell r="Z143"/>
          <cell r="AA143"/>
          <cell r="AB143" t="str">
            <v>219-962-1159</v>
          </cell>
          <cell r="AC143" t="str">
            <v>219-962-4011</v>
          </cell>
          <cell r="AD143" t="str">
            <v>Janine Sheppard</v>
          </cell>
          <cell r="AE143" t="str">
            <v>jsheppard@lakes.k12.in.us</v>
          </cell>
          <cell r="AF143"/>
          <cell r="AG143"/>
          <cell r="AH143" t="str">
            <v>219-962-8531,ext4604</v>
          </cell>
          <cell r="AI143" t="str">
            <v xml:space="preserve"> Eric Kurtz</v>
          </cell>
          <cell r="AJ143" t="str">
            <v>ekurtz@lakes.k12.in.us</v>
          </cell>
          <cell r="AK143"/>
          <cell r="AL143"/>
          <cell r="AM143" t="str">
            <v>Mr. Tom Cripliver</v>
          </cell>
          <cell r="AN143" t="str">
            <v>tcripliver@lakes.k12.in.us</v>
          </cell>
          <cell r="AO143" t="str">
            <v>219-962-1159</v>
          </cell>
          <cell r="AP143" t="str">
            <v>Janine Sheppard</v>
          </cell>
          <cell r="AQ143" t="str">
            <v>jsheppard@lakes.k12.in.us</v>
          </cell>
        </row>
        <row r="144">
          <cell r="A144" t="str">
            <v>4690</v>
          </cell>
          <cell r="B144" t="str">
            <v>DM</v>
          </cell>
          <cell r="C144" t="str">
            <v>Gary Community School Corp</v>
          </cell>
          <cell r="D144" t="str">
            <v>1988 Polk St</v>
          </cell>
          <cell r="E144" t="str">
            <v xml:space="preserve">Gary                </v>
          </cell>
          <cell r="F144" t="str">
            <v>IN</v>
          </cell>
          <cell r="G144">
            <v>46401</v>
          </cell>
          <cell r="H144">
            <v>5.4100000000000002E-2</v>
          </cell>
          <cell r="I144" t="str">
            <v>068622455</v>
          </cell>
          <cell r="J144">
            <v>0.95</v>
          </cell>
          <cell r="K144" t="str">
            <v>Dr.</v>
          </cell>
          <cell r="L144" t="str">
            <v>Peter Morikis</v>
          </cell>
          <cell r="M144" t="str">
            <v>pmorikis@garycsc.k12.in.us</v>
          </cell>
          <cell r="N144" t="str">
            <v>Nakia Douglas</v>
          </cell>
          <cell r="O144" t="str">
            <v>ndouglas1@garycsc.k12.in.us</v>
          </cell>
          <cell r="P144"/>
          <cell r="Q144"/>
          <cell r="R144"/>
          <cell r="S144"/>
          <cell r="T144" t="str">
            <v>219.881.5407</v>
          </cell>
          <cell r="U144"/>
          <cell r="V144" t="str">
            <v>Nakia Douglas</v>
          </cell>
          <cell r="W144" t="str">
            <v>ndouglas1@garycsc.k12.in.us</v>
          </cell>
          <cell r="X144"/>
          <cell r="Y144"/>
          <cell r="Z144"/>
          <cell r="AA144"/>
          <cell r="AB144" t="str">
            <v>219-881-5407</v>
          </cell>
          <cell r="AC144"/>
          <cell r="AD144" t="str">
            <v>Katie Chayhitz</v>
          </cell>
          <cell r="AE144" t="str">
            <v>kchayhitz@garycsc.k12.in.us</v>
          </cell>
          <cell r="AF144" t="str">
            <v>Nakia Douglas</v>
          </cell>
          <cell r="AG144" t="str">
            <v>ndouglas1@garycsc.k12.in.us</v>
          </cell>
          <cell r="AH144" t="str">
            <v>219.771-5143</v>
          </cell>
          <cell r="AI144" t="str">
            <v>Lisa Rosinko</v>
          </cell>
          <cell r="AJ144" t="str">
            <v>lrosinko@garycsc.k12.in.us</v>
          </cell>
          <cell r="AK144" t="str">
            <v>Mary Comer</v>
          </cell>
          <cell r="AL144" t="str">
            <v>mcomer@garycsc.k12.in.us</v>
          </cell>
          <cell r="AM144" t="str">
            <v>Dr. Cheryl Pruitt</v>
          </cell>
          <cell r="AN144" t="str">
            <v xml:space="preserve">clpruitt@garycsc.k12.in.us </v>
          </cell>
          <cell r="AO144" t="str">
            <v>219-881-5407</v>
          </cell>
          <cell r="AP144" t="str">
            <v>Nakia Douglas</v>
          </cell>
          <cell r="AQ144" t="str">
            <v>ndouglas1@garycsc.k12.in.us</v>
          </cell>
        </row>
        <row r="145">
          <cell r="A145" t="str">
            <v>4700</v>
          </cell>
          <cell r="B145" t="str">
            <v>SH</v>
          </cell>
          <cell r="C145" t="str">
            <v xml:space="preserve">Griffith Public Schools       </v>
          </cell>
          <cell r="D145" t="str">
            <v>P.O. Box 749 - 602 N. Raymond</v>
          </cell>
          <cell r="E145" t="str">
            <v xml:space="preserve">Griffith            </v>
          </cell>
          <cell r="F145" t="str">
            <v>IN</v>
          </cell>
          <cell r="G145" t="str">
            <v>46319-2289</v>
          </cell>
          <cell r="H145" t="e">
            <v>#N/A</v>
          </cell>
          <cell r="I145" t="str">
            <v>039008917</v>
          </cell>
          <cell r="J145">
            <v>0.9</v>
          </cell>
          <cell r="K145" t="str">
            <v xml:space="preserve">Mrs.         </v>
          </cell>
          <cell r="L145" t="str">
            <v>Michele Riise</v>
          </cell>
          <cell r="M145" t="str">
            <v>mriise@griffith.k12.in.us</v>
          </cell>
          <cell r="N145" t="str">
            <v>Leah Dumezich</v>
          </cell>
          <cell r="O145" t="str">
            <v>ldumezich@griffith.k12.in.us</v>
          </cell>
          <cell r="P145"/>
          <cell r="Q145"/>
          <cell r="R145"/>
          <cell r="S145"/>
          <cell r="T145" t="str">
            <v>219-924-4250</v>
          </cell>
          <cell r="U145" t="str">
            <v>219-922-5933</v>
          </cell>
          <cell r="V145" t="str">
            <v>Leah Dumezich</v>
          </cell>
          <cell r="W145" t="str">
            <v>ldumezich@griffith.k12.in.us</v>
          </cell>
          <cell r="X145"/>
          <cell r="Y145"/>
          <cell r="Z145"/>
          <cell r="AA145"/>
          <cell r="AB145" t="str">
            <v>219-924-4250</v>
          </cell>
          <cell r="AC145" t="str">
            <v>219-922-5933</v>
          </cell>
          <cell r="AD145" t="str">
            <v>Leah Dumezich</v>
          </cell>
          <cell r="AE145" t="str">
            <v>ldumezich@griffith.k12.in.us</v>
          </cell>
          <cell r="AF145"/>
          <cell r="AG145"/>
          <cell r="AH145" t="str">
            <v>219-924-4250</v>
          </cell>
          <cell r="AI145" t="str">
            <v>Meghan Damron</v>
          </cell>
          <cell r="AJ145" t="str">
            <v>mdamron@griffith.k12.in.us</v>
          </cell>
          <cell r="AK145"/>
          <cell r="AL145"/>
          <cell r="AM145" t="str">
            <v>Leah Dumezich</v>
          </cell>
          <cell r="AN145" t="str">
            <v>ldumezich@griffith.k12.in.us</v>
          </cell>
          <cell r="AO145" t="str">
            <v>219-924-4250</v>
          </cell>
          <cell r="AP145" t="str">
            <v>Leah Dumezich</v>
          </cell>
          <cell r="AQ145" t="str">
            <v>ldumezich@griffith.k12.in.us</v>
          </cell>
        </row>
        <row r="146">
          <cell r="A146" t="str">
            <v>4710</v>
          </cell>
          <cell r="B146" t="str">
            <v>SH</v>
          </cell>
          <cell r="C146" t="str">
            <v xml:space="preserve">School City Of Hammond        </v>
          </cell>
          <cell r="D146" t="str">
            <v xml:space="preserve">41 Williams St                </v>
          </cell>
          <cell r="E146" t="str">
            <v xml:space="preserve">Hammond             </v>
          </cell>
          <cell r="F146" t="str">
            <v>IN</v>
          </cell>
          <cell r="G146" t="str">
            <v>46320-1948</v>
          </cell>
          <cell r="H146">
            <v>1.7000000000000001E-2</v>
          </cell>
          <cell r="I146" t="str">
            <v>068497189</v>
          </cell>
          <cell r="J146">
            <v>0.95</v>
          </cell>
          <cell r="K146" t="str">
            <v>Dr.</v>
          </cell>
          <cell r="L146" t="str">
            <v>Walter J Watkins</v>
          </cell>
          <cell r="M146" t="str">
            <v>wjwatkins@hammond.k12.in.us</v>
          </cell>
          <cell r="N146" t="str">
            <v>Catherine Danko</v>
          </cell>
          <cell r="O146" t="str">
            <v>cmdanko@hammond.k12.in.us</v>
          </cell>
          <cell r="P146"/>
          <cell r="Q146"/>
          <cell r="R146"/>
          <cell r="S146"/>
          <cell r="T146" t="str">
            <v>219.933.2400</v>
          </cell>
          <cell r="U146" t="str">
            <v>219.933.2517</v>
          </cell>
          <cell r="V146" t="str">
            <v>Theresa Mayerik</v>
          </cell>
          <cell r="W146" t="str">
            <v>tamayerik@hammond.k12.in.us</v>
          </cell>
          <cell r="X146"/>
          <cell r="Y146"/>
          <cell r="Z146"/>
          <cell r="AA146"/>
          <cell r="AB146" t="str">
            <v>219-933-2400 x 1041</v>
          </cell>
          <cell r="AC146" t="str">
            <v>219-933-2505</v>
          </cell>
          <cell r="AD146" t="str">
            <v>Anthony O. Salinas</v>
          </cell>
          <cell r="AE146" t="str">
            <v>aosalinas@hammond.k12.in.us</v>
          </cell>
          <cell r="AF146"/>
          <cell r="AG146"/>
          <cell r="AH146" t="str">
            <v>(219) 933-2455</v>
          </cell>
          <cell r="AI146" t="str">
            <v>Alesia Pritchett</v>
          </cell>
          <cell r="AJ146" t="str">
            <v>aypritchett@hammond.k12.in.us</v>
          </cell>
          <cell r="AK146"/>
          <cell r="AL146"/>
          <cell r="AM146" t="str">
            <v>Dr. Walter J Watkins</v>
          </cell>
          <cell r="AN146" t="str">
            <v>wjwatkins@hammond.k12.in.us</v>
          </cell>
          <cell r="AO146" t="str">
            <v>219-933-2400 x 1041</v>
          </cell>
          <cell r="AP146"/>
          <cell r="AQ146"/>
        </row>
        <row r="147">
          <cell r="A147" t="str">
            <v>4720</v>
          </cell>
          <cell r="B147" t="str">
            <v>TBD</v>
          </cell>
          <cell r="C147" t="str">
            <v xml:space="preserve">School Town Of Highland       </v>
          </cell>
          <cell r="D147" t="str">
            <v xml:space="preserve">9145 Kennedy Ave              </v>
          </cell>
          <cell r="E147" t="str">
            <v xml:space="preserve">Highland            </v>
          </cell>
          <cell r="F147" t="str">
            <v>IN</v>
          </cell>
          <cell r="G147" t="str">
            <v>46322-2796</v>
          </cell>
          <cell r="H147" t="e">
            <v>#N/A</v>
          </cell>
          <cell r="I147">
            <v>77013944</v>
          </cell>
          <cell r="J147">
            <v>0.85</v>
          </cell>
          <cell r="K147" t="str">
            <v>Mr.</v>
          </cell>
          <cell r="L147" t="str">
            <v>Brian Smith</v>
          </cell>
          <cell r="M147" t="str">
            <v>bsmith@highland.k12.in.us</v>
          </cell>
          <cell r="N147" t="str">
            <v>Sherri L. Mitchell</v>
          </cell>
          <cell r="O147" t="str">
            <v>smitchel@highland.k12.in.us</v>
          </cell>
          <cell r="P147"/>
          <cell r="Q147"/>
          <cell r="R147"/>
          <cell r="S147"/>
          <cell r="T147" t="str">
            <v>219.922.5604</v>
          </cell>
          <cell r="U147" t="str">
            <v>219.922.5637</v>
          </cell>
          <cell r="V147" t="str">
            <v>Dr. Sherri L. Mitchell</v>
          </cell>
          <cell r="W147" t="str">
            <v>smitchel@highland.k12.in.us</v>
          </cell>
          <cell r="X147"/>
          <cell r="Y147"/>
          <cell r="Z147"/>
          <cell r="AA147"/>
          <cell r="AB147" t="str">
            <v>219-922-5604</v>
          </cell>
          <cell r="AC147" t="str">
            <v>219-922-5637</v>
          </cell>
          <cell r="AD147" t="str">
            <v>Sherri Mitchell</v>
          </cell>
          <cell r="AE147" t="str">
            <v>smitchel@highland.k12.in.us</v>
          </cell>
          <cell r="AF147"/>
          <cell r="AG147"/>
          <cell r="AH147" t="str">
            <v>219-922-5604</v>
          </cell>
          <cell r="AI147" t="str">
            <v>Cindy Adams</v>
          </cell>
          <cell r="AJ147" t="str">
            <v>cadams@highland.k12.in.us</v>
          </cell>
          <cell r="AK147"/>
          <cell r="AL147"/>
          <cell r="AM147" t="str">
            <v>Mr. Brian Smith</v>
          </cell>
          <cell r="AN147" t="str">
            <v>bsmith@highland.k12.in.us</v>
          </cell>
          <cell r="AO147" t="str">
            <v>219-922-5604</v>
          </cell>
          <cell r="AP147" t="str">
            <v>Sherri Mitchell</v>
          </cell>
          <cell r="AQ147" t="str">
            <v>smitchel@highland.k12.in.us</v>
          </cell>
        </row>
        <row r="148">
          <cell r="A148" t="str">
            <v>4730</v>
          </cell>
          <cell r="B148" t="str">
            <v>LT</v>
          </cell>
          <cell r="C148" t="str">
            <v xml:space="preserve">School City Of Hobart         </v>
          </cell>
          <cell r="D148" t="str">
            <v xml:space="preserve">32 E 7th St                   </v>
          </cell>
          <cell r="E148" t="str">
            <v xml:space="preserve">Hobart              </v>
          </cell>
          <cell r="F148" t="str">
            <v>IN</v>
          </cell>
          <cell r="G148" t="str">
            <v>46342-5154</v>
          </cell>
          <cell r="H148">
            <v>2.86E-2</v>
          </cell>
          <cell r="I148" t="str">
            <v>038503215</v>
          </cell>
          <cell r="J148">
            <v>0.9</v>
          </cell>
          <cell r="K148" t="str">
            <v>Dr.</v>
          </cell>
          <cell r="L148" t="str">
            <v>Peggy Buffington</v>
          </cell>
          <cell r="M148" t="str">
            <v xml:space="preserve">peggyb@hobart.k12.in.us </v>
          </cell>
          <cell r="N148" t="str">
            <v>Sara Gutierrez</v>
          </cell>
          <cell r="O148" t="str">
            <v>sgutierrez@hobart.k12.in.us</v>
          </cell>
          <cell r="P148"/>
          <cell r="Q148"/>
          <cell r="R148"/>
          <cell r="S148"/>
          <cell r="T148" t="str">
            <v>219.942.7263</v>
          </cell>
          <cell r="U148" t="str">
            <v>219.942.0249</v>
          </cell>
          <cell r="V148" t="str">
            <v>Debbie Matthys</v>
          </cell>
          <cell r="W148" t="str">
            <v>debbiem@hobart.k12.in.us</v>
          </cell>
          <cell r="X148"/>
          <cell r="Y148"/>
          <cell r="Z148"/>
          <cell r="AA148"/>
          <cell r="AB148" t="str">
            <v>219-942-8885</v>
          </cell>
          <cell r="AC148" t="str">
            <v>219-942-0081</v>
          </cell>
          <cell r="AD148" t="str">
            <v>Sara Gutierrez</v>
          </cell>
          <cell r="AE148" t="str">
            <v>sgutierrez@hobart.k12.in.us</v>
          </cell>
          <cell r="AF148"/>
          <cell r="AG148"/>
          <cell r="AH148" t="str">
            <v>219-942-8885</v>
          </cell>
          <cell r="AI148" t="str">
            <v>Dawn Porters</v>
          </cell>
          <cell r="AJ148" t="str">
            <v>dawnp@hobart.k12.in.us</v>
          </cell>
          <cell r="AK148"/>
          <cell r="AL148"/>
          <cell r="AM148" t="str">
            <v>Dr. Peggy Buffington</v>
          </cell>
          <cell r="AN148" t="str">
            <v xml:space="preserve">peggyb@hobart.k12.in.us </v>
          </cell>
          <cell r="AO148" t="str">
            <v>219-942-8885</v>
          </cell>
          <cell r="AP148" t="str">
            <v>Tim Kreigh</v>
          </cell>
          <cell r="AQ148" t="str">
            <v>tkreigh@hobart.k12.in.us</v>
          </cell>
        </row>
        <row r="149">
          <cell r="A149" t="str">
            <v>4740</v>
          </cell>
          <cell r="B149" t="str">
            <v>TM</v>
          </cell>
          <cell r="C149" t="str">
            <v xml:space="preserve">School Town Of Munster        </v>
          </cell>
          <cell r="D149" t="str">
            <v xml:space="preserve">8616 Columbia Ave             </v>
          </cell>
          <cell r="E149" t="str">
            <v xml:space="preserve">Munster             </v>
          </cell>
          <cell r="F149" t="str">
            <v>IN</v>
          </cell>
          <cell r="G149" t="str">
            <v>46321-2597</v>
          </cell>
          <cell r="H149">
            <v>4.4200000000000003E-2</v>
          </cell>
          <cell r="I149">
            <v>74422510</v>
          </cell>
          <cell r="J149">
            <v>0.85</v>
          </cell>
          <cell r="K149" t="str">
            <v>Dr.</v>
          </cell>
          <cell r="L149" t="str">
            <v>Jeffrey Hendrix</v>
          </cell>
          <cell r="M149" t="str">
            <v xml:space="preserve">jahendrix@munster.us </v>
          </cell>
          <cell r="N149" t="str">
            <v>Dr. Yvonne Stokes</v>
          </cell>
          <cell r="O149" t="str">
            <v>ystokes@munster.us</v>
          </cell>
          <cell r="P149"/>
          <cell r="Q149"/>
          <cell r="R149"/>
          <cell r="S149"/>
          <cell r="T149" t="str">
            <v xml:space="preserve">219.836.9111 </v>
          </cell>
          <cell r="U149" t="str">
            <v>219.836.3215</v>
          </cell>
          <cell r="V149" t="str">
            <v>Dr. Yvonne Stokes</v>
          </cell>
          <cell r="W149" t="str">
            <v>ystokes@munster.us</v>
          </cell>
          <cell r="X149"/>
          <cell r="Y149"/>
          <cell r="Z149"/>
          <cell r="AA149"/>
          <cell r="AB149" t="str">
            <v>219-836-9111</v>
          </cell>
          <cell r="AC149" t="str">
            <v>219-836-3215</v>
          </cell>
          <cell r="AD149" t="str">
            <v>Yvonne Stokes</v>
          </cell>
          <cell r="AE149" t="str">
            <v>ystokes@munster.us</v>
          </cell>
          <cell r="AF149"/>
          <cell r="AG149"/>
          <cell r="AH149" t="str">
            <v>219.836.9111</v>
          </cell>
          <cell r="AI149" t="str">
            <v>Sherie Breitenbach</v>
          </cell>
          <cell r="AJ149" t="str">
            <v>slbreitenbach@munster.us</v>
          </cell>
          <cell r="AK149"/>
          <cell r="AL149"/>
          <cell r="AM149" t="str">
            <v>Dr. Jeffrey Hendrix</v>
          </cell>
          <cell r="AN149" t="str">
            <v xml:space="preserve">jahendrix@munster.us </v>
          </cell>
          <cell r="AO149" t="str">
            <v>219-836-9111</v>
          </cell>
          <cell r="AP149" t="str">
            <v>Yvonne Stokes</v>
          </cell>
          <cell r="AQ149" t="str">
            <v>ystokes@munster.us</v>
          </cell>
        </row>
        <row r="150">
          <cell r="A150" t="str">
            <v>4760</v>
          </cell>
          <cell r="B150" t="str">
            <v>FC</v>
          </cell>
          <cell r="C150" t="str">
            <v xml:space="preserve">Whiting School City           </v>
          </cell>
          <cell r="D150" t="str">
            <v xml:space="preserve">1500 Center St                </v>
          </cell>
          <cell r="E150" t="str">
            <v xml:space="preserve">Whiting             </v>
          </cell>
          <cell r="F150" t="str">
            <v>IN</v>
          </cell>
          <cell r="G150" t="str">
            <v>46394-1751</v>
          </cell>
          <cell r="H150">
            <v>7.22E-2</v>
          </cell>
          <cell r="I150">
            <v>10276285</v>
          </cell>
          <cell r="J150">
            <v>0.9</v>
          </cell>
          <cell r="K150" t="str">
            <v>Dr.</v>
          </cell>
          <cell r="L150" t="str">
            <v>Cynthia Scroggins</v>
          </cell>
          <cell r="M150" t="str">
            <v>cscroggins@ns.whiting.k12.in.us</v>
          </cell>
          <cell r="N150" t="str">
            <v>Cindy Scroggins</v>
          </cell>
          <cell r="O150" t="str">
            <v>cscroggins@ns.whiting.k12.in.us</v>
          </cell>
          <cell r="P150"/>
          <cell r="Q150"/>
          <cell r="R150"/>
          <cell r="S150"/>
          <cell r="T150" t="str">
            <v>219.659.0656</v>
          </cell>
          <cell r="U150" t="str">
            <v>219.473.4008</v>
          </cell>
          <cell r="V150" t="str">
            <v>Cindy Scroggins</v>
          </cell>
          <cell r="W150" t="str">
            <v>cscroggins@ns.whiting.k12.in.us</v>
          </cell>
          <cell r="X150"/>
          <cell r="Y150"/>
          <cell r="Z150"/>
          <cell r="AA150"/>
          <cell r="AB150" t="str">
            <v>219-659-0656</v>
          </cell>
          <cell r="AC150" t="str">
            <v>219-473-4008</v>
          </cell>
          <cell r="AD150" t="str">
            <v>Cynthia Scroggins</v>
          </cell>
          <cell r="AE150" t="str">
            <v>cscroggins@ns.whiting.k12.in.us</v>
          </cell>
          <cell r="AF150"/>
          <cell r="AG150"/>
          <cell r="AH150" t="str">
            <v>219-659-0656</v>
          </cell>
          <cell r="AI150" t="str">
            <v>Kim Pusateri</v>
          </cell>
          <cell r="AJ150" t="str">
            <v>kpusateri@ns.whiting.k12.in.us</v>
          </cell>
          <cell r="AK150"/>
          <cell r="AL150"/>
          <cell r="AM150" t="str">
            <v>Dr. Cynthia Scroggins</v>
          </cell>
          <cell r="AN150" t="str">
            <v>cscroggins@ns.whiting.k12.in.us</v>
          </cell>
          <cell r="AO150" t="str">
            <v>219-659-0656</v>
          </cell>
          <cell r="AP150" t="str">
            <v>Dr. Laura McDermott</v>
          </cell>
          <cell r="AQ150" t="str">
            <v>mcdermottla@wccsonline.com</v>
          </cell>
        </row>
        <row r="151">
          <cell r="A151" t="str">
            <v>4805</v>
          </cell>
          <cell r="B151" t="str">
            <v>TBD</v>
          </cell>
          <cell r="C151" t="str">
            <v>New Prairie United School Corp</v>
          </cell>
          <cell r="D151" t="str">
            <v xml:space="preserve">5327 N Cougar Rd              </v>
          </cell>
          <cell r="E151" t="str">
            <v xml:space="preserve">New Carlisle        </v>
          </cell>
          <cell r="F151" t="str">
            <v>IN</v>
          </cell>
          <cell r="G151" t="str">
            <v>46552-9505</v>
          </cell>
          <cell r="H151" t="e">
            <v>#N/A</v>
          </cell>
          <cell r="I151" t="str">
            <v>086780103</v>
          </cell>
          <cell r="J151">
            <v>0.9</v>
          </cell>
          <cell r="K151" t="str">
            <v>Dr.</v>
          </cell>
          <cell r="L151" t="str">
            <v>Paul White</v>
          </cell>
          <cell r="M151" t="str">
            <v xml:space="preserve">paulwhite@npusc.k12.in.us </v>
          </cell>
          <cell r="N151" t="str">
            <v>Carrie Cannon</v>
          </cell>
          <cell r="O151" t="str">
            <v>ccannon@npusc.k12.in.us</v>
          </cell>
          <cell r="P151"/>
          <cell r="Q151" t="str">
            <v>myers@npusc.k12.in.us</v>
          </cell>
          <cell r="R151"/>
          <cell r="S151"/>
          <cell r="T151" t="str">
            <v>574.654.7273</v>
          </cell>
          <cell r="U151" t="str">
            <v>574.654.7274</v>
          </cell>
          <cell r="V151" t="str">
            <v>Carrie Cannon</v>
          </cell>
          <cell r="W151" t="str">
            <v>ccannon@npusc.k12.in.us</v>
          </cell>
          <cell r="X151"/>
          <cell r="Y151"/>
          <cell r="Z151"/>
          <cell r="AA151"/>
          <cell r="AB151" t="str">
            <v>574-654-7273</v>
          </cell>
          <cell r="AC151" t="str">
            <v>754-654-7274</v>
          </cell>
          <cell r="AD151" t="str">
            <v>Carrie Cannon</v>
          </cell>
          <cell r="AE151" t="str">
            <v>ccannon@npusc.k12.in.us</v>
          </cell>
          <cell r="AF151"/>
          <cell r="AG151"/>
          <cell r="AH151" t="str">
            <v>574.654.7273</v>
          </cell>
          <cell r="AI151" t="str">
            <v>Jim Holifield</v>
          </cell>
          <cell r="AJ151" t="str">
            <v>jholifield@npusc.k12.in.us</v>
          </cell>
          <cell r="AK151"/>
          <cell r="AL151"/>
          <cell r="AM151" t="str">
            <v>Dr. Paul White</v>
          </cell>
          <cell r="AN151" t="str">
            <v xml:space="preserve">paulwhite@npusc.k12.in.us </v>
          </cell>
          <cell r="AO151" t="str">
            <v>574-654-7273</v>
          </cell>
          <cell r="AP151"/>
          <cell r="AQ151"/>
        </row>
        <row r="152">
          <cell r="A152" t="str">
            <v>4860</v>
          </cell>
          <cell r="B152" t="str">
            <v>LT</v>
          </cell>
          <cell r="C152" t="str">
            <v>M S D New Durham Township</v>
          </cell>
          <cell r="D152" t="str">
            <v xml:space="preserve">207 E Valparaiso St           </v>
          </cell>
          <cell r="E152" t="str">
            <v xml:space="preserve">Westville           </v>
          </cell>
          <cell r="F152" t="str">
            <v>IN</v>
          </cell>
          <cell r="G152" t="str">
            <v>46391-9712</v>
          </cell>
          <cell r="H152">
            <v>2.7400000000000001E-2</v>
          </cell>
          <cell r="I152" t="str">
            <v>103916115</v>
          </cell>
          <cell r="J152">
            <v>0.9</v>
          </cell>
          <cell r="K152" t="str">
            <v>Ms.</v>
          </cell>
          <cell r="L152" t="str">
            <v>Sandra Wood</v>
          </cell>
          <cell r="M152" t="str">
            <v>swood@westville.k12.in.us</v>
          </cell>
          <cell r="N152" t="str">
            <v>Amber Zdankiewicz</v>
          </cell>
          <cell r="O152" t="str">
            <v>azdankiewicz@westville.k12.in.us</v>
          </cell>
          <cell r="P152"/>
          <cell r="Q152"/>
          <cell r="R152"/>
          <cell r="S152"/>
          <cell r="T152" t="str">
            <v>219.785.2532</v>
          </cell>
          <cell r="U152" t="str">
            <v>219.785.4584</v>
          </cell>
          <cell r="V152" t="str">
            <v>Sandra Wood</v>
          </cell>
          <cell r="W152" t="str">
            <v>swood@westville.k12.in.us</v>
          </cell>
          <cell r="X152"/>
          <cell r="Y152"/>
          <cell r="Z152"/>
          <cell r="AA152"/>
          <cell r="AB152" t="str">
            <v>219-785-2239</v>
          </cell>
          <cell r="AC152" t="str">
            <v>219-785-4584</v>
          </cell>
          <cell r="AD152" t="str">
            <v>Sandra Wood</v>
          </cell>
          <cell r="AE152" t="str">
            <v>swood@westville.k12.in.us</v>
          </cell>
          <cell r="AF152"/>
          <cell r="AG152"/>
          <cell r="AH152" t="str">
            <v>219-785-2239</v>
          </cell>
          <cell r="AI152" t="str">
            <v>Terri Stachowiak</v>
          </cell>
          <cell r="AJ152" t="str">
            <v>tstachowiak@westville.k12.in.us</v>
          </cell>
          <cell r="AK152"/>
          <cell r="AL152"/>
          <cell r="AM152" t="str">
            <v>Dr. Curtiss Strietelmeier</v>
          </cell>
          <cell r="AN152" t="str">
            <v xml:space="preserve">cstriet@westville.k12.in.us </v>
          </cell>
          <cell r="AO152" t="str">
            <v>219-785-2239</v>
          </cell>
          <cell r="AP152" t="str">
            <v>Brian Ton</v>
          </cell>
          <cell r="AQ152" t="str">
            <v>bton@westville.k12.in.us</v>
          </cell>
        </row>
        <row r="153">
          <cell r="A153" t="str">
            <v>4915</v>
          </cell>
          <cell r="B153" t="str">
            <v>MM</v>
          </cell>
          <cell r="C153" t="str">
            <v xml:space="preserve">Tri-Township Cons Sch (Cass, Dewey, Prairie)         </v>
          </cell>
          <cell r="D153" t="str">
            <v>P O Box 249</v>
          </cell>
          <cell r="E153" t="str">
            <v>Wanatah</v>
          </cell>
          <cell r="F153" t="str">
            <v>IN</v>
          </cell>
          <cell r="G153">
            <v>46390</v>
          </cell>
          <cell r="H153" t="e">
            <v>#N/A</v>
          </cell>
          <cell r="I153"/>
          <cell r="J153">
            <v>0.85</v>
          </cell>
          <cell r="K153" t="str">
            <v>Mr.</v>
          </cell>
          <cell r="L153" t="str">
            <v>Kelly Shepherd</v>
          </cell>
          <cell r="M153" t="str">
            <v>kshepherd@tritownship.k12.in.us</v>
          </cell>
          <cell r="N153" t="str">
            <v>Teri Detering</v>
          </cell>
          <cell r="O153" t="str">
            <v>tdetering@tritownship.k12.in.us</v>
          </cell>
          <cell r="P153"/>
          <cell r="Q153"/>
          <cell r="R153"/>
          <cell r="S153"/>
          <cell r="T153" t="str">
            <v>219-754-2709</v>
          </cell>
          <cell r="U153" t="str">
            <v>219-754-2793</v>
          </cell>
          <cell r="V153" t="str">
            <v>Dara Guse</v>
          </cell>
          <cell r="W153" t="str">
            <v>dguse@tritownship.k12.in.us</v>
          </cell>
          <cell r="X153"/>
          <cell r="Y153"/>
          <cell r="Z153"/>
          <cell r="AA153"/>
          <cell r="AB153" t="str">
            <v>219-754-2709</v>
          </cell>
          <cell r="AC153"/>
          <cell r="AD153" t="str">
            <v>Laura Roth</v>
          </cell>
          <cell r="AE153" t="str">
            <v>lroth@tritownship.k12.in.us</v>
          </cell>
          <cell r="AF153"/>
          <cell r="AG153"/>
          <cell r="AH153" t="str">
            <v>219-733-2815</v>
          </cell>
          <cell r="AI153" t="str">
            <v>Dara Guse</v>
          </cell>
          <cell r="AJ153" t="str">
            <v>dguse@tritownship.k12.in.us</v>
          </cell>
          <cell r="AK153"/>
          <cell r="AL153"/>
          <cell r="AM153" t="str">
            <v>Mr. Tim Somers</v>
          </cell>
          <cell r="AN153" t="str">
            <v>tsomers@tritownship.k12.in.us</v>
          </cell>
          <cell r="AO153" t="str">
            <v>219-754-2709</v>
          </cell>
          <cell r="AP153" t="str">
            <v>Dara Guse</v>
          </cell>
          <cell r="AQ153" t="str">
            <v>dguse@tritownship.k12.in.us</v>
          </cell>
        </row>
        <row r="154">
          <cell r="A154" t="str">
            <v>4925</v>
          </cell>
          <cell r="B154" t="str">
            <v>SH</v>
          </cell>
          <cell r="C154" t="str">
            <v xml:space="preserve">Michigan City Area Schools    </v>
          </cell>
          <cell r="D154" t="str">
            <v xml:space="preserve">408 S Carroll Ave             </v>
          </cell>
          <cell r="E154" t="str">
            <v xml:space="preserve">Michigan City       </v>
          </cell>
          <cell r="F154" t="str">
            <v>IN</v>
          </cell>
          <cell r="G154" t="str">
            <v>46360-5345</v>
          </cell>
          <cell r="H154">
            <v>2.52E-2</v>
          </cell>
          <cell r="I154" t="str">
            <v>069761146</v>
          </cell>
          <cell r="J154">
            <v>0.95</v>
          </cell>
          <cell r="K154" t="str">
            <v>Dr.</v>
          </cell>
          <cell r="L154" t="str">
            <v>Barbara Eason-Watkins</v>
          </cell>
          <cell r="M154" t="str">
            <v xml:space="preserve">bewatkins@mcas.k12.in.us </v>
          </cell>
          <cell r="N154" t="str">
            <v>Cathy Bildhauser</v>
          </cell>
          <cell r="O154" t="str">
            <v>cbildhauser@mcas.k12.in.us</v>
          </cell>
          <cell r="P154"/>
          <cell r="Q154"/>
          <cell r="R154"/>
          <cell r="S154"/>
          <cell r="T154" t="str">
            <v>219-873-2000   x8318</v>
          </cell>
          <cell r="U154" t="str">
            <v>219.873.2213</v>
          </cell>
          <cell r="V154" t="str">
            <v>Cathy Bildhauser</v>
          </cell>
          <cell r="W154" t="str">
            <v>cbildhauser@mcas.k12.in.us</v>
          </cell>
          <cell r="X154"/>
          <cell r="Y154"/>
          <cell r="Z154"/>
          <cell r="AA154"/>
          <cell r="AB154" t="str">
            <v>219-873-2000   x8318</v>
          </cell>
          <cell r="AC154" t="str">
            <v>219-873-2152</v>
          </cell>
          <cell r="AD154" t="str">
            <v>Wendel McCollum</v>
          </cell>
          <cell r="AE154" t="str">
            <v>wmccollum@mcas.k12.in.us</v>
          </cell>
          <cell r="AF154"/>
          <cell r="AG154"/>
          <cell r="AH154" t="str">
            <v>219-873-2000,x8357</v>
          </cell>
          <cell r="AI154" t="str">
            <v>Lance Werner</v>
          </cell>
          <cell r="AJ154" t="str">
            <v>lwerner@mcas.k12.in.us</v>
          </cell>
          <cell r="AK154"/>
          <cell r="AL154"/>
          <cell r="AM154" t="str">
            <v>Dr. Barbara Eason-Watkins</v>
          </cell>
          <cell r="AN154" t="str">
            <v xml:space="preserve">bewatkins@mcas.k12.in.us </v>
          </cell>
          <cell r="AO154" t="str">
            <v>219-873-2000   x8318</v>
          </cell>
          <cell r="AP154" t="str">
            <v>Cathy Bildhauser</v>
          </cell>
          <cell r="AQ154" t="str">
            <v>cbildhauser@mcas.k12.in.us</v>
          </cell>
        </row>
        <row r="155">
          <cell r="A155" t="str">
            <v>4940</v>
          </cell>
          <cell r="B155" t="str">
            <v>SH</v>
          </cell>
          <cell r="C155" t="str">
            <v xml:space="preserve">South Central Com School Corp </v>
          </cell>
          <cell r="D155" t="str">
            <v xml:space="preserve">9808 S 600 W                  </v>
          </cell>
          <cell r="E155" t="str">
            <v xml:space="preserve">Union Mills         </v>
          </cell>
          <cell r="F155" t="str">
            <v>IN</v>
          </cell>
          <cell r="G155" t="str">
            <v>46382-9625</v>
          </cell>
          <cell r="H155" t="e">
            <v>#N/A</v>
          </cell>
          <cell r="I155" t="str">
            <v>100021237</v>
          </cell>
          <cell r="J155">
            <v>0.9</v>
          </cell>
          <cell r="K155" t="str">
            <v>Dr.</v>
          </cell>
          <cell r="L155" t="str">
            <v>Theodore Stevens</v>
          </cell>
          <cell r="M155" t="str">
            <v>tstevens@scentral.k12.in.us</v>
          </cell>
          <cell r="N155" t="str">
            <v>Andrea Spiess</v>
          </cell>
          <cell r="O155" t="str">
            <v>aspiess@scentral.k12.in.us</v>
          </cell>
          <cell r="P155" t="str">
            <v>Theodore Stevens</v>
          </cell>
          <cell r="Q155" t="str">
            <v>tstevens@scentral.k12.in.us</v>
          </cell>
          <cell r="R155"/>
          <cell r="S155"/>
          <cell r="T155" t="str">
            <v>219.767.2269 x343</v>
          </cell>
          <cell r="U155" t="str">
            <v>219.767.2260</v>
          </cell>
          <cell r="V155" t="str">
            <v>Dr. Theodore Stevens</v>
          </cell>
          <cell r="W155" t="str">
            <v>tstevens@scentral.k12.in.us</v>
          </cell>
          <cell r="X155"/>
          <cell r="Y155"/>
          <cell r="Z155"/>
          <cell r="AA155"/>
          <cell r="AB155" t="str">
            <v>219-767-2269</v>
          </cell>
          <cell r="AC155" t="str">
            <v>219-767-2260</v>
          </cell>
          <cell r="AD155" t="str">
            <v>Theodore Stevens</v>
          </cell>
          <cell r="AE155" t="str">
            <v>tstevens@scentral.k12.in.us</v>
          </cell>
          <cell r="AF155"/>
          <cell r="AG155"/>
          <cell r="AH155" t="str">
            <v>219-767-2263</v>
          </cell>
          <cell r="AI155" t="str">
            <v>Rachel Dutoi</v>
          </cell>
          <cell r="AJ155" t="str">
            <v>rdutoi@scentral.k12.in.us</v>
          </cell>
          <cell r="AK155"/>
          <cell r="AL155"/>
          <cell r="AM155" t="str">
            <v>Dr. Theodore Stevens</v>
          </cell>
          <cell r="AN155" t="str">
            <v>tstevens@scentral.k12.in.us</v>
          </cell>
          <cell r="AO155" t="str">
            <v>219-767-2269</v>
          </cell>
          <cell r="AP155" t="str">
            <v>Dr. Theodore Stevens</v>
          </cell>
          <cell r="AQ155" t="str">
            <v>tstevens@scentral.k12.in.us</v>
          </cell>
        </row>
        <row r="156">
          <cell r="A156" t="str">
            <v>4945</v>
          </cell>
          <cell r="B156" t="str">
            <v>MM</v>
          </cell>
          <cell r="C156" t="str">
            <v xml:space="preserve">Laporte Community School Corp </v>
          </cell>
          <cell r="D156" t="str">
            <v>1921 "A" St</v>
          </cell>
          <cell r="E156" t="str">
            <v xml:space="preserve">LaPorte             </v>
          </cell>
          <cell r="F156" t="str">
            <v>IN</v>
          </cell>
          <cell r="G156" t="str">
            <v>46350-6697</v>
          </cell>
          <cell r="H156" t="e">
            <v>#N/A</v>
          </cell>
          <cell r="I156">
            <v>74323957</v>
          </cell>
          <cell r="J156">
            <v>0.9</v>
          </cell>
          <cell r="K156" t="str">
            <v>Mr.</v>
          </cell>
          <cell r="L156" t="str">
            <v>Mark Francesconi</v>
          </cell>
          <cell r="M156" t="str">
            <v>mfrancesconi@lpcsc.k12.in.us</v>
          </cell>
          <cell r="N156" t="str">
            <v xml:space="preserve">Steve Manering </v>
          </cell>
          <cell r="O156" t="str">
            <v>smanering@lpcsc.k12.in.us</v>
          </cell>
          <cell r="P156" t="str">
            <v>Jane Larson</v>
          </cell>
          <cell r="Q156" t="str">
            <v>jlarson@lpcsc.k12.in.us</v>
          </cell>
          <cell r="R156"/>
          <cell r="S156" t="str">
            <v>sjones@lpcsc.k12.in.us</v>
          </cell>
          <cell r="T156" t="str">
            <v>319.362.7056</v>
          </cell>
          <cell r="U156" t="str">
            <v>219.324.9347</v>
          </cell>
          <cell r="V156" t="str">
            <v>Mark Francesconi</v>
          </cell>
          <cell r="W156" t="str">
            <v>mfrancesconi@lpcsc.k12.in.us</v>
          </cell>
          <cell r="X156"/>
          <cell r="Y156"/>
          <cell r="Z156"/>
          <cell r="AA156"/>
          <cell r="AB156" t="str">
            <v>219-362-7056</v>
          </cell>
          <cell r="AC156" t="str">
            <v>219-324-9347</v>
          </cell>
          <cell r="AD156" t="str">
            <v>Steve Manering</v>
          </cell>
          <cell r="AE156" t="str">
            <v>smanering@lpcsc.k12.in.us</v>
          </cell>
          <cell r="AF156"/>
          <cell r="AG156"/>
          <cell r="AH156" t="str">
            <v>(219) 362-7056</v>
          </cell>
          <cell r="AI156" t="str">
            <v>Jayne Grillo</v>
          </cell>
          <cell r="AJ156" t="str">
            <v>jgrillo@lpcsc.k12.in.us</v>
          </cell>
          <cell r="AK156"/>
          <cell r="AL156"/>
          <cell r="AM156" t="str">
            <v>Mr. Mark Francesconi</v>
          </cell>
          <cell r="AN156" t="str">
            <v>mfrancesconi@lpcsc.k12.in.us</v>
          </cell>
          <cell r="AO156" t="str">
            <v>219-362-7056</v>
          </cell>
          <cell r="AP156" t="str">
            <v>Steve Manering</v>
          </cell>
          <cell r="AQ156" t="str">
            <v>SManering@lpcsc.k12.in.us</v>
          </cell>
        </row>
        <row r="157">
          <cell r="A157" t="str">
            <v>5075</v>
          </cell>
          <cell r="B157" t="str">
            <v>MF</v>
          </cell>
          <cell r="C157" t="str">
            <v xml:space="preserve">North Lawrence Com Schools    </v>
          </cell>
          <cell r="D157" t="str">
            <v>460 "W" Street</v>
          </cell>
          <cell r="E157" t="str">
            <v xml:space="preserve">Bedford             </v>
          </cell>
          <cell r="F157" t="str">
            <v>IN</v>
          </cell>
          <cell r="G157" t="str">
            <v>47421-0729</v>
          </cell>
          <cell r="H157" t="e">
            <v>#N/A</v>
          </cell>
          <cell r="I157" t="str">
            <v>072063746</v>
          </cell>
          <cell r="J157">
            <v>0.9</v>
          </cell>
          <cell r="K157" t="str">
            <v>Mr.</v>
          </cell>
          <cell r="L157" t="str">
            <v>Gary Conner</v>
          </cell>
          <cell r="M157" t="str">
            <v xml:space="preserve">connerg@nlcs.k12.in.us </v>
          </cell>
          <cell r="N157" t="str">
            <v>Darcy Clark</v>
          </cell>
          <cell r="O157" t="str">
            <v>clarkd@nlcs.k12.in.us</v>
          </cell>
          <cell r="P157"/>
          <cell r="Q157"/>
          <cell r="R157"/>
          <cell r="S157"/>
          <cell r="T157" t="str">
            <v>812.279.3521</v>
          </cell>
          <cell r="U157" t="str">
            <v>812.279.1845</v>
          </cell>
          <cell r="V157" t="str">
            <v>Christy Wintczak</v>
          </cell>
          <cell r="W157" t="str">
            <v>wintczakc@nlcs.k12.in.us</v>
          </cell>
          <cell r="X157" t="str">
            <v>Darcy Clark</v>
          </cell>
          <cell r="Y157" t="str">
            <v>clarkd@nlcs.k12.in.us</v>
          </cell>
          <cell r="Z157"/>
          <cell r="AA157"/>
          <cell r="AB157" t="str">
            <v>812-279-3521</v>
          </cell>
          <cell r="AC157" t="str">
            <v>812-279-1845</v>
          </cell>
          <cell r="AD157" t="str">
            <v>Darcy Clark</v>
          </cell>
          <cell r="AE157" t="str">
            <v>clarkd@nlcs.k12.in.us</v>
          </cell>
          <cell r="AF157"/>
          <cell r="AG157"/>
          <cell r="AH157" t="str">
            <v>812-279-3521</v>
          </cell>
          <cell r="AI157" t="str">
            <v>Amanda Hoffman</v>
          </cell>
          <cell r="AJ157" t="str">
            <v>hoffmana@nlcs.k12.in.us</v>
          </cell>
          <cell r="AK157"/>
          <cell r="AL157"/>
          <cell r="AM157" t="str">
            <v>Mr. Gary Conner</v>
          </cell>
          <cell r="AN157" t="str">
            <v xml:space="preserve">connerg@nlcs.k12.in.us </v>
          </cell>
          <cell r="AO157" t="str">
            <v>812-279-3521</v>
          </cell>
          <cell r="AP157" t="str">
            <v>Darcy Clark</v>
          </cell>
          <cell r="AQ157" t="str">
            <v>clarkd@nlcs.k12.in.us</v>
          </cell>
        </row>
        <row r="158">
          <cell r="A158" t="str">
            <v>5085</v>
          </cell>
          <cell r="B158" t="str">
            <v>FC</v>
          </cell>
          <cell r="C158" t="str">
            <v xml:space="preserve">Mitchell Community Schools    </v>
          </cell>
          <cell r="D158" t="str">
            <v xml:space="preserve">441 N 8th St                  </v>
          </cell>
          <cell r="E158" t="str">
            <v xml:space="preserve">Mitchell            </v>
          </cell>
          <cell r="F158" t="str">
            <v>IN</v>
          </cell>
          <cell r="G158" t="str">
            <v>47446-1020</v>
          </cell>
          <cell r="H158" t="e">
            <v>#N/A</v>
          </cell>
          <cell r="I158" t="str">
            <v>098144520</v>
          </cell>
          <cell r="J158">
            <v>0.9</v>
          </cell>
          <cell r="K158" t="str">
            <v>Dr.</v>
          </cell>
          <cell r="L158" t="str">
            <v>Steve Phillips</v>
          </cell>
          <cell r="M158" t="str">
            <v>phillipss@mitchell.k12.in.us</v>
          </cell>
          <cell r="N158" t="str">
            <v>Dr. Brent Comer</v>
          </cell>
          <cell r="O158" t="str">
            <v>comerb@mitchell.k12.in.us</v>
          </cell>
          <cell r="P158"/>
          <cell r="Q158"/>
          <cell r="R158"/>
          <cell r="S158"/>
          <cell r="T158" t="str">
            <v>812.849.4481</v>
          </cell>
          <cell r="U158" t="str">
            <v>812.849.2133</v>
          </cell>
          <cell r="V158" t="str">
            <v>Dr. Brent Comer</v>
          </cell>
          <cell r="W158" t="str">
            <v>comerb@mitchell.k12.in.us</v>
          </cell>
          <cell r="X158"/>
          <cell r="Y158"/>
          <cell r="Z158"/>
          <cell r="AA158"/>
          <cell r="AB158" t="str">
            <v>812-849-4481</v>
          </cell>
          <cell r="AC158" t="str">
            <v>812-849-2133</v>
          </cell>
          <cell r="AD158" t="str">
            <v>Dr. Brent Comer</v>
          </cell>
          <cell r="AE158" t="str">
            <v>comerb@mitchell.k12.in.us</v>
          </cell>
          <cell r="AF158"/>
          <cell r="AG158"/>
          <cell r="AH158" t="str">
            <v>812-849-4481</v>
          </cell>
          <cell r="AI158" t="str">
            <v>Malynda Powell</v>
          </cell>
          <cell r="AJ158" t="str">
            <v>powellm@mitchell.k12.in.us</v>
          </cell>
          <cell r="AK158"/>
          <cell r="AL158"/>
          <cell r="AM158" t="str">
            <v>Dr. Steve Phillips</v>
          </cell>
          <cell r="AN158" t="str">
            <v>phillipss@mitchell.k12.in.us</v>
          </cell>
          <cell r="AO158" t="str">
            <v>812-849-4481</v>
          </cell>
          <cell r="AP158" t="str">
            <v>Dr. Brent Comer</v>
          </cell>
          <cell r="AQ158" t="str">
            <v>comerb@mitchell.k12.in.us</v>
          </cell>
        </row>
        <row r="159">
          <cell r="A159" t="str">
            <v>5245</v>
          </cell>
          <cell r="B159" t="str">
            <v>TBD</v>
          </cell>
          <cell r="C159" t="str">
            <v xml:space="preserve">Frankton-Lapel Community Schs </v>
          </cell>
          <cell r="D159" t="str">
            <v xml:space="preserve">7916 W 300 N                  </v>
          </cell>
          <cell r="E159" t="str">
            <v xml:space="preserve">Anderson            </v>
          </cell>
          <cell r="F159" t="str">
            <v>IN</v>
          </cell>
          <cell r="G159" t="str">
            <v>46011-9129</v>
          </cell>
          <cell r="H159" t="e">
            <v>#N/A</v>
          </cell>
          <cell r="I159" t="str">
            <v>100648393</v>
          </cell>
          <cell r="J159">
            <v>0.9</v>
          </cell>
          <cell r="K159" t="str">
            <v>Mr.</v>
          </cell>
          <cell r="L159" t="str">
            <v>Robert Fields</v>
          </cell>
          <cell r="M159" t="str">
            <v>bfields@flcs.k12.in.us</v>
          </cell>
          <cell r="N159" t="str">
            <v>Kimberly (Kimm) Gray</v>
          </cell>
          <cell r="O159" t="str">
            <v>kigray@flcs.k12.in.us</v>
          </cell>
          <cell r="P159"/>
          <cell r="Q159"/>
          <cell r="R159"/>
          <cell r="S159"/>
          <cell r="T159" t="str">
            <v>765.754.7545</v>
          </cell>
          <cell r="U159" t="str">
            <v>765.754.8598</v>
          </cell>
          <cell r="V159" t="str">
            <v>Bobby Fields</v>
          </cell>
          <cell r="W159" t="str">
            <v>bfields@flcs.k12.in.us</v>
          </cell>
          <cell r="X159"/>
          <cell r="Y159"/>
          <cell r="Z159"/>
          <cell r="AA159"/>
          <cell r="AB159" t="str">
            <v>765-734-1261</v>
          </cell>
          <cell r="AC159" t="str">
            <v>765-734-1129</v>
          </cell>
          <cell r="AD159" t="str">
            <v>Kimberly Gray</v>
          </cell>
          <cell r="AE159" t="str">
            <v>kigray@flcs.k12.in.us</v>
          </cell>
          <cell r="AF159"/>
          <cell r="AG159"/>
          <cell r="AH159" t="str">
            <v>765.734-1261</v>
          </cell>
          <cell r="AI159" t="str">
            <v>Candace McDonald</v>
          </cell>
          <cell r="AJ159" t="str">
            <v xml:space="preserve">cmcdonald@flcs.k12.in.us </v>
          </cell>
          <cell r="AK159"/>
          <cell r="AL159"/>
          <cell r="AM159" t="str">
            <v>Mr. Robert Fields</v>
          </cell>
          <cell r="AN159" t="str">
            <v>bfields@flcs.k12.in.us</v>
          </cell>
          <cell r="AO159" t="str">
            <v>765-734-1261</v>
          </cell>
          <cell r="AP159" t="str">
            <v>Kimberly Gray</v>
          </cell>
          <cell r="AQ159" t="str">
            <v>kigray@flcs.k12.in.us</v>
          </cell>
        </row>
        <row r="160">
          <cell r="A160" t="str">
            <v>5255</v>
          </cell>
          <cell r="B160" t="str">
            <v>TBD</v>
          </cell>
          <cell r="C160" t="str">
            <v xml:space="preserve">South Madison Com Sch Corp    </v>
          </cell>
          <cell r="D160" t="str">
            <v xml:space="preserve">203 S Heritage Way            </v>
          </cell>
          <cell r="E160" t="str">
            <v xml:space="preserve">Pendleton           </v>
          </cell>
          <cell r="F160" t="str">
            <v>IN</v>
          </cell>
          <cell r="G160" t="str">
            <v>46064-8590</v>
          </cell>
          <cell r="H160" t="e">
            <v>#N/A</v>
          </cell>
          <cell r="I160" t="str">
            <v>079566030</v>
          </cell>
          <cell r="J160">
            <v>0.85</v>
          </cell>
          <cell r="K160" t="str">
            <v>Dr.</v>
          </cell>
          <cell r="L160" t="str">
            <v>Joseph Buck</v>
          </cell>
          <cell r="M160" t="str">
            <v>jbuck@smcsc.com</v>
          </cell>
          <cell r="N160" t="str">
            <v>Laura Miller</v>
          </cell>
          <cell r="O160" t="str">
            <v>lmiller@smcsc.com</v>
          </cell>
          <cell r="P160"/>
          <cell r="Q160"/>
          <cell r="R160"/>
          <cell r="S160"/>
          <cell r="T160" t="str">
            <v>765.778.2152</v>
          </cell>
          <cell r="U160" t="str">
            <v>765.778.8207</v>
          </cell>
          <cell r="V160" t="str">
            <v>Laura Miller</v>
          </cell>
          <cell r="W160" t="str">
            <v>lmiller@smcsc.com</v>
          </cell>
          <cell r="X160"/>
          <cell r="Y160"/>
          <cell r="Z160"/>
          <cell r="AA160"/>
          <cell r="AB160" t="str">
            <v>765-778-2152x1002</v>
          </cell>
          <cell r="AC160" t="str">
            <v>765-778-8207</v>
          </cell>
          <cell r="AD160" t="str">
            <v>Laura Miller</v>
          </cell>
          <cell r="AE160" t="str">
            <v>lmiller@smcsc.com</v>
          </cell>
          <cell r="AF160"/>
          <cell r="AG160"/>
          <cell r="AH160" t="str">
            <v>765-778-2152</v>
          </cell>
          <cell r="AI160" t="str">
            <v>Penny Myers</v>
          </cell>
          <cell r="AJ160" t="str">
            <v>pmyers@smadison.k12.in.us</v>
          </cell>
          <cell r="AK160"/>
          <cell r="AL160"/>
          <cell r="AM160" t="str">
            <v>Dr. Joseph Buck</v>
          </cell>
          <cell r="AN160" t="str">
            <v>jbuck@smadison.k12.in.us</v>
          </cell>
          <cell r="AO160" t="str">
            <v>765-778-2152x1002</v>
          </cell>
          <cell r="AP160" t="str">
            <v>Laura Miller</v>
          </cell>
          <cell r="AQ160" t="str">
            <v>lmiller@smcsc.com</v>
          </cell>
        </row>
        <row r="161">
          <cell r="A161" t="str">
            <v>5265</v>
          </cell>
          <cell r="B161" t="str">
            <v>MF</v>
          </cell>
          <cell r="C161" t="str">
            <v xml:space="preserve">Alexandria Com School Corp    </v>
          </cell>
          <cell r="D161" t="str">
            <v xml:space="preserve">202 E Washington St           </v>
          </cell>
          <cell r="E161" t="str">
            <v xml:space="preserve">Alexandria          </v>
          </cell>
          <cell r="F161" t="str">
            <v>IN</v>
          </cell>
          <cell r="G161" t="str">
            <v>46001-2005</v>
          </cell>
          <cell r="H161">
            <v>1.2500000000000001E-2</v>
          </cell>
          <cell r="I161">
            <v>100213404</v>
          </cell>
          <cell r="J161">
            <v>0.9</v>
          </cell>
          <cell r="K161" t="str">
            <v>Dr.</v>
          </cell>
          <cell r="L161" t="str">
            <v>Melissa Brisco</v>
          </cell>
          <cell r="M161" t="str">
            <v>mbrisco@alex.k12.in.us</v>
          </cell>
          <cell r="N161" t="str">
            <v>Matt Hensley</v>
          </cell>
          <cell r="O161" t="str">
            <v>mhensley@alex.k12.in.us</v>
          </cell>
          <cell r="P161"/>
          <cell r="Q161"/>
          <cell r="R161"/>
          <cell r="S161"/>
          <cell r="T161" t="str">
            <v>765.724.7788</v>
          </cell>
          <cell r="U161" t="str">
            <v>765.724.5054</v>
          </cell>
          <cell r="V161" t="str">
            <v>Melissa Brisco</v>
          </cell>
          <cell r="W161" t="str">
            <v>mbrisco@alex.k12.in.us</v>
          </cell>
          <cell r="X161"/>
          <cell r="Y161"/>
          <cell r="Z161"/>
          <cell r="AA161"/>
          <cell r="AB161" t="str">
            <v>765-724-4496</v>
          </cell>
          <cell r="AC161" t="str">
            <v>765-298-6165</v>
          </cell>
          <cell r="AD161" t="str">
            <v>Jenny Smithson</v>
          </cell>
          <cell r="AE161" t="str">
            <v>jsmithson@alex.k12.in.us</v>
          </cell>
          <cell r="AF161"/>
          <cell r="AG161"/>
          <cell r="AH161" t="str">
            <v>765-724-5060</v>
          </cell>
          <cell r="AI161" t="str">
            <v xml:space="preserve">Cheryl Harvey </v>
          </cell>
          <cell r="AJ161" t="str">
            <v>charvey@alex.k12.in.us</v>
          </cell>
          <cell r="AK161"/>
          <cell r="AL161"/>
          <cell r="AM161" t="str">
            <v>Ms. Melissa Brisco</v>
          </cell>
          <cell r="AN161" t="str">
            <v>mbrisco@alex.k12.in.us</v>
          </cell>
          <cell r="AO161" t="str">
            <v>765-724-4496</v>
          </cell>
          <cell r="AP161" t="str">
            <v>Melissa Brisco</v>
          </cell>
          <cell r="AQ161" t="str">
            <v>mbrisco@alex.k12.in.us</v>
          </cell>
        </row>
        <row r="162">
          <cell r="A162" t="str">
            <v>5275</v>
          </cell>
          <cell r="B162" t="str">
            <v>MM</v>
          </cell>
          <cell r="C162" t="str">
            <v>Anderson Community School Corp</v>
          </cell>
          <cell r="D162" t="str">
            <v>1600 Hillcrest Ave</v>
          </cell>
          <cell r="E162" t="str">
            <v xml:space="preserve">Anderson            </v>
          </cell>
          <cell r="F162" t="str">
            <v>IN</v>
          </cell>
          <cell r="G162" t="str">
            <v>46016-1479</v>
          </cell>
          <cell r="H162">
            <v>3.1699999999999999E-2</v>
          </cell>
          <cell r="I162" t="str">
            <v>100737824</v>
          </cell>
          <cell r="J162">
            <v>0.95</v>
          </cell>
          <cell r="K162" t="str">
            <v>Mr.</v>
          </cell>
          <cell r="L162" t="str">
            <v>Tim Smith</v>
          </cell>
          <cell r="M162" t="str">
            <v>tsmith@acsc.net</v>
          </cell>
          <cell r="N162" t="str">
            <v>Pam Storm</v>
          </cell>
          <cell r="O162" t="str">
            <v>pstorm@acsc.net</v>
          </cell>
          <cell r="P162"/>
          <cell r="Q162"/>
          <cell r="R162"/>
          <cell r="S162"/>
          <cell r="T162" t="str">
            <v>765.641.2148</v>
          </cell>
          <cell r="U162" t="str">
            <v>765.641.2097</v>
          </cell>
          <cell r="V162" t="str">
            <v>Pam Storm</v>
          </cell>
          <cell r="W162" t="str">
            <v>pstorm@acsc.net</v>
          </cell>
          <cell r="X162"/>
          <cell r="Y162"/>
          <cell r="Z162"/>
          <cell r="AA162"/>
          <cell r="AB162" t="str">
            <v>765-641-2031</v>
          </cell>
          <cell r="AC162" t="str">
            <v>765-641-2189</v>
          </cell>
          <cell r="AD162" t="str">
            <v>Pam Storm</v>
          </cell>
          <cell r="AE162" t="str">
            <v>pstorm@acsc.net</v>
          </cell>
          <cell r="AF162"/>
          <cell r="AG162"/>
          <cell r="AH162" t="str">
            <v>(765) 641-2160</v>
          </cell>
          <cell r="AI162" t="str">
            <v>Kevin Brown</v>
          </cell>
          <cell r="AJ162" t="str">
            <v>kbrown@acsc.net</v>
          </cell>
          <cell r="AK162"/>
          <cell r="AL162"/>
          <cell r="AM162" t="str">
            <v>Mr. Tim Smith</v>
          </cell>
          <cell r="AN162" t="str">
            <v>tsmith@acsc.net</v>
          </cell>
          <cell r="AO162" t="str">
            <v>765-641-2031</v>
          </cell>
          <cell r="AP162" t="str">
            <v>Pamela Storm</v>
          </cell>
          <cell r="AQ162" t="str">
            <v>pstorm@acsc.net</v>
          </cell>
        </row>
        <row r="163">
          <cell r="A163" t="str">
            <v>5280</v>
          </cell>
          <cell r="B163" t="str">
            <v>TM</v>
          </cell>
          <cell r="C163" t="str">
            <v xml:space="preserve">Elwood Community School Corp  </v>
          </cell>
          <cell r="D163" t="str">
            <v xml:space="preserve">1306 N Anderson St            </v>
          </cell>
          <cell r="E163" t="str">
            <v xml:space="preserve">Elwood              </v>
          </cell>
          <cell r="F163" t="str">
            <v>IN</v>
          </cell>
          <cell r="G163" t="str">
            <v>46036-9460</v>
          </cell>
          <cell r="H163" t="e">
            <v>#N/A</v>
          </cell>
          <cell r="I163" t="str">
            <v>050582691</v>
          </cell>
          <cell r="J163">
            <v>0.9</v>
          </cell>
          <cell r="K163" t="str">
            <v>Mr.</v>
          </cell>
          <cell r="L163" t="str">
            <v>Joe Brown</v>
          </cell>
          <cell r="M163" t="str">
            <v>jobrown@elwood.k12.in.us</v>
          </cell>
          <cell r="N163" t="str">
            <v>Sherri Cripe</v>
          </cell>
          <cell r="O163" t="str">
            <v>scripe@elwood.k12.in.us</v>
          </cell>
          <cell r="P163"/>
          <cell r="Q163"/>
          <cell r="R163"/>
          <cell r="S163"/>
          <cell r="T163" t="str">
            <v>765.552.9861 x10001</v>
          </cell>
          <cell r="U163" t="str">
            <v>765.552.8088</v>
          </cell>
          <cell r="V163" t="str">
            <v>Joe Brown</v>
          </cell>
          <cell r="W163" t="str">
            <v>jobrown@elwood.k12.in.us</v>
          </cell>
          <cell r="X163"/>
          <cell r="Y163"/>
          <cell r="Z163"/>
          <cell r="AA163"/>
          <cell r="AB163" t="str">
            <v>765-552-4081</v>
          </cell>
          <cell r="AC163" t="str">
            <v>765-552-8088</v>
          </cell>
          <cell r="AD163" t="str">
            <v>Joe Brown</v>
          </cell>
          <cell r="AE163" t="str">
            <v>jobrown@elwood.k12.in.us</v>
          </cell>
          <cell r="AF163"/>
          <cell r="AG163"/>
          <cell r="AH163" t="str">
            <v>765-491-6879</v>
          </cell>
          <cell r="AI163" t="str">
            <v>Joa Griffith</v>
          </cell>
          <cell r="AJ163" t="str">
            <v>jgriffith@elwood.k12.in.us</v>
          </cell>
          <cell r="AK163"/>
          <cell r="AL163"/>
          <cell r="AM163" t="str">
            <v>Mr. Chris Daughtry</v>
          </cell>
          <cell r="AN163" t="str">
            <v xml:space="preserve">cdaughtry@elwood.k12.in.us </v>
          </cell>
          <cell r="AO163" t="str">
            <v>765-552-4081</v>
          </cell>
          <cell r="AP163" t="str">
            <v>Joe Brown</v>
          </cell>
          <cell r="AQ163" t="str">
            <v>jobrown@elwood.k12.in.us</v>
          </cell>
        </row>
        <row r="164">
          <cell r="A164" t="str">
            <v>5300</v>
          </cell>
          <cell r="B164" t="str">
            <v>FC</v>
          </cell>
          <cell r="C164" t="str">
            <v xml:space="preserve">M S D Decatur Township        </v>
          </cell>
          <cell r="D164" t="str">
            <v xml:space="preserve">5275 Kentucky Ave             </v>
          </cell>
          <cell r="E164" t="str">
            <v xml:space="preserve">Indianapolis        </v>
          </cell>
          <cell r="F164" t="str">
            <v>IN</v>
          </cell>
          <cell r="G164" t="str">
            <v>46221-9616</v>
          </cell>
          <cell r="H164">
            <v>1.7000000000000001E-2</v>
          </cell>
          <cell r="I164" t="str">
            <v>055603427</v>
          </cell>
          <cell r="J164">
            <v>0.9</v>
          </cell>
          <cell r="K164" t="str">
            <v>Dr.</v>
          </cell>
          <cell r="L164" t="str">
            <v>Matthew Prusiecki</v>
          </cell>
          <cell r="M164" t="str">
            <v>mprusiecki@msddecatur.k12.in.us</v>
          </cell>
          <cell r="N164" t="str">
            <v>Stephanie Hofer</v>
          </cell>
          <cell r="O164" t="str">
            <v>shofer@msddecatur.k12.in.us</v>
          </cell>
          <cell r="P164"/>
          <cell r="Q164"/>
          <cell r="R164"/>
          <cell r="S164"/>
          <cell r="T164" t="str">
            <v>317.856.5265</v>
          </cell>
          <cell r="U164" t="str">
            <v>317.856.2165</v>
          </cell>
          <cell r="V164" t="str">
            <v>Stephanie Hofer</v>
          </cell>
          <cell r="W164" t="str">
            <v>shofer@decaturproud.org</v>
          </cell>
          <cell r="X164"/>
          <cell r="Y164"/>
          <cell r="Z164"/>
          <cell r="AA164"/>
          <cell r="AB164" t="str">
            <v>317-856-5265</v>
          </cell>
          <cell r="AC164" t="str">
            <v>317-856-2165</v>
          </cell>
          <cell r="AD164" t="str">
            <v>Linda Watkins</v>
          </cell>
          <cell r="AE164" t="str">
            <v>lwatkins@msddecatur.k12.in.us</v>
          </cell>
          <cell r="AF164"/>
          <cell r="AG164"/>
          <cell r="AH164" t="str">
            <v>(317) 856-5265</v>
          </cell>
          <cell r="AI164" t="str">
            <v>Kirk Farmer</v>
          </cell>
          <cell r="AJ164" t="str">
            <v>kfarmer@msddecatur.k12.in.us</v>
          </cell>
          <cell r="AK164"/>
          <cell r="AL164"/>
          <cell r="AM164" t="str">
            <v>Dr. Matthew Prusiecki</v>
          </cell>
          <cell r="AN164" t="str">
            <v>mprusiecki@msddecatur.k12.in.us</v>
          </cell>
          <cell r="AO164" t="str">
            <v>317-856-5265</v>
          </cell>
          <cell r="AP164" t="str">
            <v>Stephanie Hofer</v>
          </cell>
          <cell r="AQ164" t="str">
            <v>shofer@decaturproud.org</v>
          </cell>
        </row>
        <row r="165">
          <cell r="A165" t="str">
            <v>5310</v>
          </cell>
          <cell r="B165" t="str">
            <v>LT</v>
          </cell>
          <cell r="C165" t="str">
            <v>Franklin Township Com Sch Corp</v>
          </cell>
          <cell r="D165" t="str">
            <v xml:space="preserve">6141 S Franklin Rd            </v>
          </cell>
          <cell r="E165" t="str">
            <v xml:space="preserve">Indianapolis        </v>
          </cell>
          <cell r="F165" t="str">
            <v>IN</v>
          </cell>
          <cell r="G165" t="str">
            <v>46259-1399</v>
          </cell>
          <cell r="H165">
            <v>1.46E-2</v>
          </cell>
          <cell r="I165" t="str">
            <v>050596485</v>
          </cell>
          <cell r="J165">
            <v>0.85</v>
          </cell>
          <cell r="K165" t="str">
            <v>Dr.</v>
          </cell>
          <cell r="L165" t="str">
            <v>Bruce Hibbard</v>
          </cell>
          <cell r="M165" t="str">
            <v>bruce.hibbard@ftcsc.k12.in.us</v>
          </cell>
          <cell r="N165" t="str">
            <v>Lynlie Schoene</v>
          </cell>
          <cell r="O165" t="str">
            <v>lynlie.schoene@ftcsc.k12.in.us</v>
          </cell>
          <cell r="P165"/>
          <cell r="Q165"/>
          <cell r="R165"/>
          <cell r="S165"/>
          <cell r="T165" t="str">
            <v>317.803.5077</v>
          </cell>
          <cell r="U165" t="str">
            <v>317.862.7238</v>
          </cell>
          <cell r="V165" t="str">
            <v>Lynlie Schoene</v>
          </cell>
          <cell r="W165" t="str">
            <v>lynlie.schoene@ftcsc.k12.in.us</v>
          </cell>
          <cell r="X165"/>
          <cell r="Y165"/>
          <cell r="Z165"/>
          <cell r="AA165"/>
          <cell r="AB165" t="str">
            <v>317-803-5054</v>
          </cell>
          <cell r="AC165" t="str">
            <v>317-862-7238</v>
          </cell>
          <cell r="AD165" t="str">
            <v>Lynlie Schoene</v>
          </cell>
          <cell r="AE165" t="str">
            <v>Lynlie.schoene@ftcsc.org</v>
          </cell>
          <cell r="AF165"/>
          <cell r="AG165"/>
          <cell r="AH165" t="str">
            <v>(317) 803-5079</v>
          </cell>
          <cell r="AI165" t="str">
            <v>Lynlie Schoene</v>
          </cell>
          <cell r="AJ165" t="str">
            <v>lynlie.schoene@ftcsc.k12.in.us</v>
          </cell>
          <cell r="AK165"/>
          <cell r="AL165"/>
          <cell r="AM165" t="str">
            <v>Dr. Bruce Hibbard</v>
          </cell>
          <cell r="AN165" t="str">
            <v>bruce.hibbard@ftcsc.k12.in.us</v>
          </cell>
          <cell r="AO165" t="str">
            <v>317-803-5054</v>
          </cell>
          <cell r="AP165" t="str">
            <v>Anna S. Cook</v>
          </cell>
          <cell r="AQ165" t="str">
            <v>Anna.cook@ftcsc.k12.in.us</v>
          </cell>
        </row>
        <row r="166">
          <cell r="A166" t="str">
            <v>5330</v>
          </cell>
          <cell r="B166" t="str">
            <v>FC</v>
          </cell>
          <cell r="C166" t="str">
            <v xml:space="preserve">M S D Lawrence Township       </v>
          </cell>
          <cell r="D166" t="str">
            <v>6501 Sunnyside Rd</v>
          </cell>
          <cell r="E166" t="str">
            <v xml:space="preserve">Indianapolis        </v>
          </cell>
          <cell r="F166" t="str">
            <v>IN</v>
          </cell>
          <cell r="G166">
            <v>46236</v>
          </cell>
          <cell r="H166">
            <v>6.0000000000000001E-3</v>
          </cell>
          <cell r="I166" t="str">
            <v>050100130</v>
          </cell>
          <cell r="J166">
            <v>0.9</v>
          </cell>
          <cell r="K166" t="str">
            <v>Dr.</v>
          </cell>
          <cell r="L166" t="str">
            <v>Shawn A Smith</v>
          </cell>
          <cell r="M166" t="str">
            <v xml:space="preserve">shawnsmith@msdlt.k12.in.us </v>
          </cell>
          <cell r="N166" t="str">
            <v>Troy Knoderer</v>
          </cell>
          <cell r="O166" t="str">
            <v>troyknoderer@msdlt.k12.in.us</v>
          </cell>
          <cell r="P166"/>
          <cell r="Q166"/>
          <cell r="R166"/>
          <cell r="S166"/>
          <cell r="T166" t="str">
            <v>317.423.8336</v>
          </cell>
          <cell r="U166" t="str">
            <v>317.543.3534</v>
          </cell>
          <cell r="V166" t="str">
            <v>Troy Knoderer</v>
          </cell>
          <cell r="W166" t="str">
            <v>troyknoderer@msdlt.k12.in.us</v>
          </cell>
          <cell r="X166"/>
          <cell r="Y166"/>
          <cell r="Z166"/>
          <cell r="AA166"/>
          <cell r="AB166" t="str">
            <v>317-423-8430</v>
          </cell>
          <cell r="AC166" t="str">
            <v>317-543-3534</v>
          </cell>
          <cell r="AD166" t="str">
            <v>Troy Knoderer</v>
          </cell>
          <cell r="AE166" t="str">
            <v>troyknoderer@msdlt.k12.in.us</v>
          </cell>
          <cell r="AF166"/>
          <cell r="AG166"/>
          <cell r="AH166" t="str">
            <v>(317) 423-8327</v>
          </cell>
          <cell r="AI166" t="str">
            <v>Michael Shreves</v>
          </cell>
          <cell r="AJ166" t="str">
            <v>michaelshreves@msdlt.k12.in.us</v>
          </cell>
          <cell r="AK166"/>
          <cell r="AL166"/>
          <cell r="AM166" t="str">
            <v>Dr. Shawn A Smith</v>
          </cell>
          <cell r="AN166" t="str">
            <v xml:space="preserve">shawnsmith@msdlt.k12.in.us </v>
          </cell>
          <cell r="AO166" t="str">
            <v>317-423-8430</v>
          </cell>
          <cell r="AP166" t="str">
            <v>Troy Knoderer</v>
          </cell>
          <cell r="AQ166" t="str">
            <v>troyknoderer@msdlt.k12.in.us</v>
          </cell>
        </row>
        <row r="167">
          <cell r="A167" t="str">
            <v>5340</v>
          </cell>
          <cell r="B167" t="str">
            <v>MF</v>
          </cell>
          <cell r="C167" t="str">
            <v xml:space="preserve">Perry Township Schools         </v>
          </cell>
          <cell r="D167" t="str">
            <v xml:space="preserve">6548 Orinoco Ave              </v>
          </cell>
          <cell r="E167" t="str">
            <v xml:space="preserve">Indianapolis        </v>
          </cell>
          <cell r="F167" t="str">
            <v>IN</v>
          </cell>
          <cell r="G167" t="str">
            <v>46227-4820</v>
          </cell>
          <cell r="H167">
            <v>1.7000000000000001E-2</v>
          </cell>
          <cell r="I167">
            <v>79589008</v>
          </cell>
          <cell r="J167">
            <v>0.9</v>
          </cell>
          <cell r="K167" t="str">
            <v>Mr.</v>
          </cell>
          <cell r="L167" t="str">
            <v>Patrick Mapes</v>
          </cell>
          <cell r="M167" t="str">
            <v>pmapes@perryschools.org</v>
          </cell>
          <cell r="N167" t="str">
            <v>Jane Pollard</v>
          </cell>
          <cell r="O167" t="str">
            <v>jpollard@perryschools.org</v>
          </cell>
          <cell r="P167" t="str">
            <v>Lisa Harrison</v>
          </cell>
          <cell r="Q167" t="str">
            <v>lharrison@perryschools.org</v>
          </cell>
          <cell r="R167" t="str">
            <v>Vickie Carpenter</v>
          </cell>
          <cell r="S167" t="str">
            <v>vcarpenter@perryschools.org</v>
          </cell>
          <cell r="T167" t="str">
            <v>317.789.3725</v>
          </cell>
          <cell r="U167" t="str">
            <v>317.789.3729</v>
          </cell>
          <cell r="V167" t="str">
            <v>Vicki Carpenter</v>
          </cell>
          <cell r="W167" t="str">
            <v>vcarpenter@perryschools.org</v>
          </cell>
          <cell r="X167"/>
          <cell r="Y167"/>
          <cell r="Z167"/>
          <cell r="AA167"/>
          <cell r="AB167" t="str">
            <v>317-789-3724</v>
          </cell>
          <cell r="AC167" t="str">
            <v>317-789-3729</v>
          </cell>
          <cell r="AD167" t="str">
            <v>Whitney Wilkowski</v>
          </cell>
          <cell r="AE167" t="str">
            <v>wwilkowski@perryschools.org</v>
          </cell>
          <cell r="AF167"/>
          <cell r="AG167"/>
          <cell r="AH167" t="str">
            <v>(317) 789-3782</v>
          </cell>
          <cell r="AI167" t="str">
            <v>Kent Hatcher</v>
          </cell>
          <cell r="AJ167" t="str">
            <v xml:space="preserve">khatcher@perryschools.org </v>
          </cell>
          <cell r="AK167"/>
          <cell r="AL167"/>
          <cell r="AM167" t="str">
            <v>Mr. Patrick Mapes</v>
          </cell>
          <cell r="AN167" t="str">
            <v>pmapes@perryschools.org</v>
          </cell>
          <cell r="AO167" t="str">
            <v>317-789-3724</v>
          </cell>
          <cell r="AP167" t="str">
            <v>Jane Pollard</v>
          </cell>
          <cell r="AQ167" t="str">
            <v>jpollard@perryschools.org</v>
          </cell>
        </row>
        <row r="168">
          <cell r="A168" t="str">
            <v>5350</v>
          </cell>
          <cell r="B168" t="str">
            <v>MF</v>
          </cell>
          <cell r="C168" t="str">
            <v xml:space="preserve">M S D Pike Township           </v>
          </cell>
          <cell r="D168" t="str">
            <v xml:space="preserve">6901 Zionsville Rd            </v>
          </cell>
          <cell r="E168" t="str">
            <v xml:space="preserve">Indianapolis        </v>
          </cell>
          <cell r="F168" t="str">
            <v>IN</v>
          </cell>
          <cell r="G168" t="str">
            <v>46268-2467</v>
          </cell>
          <cell r="H168">
            <v>3.1800000000000002E-2</v>
          </cell>
          <cell r="I168">
            <v>800476660</v>
          </cell>
          <cell r="J168">
            <v>0.9</v>
          </cell>
          <cell r="K168" t="str">
            <v>Dr.</v>
          </cell>
          <cell r="L168" t="str">
            <v>Flora Reichanadter</v>
          </cell>
          <cell r="M168" t="str">
            <v>freichanadter@pike.k12.in.us</v>
          </cell>
          <cell r="N168" t="str">
            <v>Cindy Huffman</v>
          </cell>
          <cell r="O168" t="str">
            <v>chuffman@pike.k12.in.us</v>
          </cell>
          <cell r="P168"/>
          <cell r="Q168"/>
          <cell r="R168"/>
          <cell r="S168"/>
          <cell r="T168" t="str">
            <v>317.387.2570</v>
          </cell>
          <cell r="U168" t="str">
            <v>317.387.2694</v>
          </cell>
          <cell r="V168" t="str">
            <v>Mary Kay Hunt</v>
          </cell>
          <cell r="W168" t="str">
            <v>mkhunt@pike.k12.in.us</v>
          </cell>
          <cell r="X168"/>
          <cell r="Y168"/>
          <cell r="Z168"/>
          <cell r="AA168"/>
          <cell r="AB168" t="str">
            <v>317-387-2221</v>
          </cell>
          <cell r="AC168" t="str">
            <v>317-387-2572</v>
          </cell>
          <cell r="AD168" t="str">
            <v>Cindy Huffman</v>
          </cell>
          <cell r="AE168" t="str">
            <v>chuffman@pike.k12.in.us</v>
          </cell>
          <cell r="AF168"/>
          <cell r="AG168"/>
          <cell r="AH168" t="str">
            <v>317-387-2216</v>
          </cell>
          <cell r="AI168" t="str">
            <v>Linda Searles</v>
          </cell>
          <cell r="AJ168" t="str">
            <v>lsearles@pike.k12.in.us</v>
          </cell>
          <cell r="AK168"/>
          <cell r="AL168"/>
          <cell r="AM168" t="str">
            <v>Dr. Flora Reichanadter</v>
          </cell>
          <cell r="AN168" t="str">
            <v>DrFlora@pike.k12.in.us</v>
          </cell>
          <cell r="AO168" t="str">
            <v>317-387-2221</v>
          </cell>
          <cell r="AP168" t="str">
            <v>Cindy Huffman</v>
          </cell>
          <cell r="AQ168" t="str">
            <v>CHuffman@pike.k12.in.us</v>
          </cell>
        </row>
        <row r="169">
          <cell r="A169" t="str">
            <v>5360</v>
          </cell>
          <cell r="B169" t="str">
            <v>TM</v>
          </cell>
          <cell r="C169" t="str">
            <v xml:space="preserve">M S D Warren Township         </v>
          </cell>
          <cell r="D169" t="str">
            <v xml:space="preserve">975 N Post Rd                 </v>
          </cell>
          <cell r="E169" t="str">
            <v xml:space="preserve">Indianapolis        </v>
          </cell>
          <cell r="F169" t="str">
            <v>IN</v>
          </cell>
          <cell r="G169">
            <v>46219</v>
          </cell>
          <cell r="H169">
            <v>6.3E-2</v>
          </cell>
          <cell r="I169" t="str">
            <v>050100395</v>
          </cell>
          <cell r="J169">
            <v>0.9</v>
          </cell>
          <cell r="K169" t="str">
            <v>Dr.</v>
          </cell>
          <cell r="L169" t="str">
            <v>Tim Hanson</v>
          </cell>
          <cell r="M169" t="str">
            <v>thanson@warren.k12.in.us</v>
          </cell>
          <cell r="N169" t="str">
            <v>Ryan Russell</v>
          </cell>
          <cell r="O169" t="str">
            <v>rrussell@warren.k12.in.us</v>
          </cell>
          <cell r="P169"/>
          <cell r="Q169"/>
          <cell r="R169"/>
          <cell r="S169"/>
          <cell r="T169" t="str">
            <v>317.869.4754</v>
          </cell>
          <cell r="U169" t="str">
            <v>317.869.4752</v>
          </cell>
          <cell r="V169" t="str">
            <v>Ryan Russell</v>
          </cell>
          <cell r="W169" t="str">
            <v>rrussell@warren.k12.in.us</v>
          </cell>
          <cell r="X169"/>
          <cell r="Y169"/>
          <cell r="Z169"/>
          <cell r="AA169"/>
          <cell r="AB169" t="str">
            <v>317-869-4354</v>
          </cell>
          <cell r="AC169" t="str">
            <v>317-869-4348</v>
          </cell>
          <cell r="AD169" t="str">
            <v>Allison Woods</v>
          </cell>
          <cell r="AE169" t="str">
            <v>awoods@warren.k12.in.us</v>
          </cell>
          <cell r="AF169"/>
          <cell r="AG169"/>
          <cell r="AH169" t="str">
            <v>317.869.4405</v>
          </cell>
          <cell r="AI169" t="str">
            <v>David Holt</v>
          </cell>
          <cell r="AJ169" t="str">
            <v>dholt@warren.k12.in.us</v>
          </cell>
          <cell r="AK169"/>
          <cell r="AL169"/>
          <cell r="AM169" t="str">
            <v>Dr. Dena Cushenberry</v>
          </cell>
          <cell r="AN169" t="str">
            <v xml:space="preserve">dcushenb@warren.k12.in.us </v>
          </cell>
          <cell r="AO169" t="str">
            <v>317-869-4354</v>
          </cell>
          <cell r="AP169" t="str">
            <v>Ryan Russell</v>
          </cell>
          <cell r="AQ169" t="str">
            <v>rrussell@warren.k12.in.us</v>
          </cell>
        </row>
        <row r="170">
          <cell r="A170" t="str">
            <v>5370</v>
          </cell>
          <cell r="B170" t="str">
            <v>MF</v>
          </cell>
          <cell r="C170" t="str">
            <v xml:space="preserve">M S D Washington Township     </v>
          </cell>
          <cell r="D170" t="str">
            <v xml:space="preserve">8550 Woodfield Crossing Blvd  </v>
          </cell>
          <cell r="E170" t="str">
            <v xml:space="preserve">Indianapolis        </v>
          </cell>
          <cell r="F170" t="str">
            <v>IN</v>
          </cell>
          <cell r="G170" t="str">
            <v>46240-2478</v>
          </cell>
          <cell r="H170">
            <v>1.8700000000000001E-2</v>
          </cell>
          <cell r="I170" t="str">
            <v>072071129</v>
          </cell>
          <cell r="J170">
            <v>0.9</v>
          </cell>
          <cell r="K170" t="str">
            <v>Dr.</v>
          </cell>
          <cell r="L170" t="str">
            <v>Nikki Woodson</v>
          </cell>
          <cell r="M170" t="str">
            <v>nwoodson@msdwt.k12.in.us</v>
          </cell>
          <cell r="N170" t="str">
            <v>Chad Michalek</v>
          </cell>
          <cell r="O170" t="str">
            <v>cmichalek@msdwt.k12.in.us</v>
          </cell>
          <cell r="P170" t="str">
            <v>Soumi Mukhopadhyay</v>
          </cell>
          <cell r="Q170" t="str">
            <v>smukhopadhyay@msdwt.k12.in.us</v>
          </cell>
          <cell r="R170"/>
          <cell r="S170"/>
          <cell r="T170" t="str">
            <v>317.845.9400</v>
          </cell>
          <cell r="U170" t="str">
            <v>317.205.3384</v>
          </cell>
          <cell r="V170" t="str">
            <v>Dr. Chad Michalek</v>
          </cell>
          <cell r="W170" t="str">
            <v>cmichalek@msdwt.k12.in.us</v>
          </cell>
          <cell r="X170"/>
          <cell r="Y170"/>
          <cell r="Z170"/>
          <cell r="AA170"/>
          <cell r="AB170" t="str">
            <v xml:space="preserve">317-845-9400 </v>
          </cell>
          <cell r="AC170" t="str">
            <v>317-205-3384</v>
          </cell>
          <cell r="AD170" t="str">
            <v>Haley Frischkorn</v>
          </cell>
          <cell r="AE170" t="str">
            <v>hfrischkorn@msdwt.k12.in.us</v>
          </cell>
          <cell r="AF170"/>
          <cell r="AG170"/>
          <cell r="AH170" t="str">
            <v>317-845-9400</v>
          </cell>
          <cell r="AI170" t="str">
            <v>Joe Licata</v>
          </cell>
          <cell r="AJ170" t="str">
            <v xml:space="preserve"> </v>
          </cell>
          <cell r="AK170"/>
          <cell r="AL170"/>
          <cell r="AM170" t="str">
            <v>Dr. Nikki Woodson</v>
          </cell>
          <cell r="AN170" t="str">
            <v>nwoodson@msdwt.k12.in.us</v>
          </cell>
          <cell r="AO170" t="str">
            <v xml:space="preserve">317-845-9400 </v>
          </cell>
          <cell r="AP170" t="str">
            <v>Dr. Chad E. Michalek</v>
          </cell>
          <cell r="AQ170" t="str">
            <v>cmichalek@msdwt.k12.in.us</v>
          </cell>
        </row>
        <row r="171">
          <cell r="A171" t="str">
            <v>5375</v>
          </cell>
          <cell r="B171" t="str">
            <v>FC</v>
          </cell>
          <cell r="C171" t="str">
            <v xml:space="preserve">M S D Wayne Township          </v>
          </cell>
          <cell r="D171" t="str">
            <v xml:space="preserve">1220 S High Sch Rd            </v>
          </cell>
          <cell r="E171" t="str">
            <v xml:space="preserve">Indianapolis        </v>
          </cell>
          <cell r="F171" t="str">
            <v>IN</v>
          </cell>
          <cell r="G171" t="str">
            <v>46241-3199</v>
          </cell>
          <cell r="H171">
            <v>8.9599999999999999E-2</v>
          </cell>
          <cell r="I171">
            <v>72041148</v>
          </cell>
          <cell r="J171">
            <v>0.95</v>
          </cell>
          <cell r="K171" t="str">
            <v>Dr.</v>
          </cell>
          <cell r="L171" t="str">
            <v>Jeff Butts</v>
          </cell>
          <cell r="M171" t="str">
            <v>Jeff.butts@wayne.k12.in.us</v>
          </cell>
          <cell r="N171" t="str">
            <v>Dr. Anne Olson</v>
          </cell>
          <cell r="O171" t="str">
            <v>Anne.olson@wayne.k12.in.us</v>
          </cell>
          <cell r="P171"/>
          <cell r="Q171"/>
          <cell r="R171"/>
          <cell r="S171"/>
          <cell r="T171" t="str">
            <v>317.227.8648</v>
          </cell>
          <cell r="U171" t="str">
            <v>317.227.8677</v>
          </cell>
          <cell r="V171" t="str">
            <v>Judy Stegemann</v>
          </cell>
          <cell r="W171" t="str">
            <v>judy.stegemann@wayne.k12.in.us</v>
          </cell>
          <cell r="X171"/>
          <cell r="Y171"/>
          <cell r="Z171"/>
          <cell r="AA171"/>
          <cell r="AB171" t="str">
            <v>317-988-8607</v>
          </cell>
          <cell r="AC171" t="str">
            <v>317-277-8677</v>
          </cell>
          <cell r="AD171" t="str">
            <v>Denita Harris</v>
          </cell>
          <cell r="AE171" t="str">
            <v>Denita.harris@wayne.k12.in.us</v>
          </cell>
          <cell r="AF171"/>
          <cell r="AG171"/>
          <cell r="AH171" t="str">
            <v>(317) 227-8628</v>
          </cell>
          <cell r="AI171" t="str">
            <v>Amy Eaton</v>
          </cell>
          <cell r="AJ171" t="str">
            <v>amy.eaton@wayne.k12.in.us</v>
          </cell>
          <cell r="AK171"/>
          <cell r="AL171"/>
          <cell r="AM171" t="str">
            <v>Dr. Jeff Butts</v>
          </cell>
          <cell r="AN171" t="str">
            <v>Jeff.butts@wayne.k12.in.us</v>
          </cell>
          <cell r="AO171" t="str">
            <v>317-988-8607</v>
          </cell>
          <cell r="AP171" t="str">
            <v>Stephen Gardner</v>
          </cell>
          <cell r="AQ171" t="str">
            <v>stephen.gardner@wayne.k12.in.us</v>
          </cell>
        </row>
        <row r="172">
          <cell r="A172" t="str">
            <v>5380</v>
          </cell>
          <cell r="B172" t="str">
            <v>MF</v>
          </cell>
          <cell r="C172" t="str">
            <v xml:space="preserve">Beech Grove City Schools      </v>
          </cell>
          <cell r="D172" t="str">
            <v xml:space="preserve">5334 Hornet Ave               </v>
          </cell>
          <cell r="E172" t="str">
            <v xml:space="preserve">Beech Grove         </v>
          </cell>
          <cell r="F172" t="str">
            <v>IN</v>
          </cell>
          <cell r="G172" t="str">
            <v>46107-2306</v>
          </cell>
          <cell r="H172">
            <v>8.3999999999999995E-3</v>
          </cell>
          <cell r="I172" t="str">
            <v>084262492</v>
          </cell>
          <cell r="J172">
            <v>0.95</v>
          </cell>
          <cell r="K172" t="str">
            <v>Dr.</v>
          </cell>
          <cell r="L172" t="str">
            <v>Paul Kaiser</v>
          </cell>
          <cell r="M172" t="str">
            <v xml:space="preserve">pkaiser@bgcs.k12.in.us </v>
          </cell>
          <cell r="N172" t="str">
            <v>Steve Bair</v>
          </cell>
          <cell r="O172" t="str">
            <v>sbair@bgcs.k12.in.us</v>
          </cell>
          <cell r="P172"/>
          <cell r="Q172"/>
          <cell r="R172"/>
          <cell r="S172"/>
          <cell r="T172" t="str">
            <v>317.788.4481</v>
          </cell>
          <cell r="U172" t="str">
            <v>317.782.4065</v>
          </cell>
          <cell r="V172" t="str">
            <v>Steve Bair</v>
          </cell>
          <cell r="W172" t="str">
            <v>sbair@bgcs.k12.in.us</v>
          </cell>
          <cell r="X172"/>
          <cell r="Y172"/>
          <cell r="Z172"/>
          <cell r="AA172"/>
          <cell r="AB172" t="str">
            <v>317-788-4481</v>
          </cell>
          <cell r="AC172" t="str">
            <v>317-782-4065</v>
          </cell>
          <cell r="AD172" t="str">
            <v>Steve Bair</v>
          </cell>
          <cell r="AE172" t="str">
            <v>sbair@bgcs.k12.in.us</v>
          </cell>
          <cell r="AF172"/>
          <cell r="AG172"/>
          <cell r="AH172" t="str">
            <v>317.788.4481</v>
          </cell>
          <cell r="AI172" t="str">
            <v>Cathy Statzer</v>
          </cell>
          <cell r="AJ172" t="str">
            <v>cstatzer@bgcs.k12.in.us</v>
          </cell>
          <cell r="AK172"/>
          <cell r="AL172"/>
          <cell r="AM172" t="str">
            <v>Dr. Paul Kaiser</v>
          </cell>
          <cell r="AN172" t="str">
            <v xml:space="preserve">pkaiser@bgcs.k12.in.us </v>
          </cell>
          <cell r="AO172" t="str">
            <v>317-788-4481</v>
          </cell>
          <cell r="AP172" t="str">
            <v>Rita Bass</v>
          </cell>
          <cell r="AQ172" t="str">
            <v>rbass@bgcs.k12.in.us</v>
          </cell>
        </row>
        <row r="173">
          <cell r="A173" t="str">
            <v>5385</v>
          </cell>
          <cell r="B173" t="str">
            <v>NW</v>
          </cell>
          <cell r="C173" t="str">
            <v xml:space="preserve">Indianapolis Public Schools   </v>
          </cell>
          <cell r="D173" t="str">
            <v xml:space="preserve">120 E Walnut St               </v>
          </cell>
          <cell r="E173" t="str">
            <v xml:space="preserve">Indianapolis        </v>
          </cell>
          <cell r="F173" t="str">
            <v>IN</v>
          </cell>
          <cell r="G173" t="str">
            <v>46204-1389</v>
          </cell>
          <cell r="H173">
            <v>2.9600000000000001E-2</v>
          </cell>
          <cell r="I173">
            <v>75967992</v>
          </cell>
          <cell r="J173">
            <v>0.95</v>
          </cell>
          <cell r="K173" t="str">
            <v>Ms.</v>
          </cell>
          <cell r="L173" t="str">
            <v>Aleesia Johnson</v>
          </cell>
          <cell r="M173" t="str">
            <v>johnsonal@myips.org</v>
          </cell>
          <cell r="N173" t="str">
            <v>Bridgette Robinson</v>
          </cell>
          <cell r="O173" t="str">
            <v>robinsby@myips.org</v>
          </cell>
          <cell r="P173"/>
          <cell r="Q173"/>
          <cell r="R173"/>
          <cell r="S173"/>
          <cell r="T173" t="str">
            <v>317.226.2052</v>
          </cell>
          <cell r="U173" t="str">
            <v>317.226.4327</v>
          </cell>
          <cell r="V173" t="str">
            <v>Bridgette Robinson</v>
          </cell>
          <cell r="W173" t="str">
            <v>robinsby@myips.org</v>
          </cell>
          <cell r="X173"/>
          <cell r="Y173"/>
          <cell r="Z173"/>
          <cell r="AA173"/>
          <cell r="AB173" t="str">
            <v>317-226-4520</v>
          </cell>
          <cell r="AC173" t="str">
            <v>317-226-3777</v>
          </cell>
          <cell r="AD173" t="str">
            <v>Jessica Dunn</v>
          </cell>
          <cell r="AE173" t="str">
            <v>feeserje@myips.org</v>
          </cell>
          <cell r="AF173"/>
          <cell r="AG173"/>
          <cell r="AH173" t="str">
            <v>(317) 226-4737</v>
          </cell>
          <cell r="AI173" t="str">
            <v>Brandon Weems</v>
          </cell>
          <cell r="AJ173" t="str">
            <v>weemsb@myips.org</v>
          </cell>
          <cell r="AK173"/>
          <cell r="AL173"/>
          <cell r="AM173" t="str">
            <v>Aleesia Johnson</v>
          </cell>
          <cell r="AN173" t="str">
            <v>johnsonal@myips.org</v>
          </cell>
          <cell r="AO173" t="str">
            <v>317-226-4520</v>
          </cell>
          <cell r="AP173" t="str">
            <v>Ann F. Hasen</v>
          </cell>
          <cell r="AQ173" t="str">
            <v>hansena@myips.org</v>
          </cell>
        </row>
        <row r="174">
          <cell r="A174" t="str">
            <v>5400</v>
          </cell>
          <cell r="B174" t="str">
            <v>TM</v>
          </cell>
          <cell r="C174" t="str">
            <v>School Town Of Speedway</v>
          </cell>
          <cell r="D174" t="str">
            <v xml:space="preserve">5335 W 25th St                </v>
          </cell>
          <cell r="E174" t="str">
            <v xml:space="preserve">Speedway            </v>
          </cell>
          <cell r="F174" t="str">
            <v>IN</v>
          </cell>
          <cell r="G174" t="str">
            <v>46224-3905</v>
          </cell>
          <cell r="H174" t="e">
            <v>#N/A</v>
          </cell>
          <cell r="I174">
            <v>87039145</v>
          </cell>
          <cell r="J174">
            <v>0.9</v>
          </cell>
          <cell r="K174" t="str">
            <v>Mr.</v>
          </cell>
          <cell r="L174" t="str">
            <v>Kenneth Hull</v>
          </cell>
          <cell r="M174" t="str">
            <v>KHull@speedwayschools.net</v>
          </cell>
          <cell r="N174" t="str">
            <v>Andrea McIntosh</v>
          </cell>
          <cell r="O174" t="str">
            <v>amcintosh@speedwayschools.net</v>
          </cell>
          <cell r="P174"/>
          <cell r="Q174"/>
          <cell r="R174"/>
          <cell r="S174"/>
          <cell r="T174" t="str">
            <v>317.536.9088</v>
          </cell>
          <cell r="U174" t="str">
            <v>317.486.4845</v>
          </cell>
          <cell r="V174" t="str">
            <v>Andrea McIntosh</v>
          </cell>
          <cell r="W174" t="str">
            <v>amcintosh@speedwayschools.net</v>
          </cell>
          <cell r="X174"/>
          <cell r="Y174"/>
          <cell r="Z174"/>
          <cell r="AA174"/>
          <cell r="AB174" t="str">
            <v xml:space="preserve">317-244-0236 </v>
          </cell>
          <cell r="AC174" t="str">
            <v>317-486-4843</v>
          </cell>
          <cell r="AD174" t="str">
            <v>Andrea McIntosh</v>
          </cell>
          <cell r="AE174" t="str">
            <v>amcintosh@speedwayschools.org</v>
          </cell>
          <cell r="AF174"/>
          <cell r="AG174"/>
          <cell r="AH174" t="str">
            <v>317-536-9088</v>
          </cell>
          <cell r="AI174" t="str">
            <v>Nancy M. Johnson</v>
          </cell>
          <cell r="AJ174" t="str">
            <v>njohnson@speedwayschools.net</v>
          </cell>
          <cell r="AK174"/>
          <cell r="AL174"/>
          <cell r="AM174" t="str">
            <v>Mr. Kenneth Hull</v>
          </cell>
          <cell r="AN174" t="str">
            <v xml:space="preserve">KHull@speedwayschools.org </v>
          </cell>
          <cell r="AO174" t="str">
            <v xml:space="preserve">317-244-0236 </v>
          </cell>
          <cell r="AP174" t="str">
            <v>Andrea McIntosh</v>
          </cell>
          <cell r="AQ174" t="str">
            <v>amcintosh@speedwayschools.net</v>
          </cell>
        </row>
        <row r="175">
          <cell r="A175" t="str">
            <v>5444</v>
          </cell>
          <cell r="B175" t="str">
            <v>---</v>
          </cell>
          <cell r="C175" t="str">
            <v>IN Math &amp; Science Ac. North</v>
          </cell>
          <cell r="D175"/>
          <cell r="E175"/>
          <cell r="F175" t="str">
            <v>IN</v>
          </cell>
          <cell r="G175"/>
          <cell r="H175" t="e">
            <v>#N/A</v>
          </cell>
          <cell r="I175"/>
          <cell r="J175" t="e">
            <v>#N/A</v>
          </cell>
          <cell r="K175" t="str">
            <v>Mr.</v>
          </cell>
          <cell r="L175" t="str">
            <v>Onder Secen</v>
          </cell>
          <cell r="M175" t="str">
            <v>secen@imsaindy.org</v>
          </cell>
          <cell r="N175"/>
          <cell r="O175"/>
          <cell r="P175"/>
          <cell r="Q175"/>
          <cell r="R175"/>
          <cell r="S175"/>
          <cell r="T175" t="str">
            <v>574-842-3364</v>
          </cell>
          <cell r="U175"/>
          <cell r="V175"/>
          <cell r="W175"/>
          <cell r="X175"/>
          <cell r="Y175"/>
          <cell r="Z175"/>
          <cell r="AA175"/>
          <cell r="AB175"/>
          <cell r="AC175"/>
          <cell r="AD175" t="str">
            <v>Carmen Walker-Miller</v>
          </cell>
          <cell r="AE175" t="str">
            <v>miller@imsaindy.org</v>
          </cell>
          <cell r="AF175"/>
          <cell r="AG175"/>
          <cell r="AH175" t="str">
            <v>317-259-7300</v>
          </cell>
          <cell r="AI175"/>
          <cell r="AJ175"/>
          <cell r="AK175"/>
          <cell r="AL175"/>
          <cell r="AM175" t="str">
            <v>Mr. Onder Secen</v>
          </cell>
          <cell r="AN175" t="str">
            <v>secen@imsaindy.org</v>
          </cell>
          <cell r="AO175"/>
          <cell r="AP175"/>
          <cell r="AQ175"/>
        </row>
        <row r="176">
          <cell r="A176" t="str">
            <v>5455</v>
          </cell>
          <cell r="B176" t="str">
            <v>LT</v>
          </cell>
          <cell r="C176" t="str">
            <v xml:space="preserve">Culver Community Schools Corp </v>
          </cell>
          <cell r="D176" t="str">
            <v>700 School Street</v>
          </cell>
          <cell r="E176" t="str">
            <v xml:space="preserve">Culver              </v>
          </cell>
          <cell r="F176" t="str">
            <v>IN</v>
          </cell>
          <cell r="G176" t="str">
            <v>46511-0231</v>
          </cell>
          <cell r="H176" t="e">
            <v>#N/A</v>
          </cell>
          <cell r="I176" t="str">
            <v>100215177</v>
          </cell>
          <cell r="J176">
            <v>0.9</v>
          </cell>
          <cell r="K176" t="str">
            <v xml:space="preserve">Mrs.         </v>
          </cell>
          <cell r="L176" t="str">
            <v>Karen Shuman</v>
          </cell>
          <cell r="M176" t="str">
            <v>kshuman@culver.k12.in.us</v>
          </cell>
          <cell r="N176" t="str">
            <v>Erin Proskey</v>
          </cell>
          <cell r="O176" t="str">
            <v>eproskey@culver.k12.in.us</v>
          </cell>
          <cell r="P176"/>
          <cell r="Q176"/>
          <cell r="R176"/>
          <cell r="S176"/>
          <cell r="T176" t="str">
            <v>574.842.3389</v>
          </cell>
          <cell r="U176" t="str">
            <v>574.842.3380</v>
          </cell>
          <cell r="V176" t="str">
            <v>Casey Howard</v>
          </cell>
          <cell r="W176" t="str">
            <v>choward@culver.k12.in.us</v>
          </cell>
          <cell r="X176"/>
          <cell r="Y176"/>
          <cell r="Z176"/>
          <cell r="AA176"/>
          <cell r="AB176" t="str">
            <v>574-842-3364</v>
          </cell>
          <cell r="AC176" t="str">
            <v>574-842-4615</v>
          </cell>
          <cell r="AD176" t="str">
            <v>Erika James</v>
          </cell>
          <cell r="AE176" t="str">
            <v>ejames@culver.k12.in.us</v>
          </cell>
          <cell r="AF176"/>
          <cell r="AG176"/>
          <cell r="AH176" t="str">
            <v>574-842-3389</v>
          </cell>
          <cell r="AI176" t="str">
            <v>Casey Howard</v>
          </cell>
          <cell r="AJ176" t="str">
            <v>choward@culver.k12.in.us</v>
          </cell>
          <cell r="AK176"/>
          <cell r="AL176"/>
          <cell r="AM176" t="str">
            <v>Mrs. Karen Shuman</v>
          </cell>
          <cell r="AN176" t="str">
            <v>kshuman@culver.k12.in.us</v>
          </cell>
          <cell r="AO176" t="str">
            <v>574-842-3364</v>
          </cell>
          <cell r="AP176" t="str">
            <v>Karen Shuman</v>
          </cell>
          <cell r="AQ176" t="str">
            <v>kshuman@culver.k12.in.us</v>
          </cell>
        </row>
        <row r="177">
          <cell r="A177" t="str">
            <v>5470</v>
          </cell>
          <cell r="B177" t="str">
            <v>FC</v>
          </cell>
          <cell r="C177" t="str">
            <v xml:space="preserve">Argos Community Schools       </v>
          </cell>
          <cell r="D177" t="str">
            <v xml:space="preserve">410 N First St                </v>
          </cell>
          <cell r="E177" t="str">
            <v xml:space="preserve">Argos               </v>
          </cell>
          <cell r="F177" t="str">
            <v>IN</v>
          </cell>
          <cell r="G177" t="str">
            <v>46501-1014</v>
          </cell>
          <cell r="H177" t="e">
            <v>#N/A</v>
          </cell>
          <cell r="I177" t="str">
            <v>086772563</v>
          </cell>
          <cell r="J177">
            <v>0.85</v>
          </cell>
          <cell r="K177" t="str">
            <v>Mr.</v>
          </cell>
          <cell r="L177" t="str">
            <v>Ned Speicher</v>
          </cell>
          <cell r="M177" t="str">
            <v>nspeicher@argos.k12.in.us</v>
          </cell>
          <cell r="N177" t="str">
            <v>Rebecca Vamos</v>
          </cell>
          <cell r="O177" t="str">
            <v>rvamos@argos.k12.in.us</v>
          </cell>
          <cell r="P177"/>
          <cell r="Q177"/>
          <cell r="R177"/>
          <cell r="S177"/>
          <cell r="T177" t="str">
            <v>574.892.5139</v>
          </cell>
          <cell r="U177" t="str">
            <v>574.892.5302</v>
          </cell>
          <cell r="V177" t="str">
            <v>Ned Speicher</v>
          </cell>
          <cell r="W177" t="str">
            <v>nspeicher@argos.k12.in.us</v>
          </cell>
          <cell r="X177"/>
          <cell r="Y177"/>
          <cell r="Z177"/>
          <cell r="AA177"/>
          <cell r="AB177" t="str">
            <v>574-892-5139</v>
          </cell>
          <cell r="AC177" t="str">
            <v>574-892-5139</v>
          </cell>
          <cell r="AD177" t="str">
            <v>Rebecca Vamos</v>
          </cell>
          <cell r="AE177" t="str">
            <v>rvamos@argos.k12.in.us</v>
          </cell>
          <cell r="AF177"/>
          <cell r="AG177"/>
          <cell r="AH177" t="str">
            <v>574-892-5139</v>
          </cell>
          <cell r="AI177" t="str">
            <v xml:space="preserve">Jennifer Lee  </v>
          </cell>
          <cell r="AJ177" t="str">
            <v>jlee@argos.k12.in.us</v>
          </cell>
          <cell r="AK177"/>
          <cell r="AL177"/>
          <cell r="AM177" t="str">
            <v>Mr. Ned Speicher</v>
          </cell>
          <cell r="AN177" t="str">
            <v>nspeicher@argos.k12.in.us</v>
          </cell>
          <cell r="AO177" t="str">
            <v>574-892-5139</v>
          </cell>
          <cell r="AP177" t="str">
            <v>Jennifer Lee</v>
          </cell>
          <cell r="AQ177" t="str">
            <v>jlee@argos.k12.in.us</v>
          </cell>
        </row>
        <row r="178">
          <cell r="A178" t="str">
            <v>5480</v>
          </cell>
          <cell r="B178" t="str">
            <v>TBD</v>
          </cell>
          <cell r="C178" t="str">
            <v xml:space="preserve">Bremen Public Schools         </v>
          </cell>
          <cell r="D178" t="str">
            <v xml:space="preserve">512 W Grant St                </v>
          </cell>
          <cell r="E178" t="str">
            <v xml:space="preserve">Bremen              </v>
          </cell>
          <cell r="F178" t="str">
            <v>IN</v>
          </cell>
          <cell r="G178" t="str">
            <v>46506-1698</v>
          </cell>
          <cell r="H178" t="e">
            <v>#N/A</v>
          </cell>
          <cell r="I178" t="str">
            <v>100021138</v>
          </cell>
          <cell r="J178">
            <v>0.85</v>
          </cell>
          <cell r="K178" t="str">
            <v>Dr.</v>
          </cell>
          <cell r="L178" t="str">
            <v>Jim White</v>
          </cell>
          <cell r="M178" t="str">
            <v xml:space="preserve">jwhite@bps.k12.in.us </v>
          </cell>
          <cell r="N178" t="str">
            <v>Janet Box</v>
          </cell>
          <cell r="O178" t="str">
            <v>jbox@bps.k12.in.us</v>
          </cell>
          <cell r="P178"/>
          <cell r="Q178"/>
          <cell r="R178"/>
          <cell r="S178"/>
          <cell r="T178" t="str">
            <v>574.546.3554</v>
          </cell>
          <cell r="U178" t="str">
            <v>574.546.2194</v>
          </cell>
          <cell r="V178" t="str">
            <v>Jim White</v>
          </cell>
          <cell r="W178" t="str">
            <v>jwhite@bps.k12.in.us</v>
          </cell>
          <cell r="X178"/>
          <cell r="Y178"/>
          <cell r="Z178"/>
          <cell r="AA178"/>
          <cell r="AB178" t="str">
            <v>574-546x4000</v>
          </cell>
          <cell r="AC178" t="str">
            <v>574-546-6303</v>
          </cell>
          <cell r="AD178" t="str">
            <v>Lori Hundt</v>
          </cell>
          <cell r="AE178" t="str">
            <v>lhundt@bps.k12.in.us</v>
          </cell>
          <cell r="AF178"/>
          <cell r="AG178"/>
          <cell r="AH178" t="str">
            <v>(574) 546-3929</v>
          </cell>
          <cell r="AI178" t="str">
            <v>Stephanie Pittman</v>
          </cell>
          <cell r="AJ178" t="str">
            <v>spittman@bps.k12.in.us</v>
          </cell>
          <cell r="AK178"/>
          <cell r="AL178"/>
          <cell r="AM178" t="str">
            <v>Dr. Jim White</v>
          </cell>
          <cell r="AN178" t="str">
            <v xml:space="preserve">jwhite@bps.k12.in.us </v>
          </cell>
          <cell r="AO178" t="str">
            <v>574-546x4000</v>
          </cell>
          <cell r="AP178" t="str">
            <v>Steven Gall</v>
          </cell>
          <cell r="AQ178" t="str">
            <v>sgall@bps.k12.in.us</v>
          </cell>
        </row>
        <row r="179">
          <cell r="A179" t="str">
            <v>5485</v>
          </cell>
          <cell r="B179" t="str">
            <v>LT</v>
          </cell>
          <cell r="C179" t="str">
            <v>Plymouth Community School Corp</v>
          </cell>
          <cell r="D179" t="str">
            <v xml:space="preserve">611 Berkley St                </v>
          </cell>
          <cell r="E179" t="str">
            <v xml:space="preserve">Plymouth            </v>
          </cell>
          <cell r="F179" t="str">
            <v>IN</v>
          </cell>
          <cell r="G179" t="str">
            <v>46563-1817</v>
          </cell>
          <cell r="H179">
            <v>8.3000000000000001E-3</v>
          </cell>
          <cell r="I179">
            <v>74311804</v>
          </cell>
          <cell r="J179">
            <v>0.9</v>
          </cell>
          <cell r="K179" t="str">
            <v>Mr.</v>
          </cell>
          <cell r="L179" t="str">
            <v>Andrew Hartley</v>
          </cell>
          <cell r="M179" t="str">
            <v>ahartley@plymouth.k12.in.us</v>
          </cell>
          <cell r="N179" t="str">
            <v>Brooke Busse</v>
          </cell>
          <cell r="O179" t="str">
            <v>bbusse@plymouth.k12.in.us</v>
          </cell>
          <cell r="P179"/>
          <cell r="Q179"/>
          <cell r="R179"/>
          <cell r="S179"/>
          <cell r="T179" t="str">
            <v>574.936.3115</v>
          </cell>
          <cell r="U179" t="str">
            <v>574.936.3160</v>
          </cell>
          <cell r="V179" t="str">
            <v>Brooke Busse</v>
          </cell>
          <cell r="W179" t="str">
            <v>bbusse@plymouth.k12.in.us</v>
          </cell>
          <cell r="X179"/>
          <cell r="Y179"/>
          <cell r="Z179"/>
          <cell r="AA179"/>
          <cell r="AB179" t="str">
            <v>574-936-3115</v>
          </cell>
          <cell r="AC179" t="str">
            <v>574-936-3160</v>
          </cell>
          <cell r="AD179" t="str">
            <v>Brooke Busse</v>
          </cell>
          <cell r="AE179" t="str">
            <v>bbusse@plymouth.k12.in.us</v>
          </cell>
          <cell r="AF179"/>
          <cell r="AG179"/>
          <cell r="AH179" t="str">
            <v>574-936-3115</v>
          </cell>
          <cell r="AI179" t="str">
            <v>Kandi Tinkey</v>
          </cell>
          <cell r="AJ179" t="str">
            <v>ktinkey@plymouth.k12.in.us</v>
          </cell>
          <cell r="AK179"/>
          <cell r="AL179"/>
          <cell r="AM179" t="str">
            <v>Mr. Andrew Hartley</v>
          </cell>
          <cell r="AN179" t="str">
            <v>ahartley@plymouth.k12.in.us</v>
          </cell>
          <cell r="AO179" t="str">
            <v>574-936-3115</v>
          </cell>
          <cell r="AP179" t="str">
            <v>Brooke Busse</v>
          </cell>
          <cell r="AQ179" t="str">
            <v>bbusse@plymouth.k12.in.us</v>
          </cell>
        </row>
        <row r="180">
          <cell r="A180" t="str">
            <v>5495</v>
          </cell>
          <cell r="B180" t="str">
            <v>MF</v>
          </cell>
          <cell r="C180" t="str">
            <v xml:space="preserve">Triton School Corporation     </v>
          </cell>
          <cell r="D180" t="str">
            <v xml:space="preserve">100 Triton Dr                 </v>
          </cell>
          <cell r="E180" t="str">
            <v xml:space="preserve">Bourbon             </v>
          </cell>
          <cell r="F180" t="str">
            <v>IN</v>
          </cell>
          <cell r="G180" t="str">
            <v>46504-1801</v>
          </cell>
          <cell r="H180">
            <v>1.4E-3</v>
          </cell>
          <cell r="I180" t="str">
            <v>193221538</v>
          </cell>
          <cell r="J180">
            <v>0.85</v>
          </cell>
          <cell r="K180" t="str">
            <v>Mr.</v>
          </cell>
          <cell r="L180" t="str">
            <v>Jeremy Riffle</v>
          </cell>
          <cell r="M180" t="str">
            <v xml:space="preserve"> jriffle@triton.k12.in.us</v>
          </cell>
          <cell r="N180" t="str">
            <v>Melissa LaShure</v>
          </cell>
          <cell r="O180" t="str">
            <v>ccook@triton.k12.in.us</v>
          </cell>
          <cell r="P180"/>
          <cell r="Q180"/>
          <cell r="R180"/>
          <cell r="S180"/>
          <cell r="T180" t="str">
            <v>574.342.2355</v>
          </cell>
          <cell r="U180" t="str">
            <v>574.342.0053</v>
          </cell>
          <cell r="V180" t="str">
            <v>Jeremy Riffle</v>
          </cell>
          <cell r="W180" t="str">
            <v>jriffle@triton.k12.in.us</v>
          </cell>
          <cell r="X180"/>
          <cell r="Y180"/>
          <cell r="Z180"/>
          <cell r="AA180"/>
          <cell r="AB180" t="str">
            <v>574-342-6505</v>
          </cell>
          <cell r="AC180" t="str">
            <v>574-342-8175</v>
          </cell>
          <cell r="AD180" t="str">
            <v>Melissa LaShure</v>
          </cell>
          <cell r="AE180" t="str">
            <v>Mlashure@triton.k12.in.us</v>
          </cell>
          <cell r="AF180"/>
          <cell r="AG180"/>
          <cell r="AH180" t="str">
            <v>(574) 342 2255</v>
          </cell>
          <cell r="AI180" t="str">
            <v>Thomas McFarland</v>
          </cell>
          <cell r="AJ180" t="str">
            <v>tmcfarland@triton.k12.in.us</v>
          </cell>
          <cell r="AK180"/>
          <cell r="AL180"/>
          <cell r="AM180" t="str">
            <v>Mr. Jeremy Riffle</v>
          </cell>
          <cell r="AN180" t="str">
            <v xml:space="preserve"> jriffle@triton.k12.in.us</v>
          </cell>
          <cell r="AO180" t="str">
            <v>574-342-6505</v>
          </cell>
          <cell r="AP180" t="str">
            <v>Donna Burroughs</v>
          </cell>
          <cell r="AQ180" t="str">
            <v>dburroughs@triton.k12.in.us</v>
          </cell>
        </row>
        <row r="181">
          <cell r="A181" t="str">
            <v>5520</v>
          </cell>
          <cell r="B181" t="str">
            <v>TM</v>
          </cell>
          <cell r="C181" t="str">
            <v xml:space="preserve">Shoals Community School Corp  </v>
          </cell>
          <cell r="D181" t="str">
            <v xml:space="preserve">11741 Ironton Rd              </v>
          </cell>
          <cell r="E181" t="str">
            <v xml:space="preserve">Shoals              </v>
          </cell>
          <cell r="F181" t="str">
            <v>IN</v>
          </cell>
          <cell r="G181" t="str">
            <v>47581-9663</v>
          </cell>
          <cell r="H181" t="e">
            <v>#N/A</v>
          </cell>
          <cell r="I181" t="str">
            <v>184628790</v>
          </cell>
          <cell r="J181">
            <v>0.9</v>
          </cell>
          <cell r="K181" t="str">
            <v>Dr.</v>
          </cell>
          <cell r="L181" t="str">
            <v>Candace Roush</v>
          </cell>
          <cell r="M181" t="str">
            <v>roushc@shoals.k12.in.us</v>
          </cell>
          <cell r="N181" t="str">
            <v>Myrna Greene</v>
          </cell>
          <cell r="O181" t="str">
            <v>myrna.greene@shoals.k12.in.us</v>
          </cell>
          <cell r="P181"/>
          <cell r="Q181"/>
          <cell r="R181"/>
          <cell r="S181"/>
          <cell r="T181" t="str">
            <v>812.247.2060</v>
          </cell>
          <cell r="U181" t="str">
            <v>812.247.2278</v>
          </cell>
          <cell r="V181" t="str">
            <v>Candace Roush</v>
          </cell>
          <cell r="W181" t="str">
            <v>roushc@shoals.k12.in.us</v>
          </cell>
          <cell r="X181"/>
          <cell r="Y181"/>
          <cell r="Z181"/>
          <cell r="AA181"/>
          <cell r="AB181" t="str">
            <v>812-247-2060</v>
          </cell>
          <cell r="AC181" t="str">
            <v>812-247-2278</v>
          </cell>
          <cell r="AD181" t="str">
            <v>Candace Roush</v>
          </cell>
          <cell r="AE181" t="str">
            <v>roushc@shoals.k12.in.us</v>
          </cell>
          <cell r="AF181"/>
          <cell r="AG181"/>
          <cell r="AH181" t="str">
            <v>812-247-2060</v>
          </cell>
          <cell r="AI181" t="str">
            <v>Lisa C. Elliott</v>
          </cell>
          <cell r="AJ181" t="str">
            <v>elliottl@shoals.k12.in.us</v>
          </cell>
          <cell r="AK181"/>
          <cell r="AL181"/>
          <cell r="AM181" t="str">
            <v>Dr. Candace Roush</v>
          </cell>
          <cell r="AN181" t="str">
            <v>roushc@shoals.k12.in.us</v>
          </cell>
          <cell r="AO181" t="str">
            <v>812-247-2060</v>
          </cell>
          <cell r="AP181" t="str">
            <v>Dr. Candace Roush</v>
          </cell>
          <cell r="AQ181" t="str">
            <v>roushc@sholas.k12.in.us</v>
          </cell>
        </row>
        <row r="182">
          <cell r="A182" t="str">
            <v>5525</v>
          </cell>
          <cell r="B182" t="str">
            <v>SH</v>
          </cell>
          <cell r="C182" t="str">
            <v xml:space="preserve">Loogootee Community Sch Corp  </v>
          </cell>
          <cell r="D182" t="str">
            <v>201 Brooks Ave</v>
          </cell>
          <cell r="E182" t="str">
            <v xml:space="preserve">Loogootee           </v>
          </cell>
          <cell r="F182" t="str">
            <v>IN</v>
          </cell>
          <cell r="G182" t="str">
            <v>47553-0282</v>
          </cell>
          <cell r="H182" t="e">
            <v>#N/A</v>
          </cell>
          <cell r="I182" t="str">
            <v>037859352</v>
          </cell>
          <cell r="J182">
            <v>0.9</v>
          </cell>
          <cell r="K182" t="str">
            <v>Mr.</v>
          </cell>
          <cell r="L182" t="str">
            <v>Chip Mehaffey</v>
          </cell>
          <cell r="M182" t="str">
            <v xml:space="preserve">cmehaffey@loogootee.k12.in.us </v>
          </cell>
          <cell r="N182" t="str">
            <v>Dara Chezem</v>
          </cell>
          <cell r="O182" t="str">
            <v>dchezem@loogootee.k12.in.us</v>
          </cell>
          <cell r="P182"/>
          <cell r="Q182"/>
          <cell r="R182"/>
          <cell r="S182"/>
          <cell r="T182" t="str">
            <v>812.295.2833</v>
          </cell>
          <cell r="U182" t="str">
            <v>812.295.9008</v>
          </cell>
          <cell r="V182" t="str">
            <v>Chip Mahaffey</v>
          </cell>
          <cell r="W182" t="str">
            <v>cmehaffey@loogootee.k12.in.us</v>
          </cell>
          <cell r="X182"/>
          <cell r="Y182"/>
          <cell r="Z182"/>
          <cell r="AA182"/>
          <cell r="AB182" t="str">
            <v>812-295-2595</v>
          </cell>
          <cell r="AC182" t="str">
            <v>812-295-5595</v>
          </cell>
          <cell r="AD182" t="str">
            <v>Dara Chezem</v>
          </cell>
          <cell r="AE182" t="str">
            <v>dchezem@loogootee.k12.in.us</v>
          </cell>
          <cell r="AF182"/>
          <cell r="AG182"/>
          <cell r="AH182" t="str">
            <v>812.295.2833</v>
          </cell>
          <cell r="AI182" t="str">
            <v>Sandra LaMar</v>
          </cell>
          <cell r="AJ182" t="str">
            <v>slamar@loogootee.k12.in.us</v>
          </cell>
          <cell r="AK182"/>
          <cell r="AL182"/>
          <cell r="AM182" t="str">
            <v>Mr. Chip Mehaffey</v>
          </cell>
          <cell r="AN182" t="str">
            <v xml:space="preserve">cmehaffey@loogootee.k12.in.us </v>
          </cell>
          <cell r="AO182" t="str">
            <v>812-295-2595</v>
          </cell>
          <cell r="AP182" t="str">
            <v>Dara Chezem</v>
          </cell>
          <cell r="AQ182" t="str">
            <v>dchezem@loogootee.k12.in.us</v>
          </cell>
        </row>
        <row r="183">
          <cell r="A183" t="str">
            <v>5615</v>
          </cell>
          <cell r="B183" t="str">
            <v>FC</v>
          </cell>
          <cell r="C183" t="str">
            <v xml:space="preserve">Maconaquah School Corp        </v>
          </cell>
          <cell r="D183" t="str">
            <v xml:space="preserve">7932 S Strawtown Pk           </v>
          </cell>
          <cell r="E183" t="str">
            <v xml:space="preserve">Bunker Hill         </v>
          </cell>
          <cell r="F183" t="str">
            <v>IN</v>
          </cell>
          <cell r="G183" t="str">
            <v>46914-9667</v>
          </cell>
          <cell r="H183" t="e">
            <v>#N/A</v>
          </cell>
          <cell r="I183" t="str">
            <v>932890007</v>
          </cell>
          <cell r="J183">
            <v>0.9</v>
          </cell>
          <cell r="K183" t="str">
            <v>Dr.</v>
          </cell>
          <cell r="L183" t="str">
            <v>James Callane</v>
          </cell>
          <cell r="M183" t="str">
            <v>callanej@maconaquah.k12.in.us</v>
          </cell>
          <cell r="N183" t="str">
            <v>Kelly McPike</v>
          </cell>
          <cell r="O183" t="str">
            <v>mcpikek@maconaquah.k12.in.us</v>
          </cell>
          <cell r="P183"/>
          <cell r="Q183"/>
          <cell r="R183"/>
          <cell r="S183"/>
          <cell r="T183" t="str">
            <v>765.689.9131 x1130</v>
          </cell>
          <cell r="U183" t="str">
            <v>765.689.0995</v>
          </cell>
          <cell r="V183" t="str">
            <v>Dr. James Callane</v>
          </cell>
          <cell r="W183" t="str">
            <v>callanej@maconaquah.k12.in.us</v>
          </cell>
          <cell r="X183"/>
          <cell r="Y183"/>
          <cell r="Z183"/>
          <cell r="AA183"/>
          <cell r="AB183" t="str">
            <v>765-689-9131</v>
          </cell>
          <cell r="AC183" t="str">
            <v>765-689-0995</v>
          </cell>
          <cell r="AD183" t="str">
            <v>Abby Isenburg</v>
          </cell>
          <cell r="AE183" t="str">
            <v>isenburga@maconaquah.k12.in.us</v>
          </cell>
          <cell r="AF183"/>
          <cell r="AG183"/>
          <cell r="AH183" t="str">
            <v>765.689.9131</v>
          </cell>
          <cell r="AI183" t="str">
            <v>Tina Bonifant</v>
          </cell>
          <cell r="AJ183" t="str">
            <v>bonifantt@maconaquah.k12.in.us</v>
          </cell>
          <cell r="AK183"/>
          <cell r="AL183"/>
          <cell r="AM183" t="str">
            <v>Dr. James Callane</v>
          </cell>
          <cell r="AN183" t="str">
            <v>callanej@maconaquah.k12.in.us</v>
          </cell>
          <cell r="AO183" t="str">
            <v>765-689-9131</v>
          </cell>
          <cell r="AP183" t="str">
            <v>James Callane</v>
          </cell>
          <cell r="AQ183" t="str">
            <v>CallaneJ@Maconaquah.k12.in.us</v>
          </cell>
        </row>
        <row r="184">
          <cell r="A184" t="str">
            <v>5620</v>
          </cell>
          <cell r="B184" t="str">
            <v>TBD</v>
          </cell>
          <cell r="C184" t="str">
            <v xml:space="preserve">North Miami Community Schools </v>
          </cell>
          <cell r="D184" t="str">
            <v xml:space="preserve">PO Box 218                    </v>
          </cell>
          <cell r="E184" t="str">
            <v xml:space="preserve">Denver              </v>
          </cell>
          <cell r="F184" t="str">
            <v>IN</v>
          </cell>
          <cell r="G184" t="str">
            <v>46926-0218</v>
          </cell>
          <cell r="H184" t="e">
            <v>#N/A</v>
          </cell>
          <cell r="I184" t="str">
            <v>193221546</v>
          </cell>
          <cell r="J184">
            <v>0.85</v>
          </cell>
          <cell r="K184" t="str">
            <v>Mr.</v>
          </cell>
          <cell r="L184" t="str">
            <v>Kenneth Hanson</v>
          </cell>
          <cell r="M184" t="str">
            <v>Khanson@nmcs.k12.in.us</v>
          </cell>
          <cell r="N184" t="str">
            <v>Danielle Galbraith</v>
          </cell>
          <cell r="O184" t="str">
            <v>dgalbraith@nmcs.k12.in.us</v>
          </cell>
          <cell r="P184"/>
          <cell r="Q184"/>
          <cell r="R184"/>
          <cell r="S184"/>
          <cell r="T184" t="str">
            <v>765.985.2251</v>
          </cell>
          <cell r="U184" t="str">
            <v>765.985.2058</v>
          </cell>
          <cell r="V184" t="str">
            <v>Nick Eccles</v>
          </cell>
          <cell r="W184" t="str">
            <v>neccles@nmcs.k12.in.us</v>
          </cell>
          <cell r="X184"/>
          <cell r="Y184"/>
          <cell r="Z184"/>
          <cell r="AA184"/>
          <cell r="AB184" t="str">
            <v>765-985-3891</v>
          </cell>
          <cell r="AC184" t="str">
            <v>765-985-3904</v>
          </cell>
          <cell r="AD184" t="str">
            <v>Kenneth Hanson</v>
          </cell>
          <cell r="AE184" t="str">
            <v>Khanson@nmcs.k12.in.us</v>
          </cell>
          <cell r="AF184"/>
          <cell r="AG184"/>
          <cell r="AH184" t="str">
            <v>765-985-3891</v>
          </cell>
          <cell r="AI184" t="str">
            <v>Serena Francis</v>
          </cell>
          <cell r="AJ184" t="str">
            <v>sfrancis@nmcs.k12.in.us</v>
          </cell>
          <cell r="AK184"/>
          <cell r="AL184"/>
          <cell r="AM184" t="str">
            <v>Mr. Nick Eccles</v>
          </cell>
          <cell r="AN184" t="str">
            <v>neccles@nmcs.k12.in.us</v>
          </cell>
          <cell r="AO184" t="str">
            <v>765-985-3891</v>
          </cell>
          <cell r="AP184" t="str">
            <v>Kenneth Hanson</v>
          </cell>
          <cell r="AQ184" t="str">
            <v>khanson@nmcs.k12.in.us</v>
          </cell>
        </row>
        <row r="185">
          <cell r="A185" t="str">
            <v>5625</v>
          </cell>
          <cell r="B185" t="str">
            <v>MF</v>
          </cell>
          <cell r="C185" t="str">
            <v xml:space="preserve">Oak Hill United School Corp   </v>
          </cell>
          <cell r="D185" t="str">
            <v xml:space="preserve">1474 N 800 W 27, PO Box 550    </v>
          </cell>
          <cell r="E185" t="str">
            <v xml:space="preserve">Converse            </v>
          </cell>
          <cell r="F185" t="str">
            <v>IN</v>
          </cell>
          <cell r="G185" t="str">
            <v>46919-0550</v>
          </cell>
          <cell r="H185" t="e">
            <v>#N/A</v>
          </cell>
          <cell r="I185">
            <v>86780160</v>
          </cell>
          <cell r="J185">
            <v>0.85</v>
          </cell>
          <cell r="K185" t="str">
            <v>Mr.</v>
          </cell>
          <cell r="L185" t="str">
            <v>Joel Martin</v>
          </cell>
          <cell r="M185" t="str">
            <v xml:space="preserve">joelma@ohusc.k12.in.us </v>
          </cell>
          <cell r="N185" t="str">
            <v>Valree Kinch</v>
          </cell>
          <cell r="O185" t="str">
            <v>valreeki@ohusc.k12.in.us</v>
          </cell>
          <cell r="P185"/>
          <cell r="Q185"/>
          <cell r="R185"/>
          <cell r="S185"/>
          <cell r="T185" t="str">
            <v>765.395.3341</v>
          </cell>
          <cell r="U185" t="str">
            <v>765.395.3343</v>
          </cell>
          <cell r="V185" t="str">
            <v>Valree Kinch</v>
          </cell>
          <cell r="W185" t="str">
            <v>valreeki@ohusc.k12.in.us</v>
          </cell>
          <cell r="X185"/>
          <cell r="Y185"/>
          <cell r="Z185"/>
          <cell r="AA185"/>
          <cell r="AB185" t="str">
            <v>765-395-3341</v>
          </cell>
          <cell r="AC185" t="str">
            <v>765-395-3343</v>
          </cell>
          <cell r="AD185" t="str">
            <v>Valree Kinch</v>
          </cell>
          <cell r="AE185" t="str">
            <v>valreeki@ohusc.k12.in.us</v>
          </cell>
          <cell r="AF185"/>
          <cell r="AG185"/>
          <cell r="AH185" t="str">
            <v>765-395-3341; ext.2</v>
          </cell>
          <cell r="AI185" t="str">
            <v>Debra Smith</v>
          </cell>
          <cell r="AJ185" t="str">
            <v>debsm@ohusc.k12.in.us</v>
          </cell>
          <cell r="AK185"/>
          <cell r="AL185"/>
          <cell r="AM185" t="str">
            <v>Mr. Joel Martin</v>
          </cell>
          <cell r="AN185" t="str">
            <v xml:space="preserve">joelma@ohusc.k12.in.us </v>
          </cell>
          <cell r="AO185" t="str">
            <v>765-395-3341</v>
          </cell>
          <cell r="AP185" t="str">
            <v>Valree Kinch</v>
          </cell>
          <cell r="AQ185" t="str">
            <v>valreeki@ohusc.k12.in.us</v>
          </cell>
        </row>
        <row r="186">
          <cell r="A186" t="str">
            <v>5635</v>
          </cell>
          <cell r="B186" t="str">
            <v>TBD</v>
          </cell>
          <cell r="C186" t="str">
            <v xml:space="preserve">Peru Community Schools        </v>
          </cell>
          <cell r="D186" t="str">
            <v xml:space="preserve">35 W 3rd St                   </v>
          </cell>
          <cell r="E186" t="str">
            <v xml:space="preserve">Peru                </v>
          </cell>
          <cell r="F186" t="str">
            <v>IN</v>
          </cell>
          <cell r="G186">
            <v>46970</v>
          </cell>
          <cell r="H186">
            <v>8.0699999999999994E-2</v>
          </cell>
          <cell r="I186" t="str">
            <v>094584265</v>
          </cell>
          <cell r="J186">
            <v>0.9</v>
          </cell>
          <cell r="K186" t="str">
            <v>Mr.</v>
          </cell>
          <cell r="L186" t="str">
            <v>Sam Watkins</v>
          </cell>
          <cell r="M186" t="str">
            <v>swatkins@peru.k12.in.us</v>
          </cell>
          <cell r="N186" t="str">
            <v>Kristi Eddy</v>
          </cell>
          <cell r="O186" t="str">
            <v>keddy@peru.k12.in.us</v>
          </cell>
          <cell r="P186"/>
          <cell r="Q186"/>
          <cell r="R186"/>
          <cell r="S186"/>
          <cell r="T186" t="str">
            <v>765.473.7335</v>
          </cell>
          <cell r="U186" t="str">
            <v>765.472.5158</v>
          </cell>
          <cell r="V186" t="str">
            <v>Kenneth Hanson</v>
          </cell>
          <cell r="W186" t="str">
            <v>Khanson@peru.k12.in.us</v>
          </cell>
          <cell r="X186"/>
          <cell r="Y186"/>
          <cell r="Z186"/>
          <cell r="AA186"/>
          <cell r="AB186" t="str">
            <v>765-473-3081</v>
          </cell>
          <cell r="AC186" t="str">
            <v>765-472-5129</v>
          </cell>
          <cell r="AD186" t="str">
            <v>Dan Durrwachter</v>
          </cell>
          <cell r="AE186" t="str">
            <v>ddurrwachter@peru.k12.in.us</v>
          </cell>
          <cell r="AF186"/>
          <cell r="AG186"/>
          <cell r="AH186" t="str">
            <v>765-647-3081</v>
          </cell>
          <cell r="AI186" t="str">
            <v>Lois Mongosa</v>
          </cell>
          <cell r="AJ186" t="str">
            <v>lmongosa@peru.k12.in.us</v>
          </cell>
          <cell r="AK186"/>
          <cell r="AL186"/>
          <cell r="AM186" t="str">
            <v>Mr. Sam Watkins</v>
          </cell>
          <cell r="AN186" t="str">
            <v>swatkins@peru.k12.in.us</v>
          </cell>
          <cell r="AO186" t="str">
            <v>765-473-3081</v>
          </cell>
          <cell r="AP186" t="str">
            <v>Tara Enyeart</v>
          </cell>
          <cell r="AQ186" t="str">
            <v>tenyeart@peru.k12.in.us</v>
          </cell>
        </row>
        <row r="187">
          <cell r="A187" t="str">
            <v>5705</v>
          </cell>
          <cell r="B187" t="str">
            <v>TM</v>
          </cell>
          <cell r="C187" t="str">
            <v xml:space="preserve">Richland-Bean Blossom C S C   </v>
          </cell>
          <cell r="D187" t="str">
            <v xml:space="preserve">600 S Edgewood Dr             </v>
          </cell>
          <cell r="E187" t="str">
            <v xml:space="preserve">Ellettsville        </v>
          </cell>
          <cell r="F187" t="str">
            <v>IN</v>
          </cell>
          <cell r="G187" t="str">
            <v>47429-1134</v>
          </cell>
          <cell r="H187" t="e">
            <v>#N/A</v>
          </cell>
          <cell r="I187" t="str">
            <v>087042362</v>
          </cell>
          <cell r="J187">
            <v>0.85</v>
          </cell>
          <cell r="K187" t="str">
            <v>Dr.</v>
          </cell>
          <cell r="L187" t="str">
            <v>Jerry Sanders</v>
          </cell>
          <cell r="M187" t="str">
            <v>jsanders@rbbschools.net</v>
          </cell>
          <cell r="N187" t="str">
            <v>Dr. Jerry Sanders</v>
          </cell>
          <cell r="O187" t="str">
            <v>jsanders@rbbschools.net</v>
          </cell>
          <cell r="P187"/>
          <cell r="Q187"/>
          <cell r="R187"/>
          <cell r="S187"/>
          <cell r="T187" t="str">
            <v>812.876.7100</v>
          </cell>
          <cell r="U187" t="str">
            <v>812.876.7020</v>
          </cell>
          <cell r="V187" t="str">
            <v xml:space="preserve"> Jerry Sanders</v>
          </cell>
          <cell r="W187" t="str">
            <v>jsanders@rbbschools.net</v>
          </cell>
          <cell r="X187"/>
          <cell r="Y187"/>
          <cell r="Z187"/>
          <cell r="AA187"/>
          <cell r="AB187" t="str">
            <v>812-876-7100</v>
          </cell>
          <cell r="AC187" t="str">
            <v>812-876-7020</v>
          </cell>
          <cell r="AD187" t="str">
            <v>Jerry Sanders</v>
          </cell>
          <cell r="AE187" t="str">
            <v>jsanders@rbbschools.net</v>
          </cell>
          <cell r="AF187"/>
          <cell r="AG187"/>
          <cell r="AH187" t="str">
            <v>812-876-7100</v>
          </cell>
          <cell r="AI187" t="str">
            <v>Debbie Tate</v>
          </cell>
          <cell r="AJ187" t="str">
            <v>dtate@rbbschools.net</v>
          </cell>
          <cell r="AK187"/>
          <cell r="AL187"/>
          <cell r="AM187" t="str">
            <v>Dr. Mike Wilcox</v>
          </cell>
          <cell r="AN187" t="str">
            <v>mwilcox@rbbcsc.k12.in.us</v>
          </cell>
          <cell r="AO187" t="str">
            <v>812-876-7100</v>
          </cell>
          <cell r="AP187" t="str">
            <v>Jerry Sanders</v>
          </cell>
          <cell r="AQ187" t="str">
            <v>jsanders@rbbschools.net</v>
          </cell>
        </row>
        <row r="188">
          <cell r="A188" t="str">
            <v>5740</v>
          </cell>
          <cell r="B188" t="str">
            <v>DM</v>
          </cell>
          <cell r="C188" t="str">
            <v xml:space="preserve">Monroe County Com Sch Corp    </v>
          </cell>
          <cell r="D188" t="str">
            <v xml:space="preserve">315 E North Dr                </v>
          </cell>
          <cell r="E188" t="str">
            <v xml:space="preserve">Bloomington         </v>
          </cell>
          <cell r="F188" t="str">
            <v>IN</v>
          </cell>
          <cell r="G188" t="str">
            <v>47401-6595</v>
          </cell>
          <cell r="H188">
            <v>4.1500000000000002E-2</v>
          </cell>
          <cell r="I188" t="str">
            <v>072062342</v>
          </cell>
          <cell r="J188">
            <v>0.9</v>
          </cell>
          <cell r="K188" t="str">
            <v>Dr.</v>
          </cell>
          <cell r="L188" t="str">
            <v>Judith DuMuth</v>
          </cell>
          <cell r="M188" t="str">
            <v>jdemuth@mccsc.edu</v>
          </cell>
          <cell r="N188" t="str">
            <v>Dr. Markay Winston</v>
          </cell>
          <cell r="O188" t="str">
            <v>mwinston@mccsc.edu</v>
          </cell>
          <cell r="P188"/>
          <cell r="Q188"/>
          <cell r="R188"/>
          <cell r="S188"/>
          <cell r="T188" t="str">
            <v>812.330.7700 x3461</v>
          </cell>
          <cell r="U188" t="str">
            <v>812.330.7813</v>
          </cell>
          <cell r="V188" t="str">
            <v>Carol Gardiner</v>
          </cell>
          <cell r="W188" t="str">
            <v>cgardine@mccsc.edu</v>
          </cell>
          <cell r="X188"/>
          <cell r="Y188"/>
          <cell r="Z188"/>
          <cell r="AA188"/>
          <cell r="AB188" t="str">
            <v>812-330-7700</v>
          </cell>
          <cell r="AC188" t="str">
            <v>812-330-7813</v>
          </cell>
          <cell r="AD188" t="str">
            <v>Choonhyun Jeon</v>
          </cell>
          <cell r="AE188" t="str">
            <v>cjeon@mccsc.edu</v>
          </cell>
          <cell r="AF188"/>
          <cell r="AG188"/>
          <cell r="AH188" t="str">
            <v>(812) 330-7700, ext. 50231</v>
          </cell>
          <cell r="AI188" t="str">
            <v>John Kenny</v>
          </cell>
          <cell r="AJ188" t="str">
            <v>jkenny@mccsc.edu</v>
          </cell>
          <cell r="AK188"/>
          <cell r="AL188"/>
          <cell r="AM188" t="str">
            <v>Dr. Judith DuMuth</v>
          </cell>
          <cell r="AN188" t="str">
            <v>jdemuth@mccsc.edu</v>
          </cell>
          <cell r="AO188" t="str">
            <v>812-330-7700</v>
          </cell>
          <cell r="AP188" t="str">
            <v>Bill Luther</v>
          </cell>
          <cell r="AQ188" t="str">
            <v>wluther@mccsc.edu</v>
          </cell>
        </row>
        <row r="189">
          <cell r="A189" t="str">
            <v>5835</v>
          </cell>
          <cell r="B189" t="str">
            <v>FC</v>
          </cell>
          <cell r="C189" t="str">
            <v xml:space="preserve">North Montgomery Com Sch Corp </v>
          </cell>
          <cell r="D189" t="str">
            <v xml:space="preserve">480 W 580 N                   </v>
          </cell>
          <cell r="E189" t="str">
            <v xml:space="preserve">Crawfordsville      </v>
          </cell>
          <cell r="F189" t="str">
            <v>IN</v>
          </cell>
          <cell r="G189" t="str">
            <v>47933-7306</v>
          </cell>
          <cell r="H189" t="e">
            <v>#N/A</v>
          </cell>
          <cell r="I189" t="str">
            <v>195892534</v>
          </cell>
          <cell r="J189">
            <v>0.9</v>
          </cell>
          <cell r="K189" t="str">
            <v>Dr.</v>
          </cell>
          <cell r="L189" t="str">
            <v>Colleen Moran</v>
          </cell>
          <cell r="M189" t="str">
            <v xml:space="preserve">cmoran@nm.k12.in.us </v>
          </cell>
          <cell r="N189" t="str">
            <v>Robin Mills</v>
          </cell>
          <cell r="O189" t="str">
            <v>rmills@nm.k12.in.us</v>
          </cell>
          <cell r="P189"/>
          <cell r="Q189"/>
          <cell r="R189"/>
          <cell r="S189"/>
          <cell r="T189" t="str">
            <v>765.359.2112</v>
          </cell>
          <cell r="U189" t="str">
            <v>765.359.2111</v>
          </cell>
          <cell r="V189" t="str">
            <v>Robin Mills</v>
          </cell>
          <cell r="W189" t="str">
            <v>rmills@nm.k12.in.us</v>
          </cell>
          <cell r="X189"/>
          <cell r="Y189"/>
          <cell r="Z189"/>
          <cell r="AA189"/>
          <cell r="AB189" t="str">
            <v>765-359-2112</v>
          </cell>
          <cell r="AC189" t="str">
            <v>765-359-2111</v>
          </cell>
          <cell r="AD189" t="str">
            <v>Robin Mills</v>
          </cell>
          <cell r="AE189" t="str">
            <v>rmills@nm.k12.in.us</v>
          </cell>
          <cell r="AF189"/>
          <cell r="AG189"/>
          <cell r="AH189" t="str">
            <v>765.359.2112</v>
          </cell>
          <cell r="AI189" t="str">
            <v>Glenda Nice</v>
          </cell>
          <cell r="AJ189" t="str">
            <v>gnice@nm.k12.in.us</v>
          </cell>
          <cell r="AK189"/>
          <cell r="AL189"/>
          <cell r="AM189" t="str">
            <v>Dr. Colleen Moran</v>
          </cell>
          <cell r="AN189" t="str">
            <v xml:space="preserve">cmoran@nm.k12.in.us </v>
          </cell>
          <cell r="AO189" t="str">
            <v>765-359-2112</v>
          </cell>
          <cell r="AP189" t="str">
            <v>Robin Mills</v>
          </cell>
          <cell r="AQ189" t="str">
            <v>rmills@nm.k12.in.us</v>
          </cell>
        </row>
        <row r="190">
          <cell r="A190" t="str">
            <v>5845</v>
          </cell>
          <cell r="B190" t="str">
            <v>TBD</v>
          </cell>
          <cell r="C190" t="str">
            <v xml:space="preserve">South Montgomery Com Sch Corp </v>
          </cell>
          <cell r="D190" t="str">
            <v xml:space="preserve">PO Box 8                      </v>
          </cell>
          <cell r="E190" t="str">
            <v xml:space="preserve">New Market          </v>
          </cell>
          <cell r="F190" t="str">
            <v>IN</v>
          </cell>
          <cell r="G190" t="str">
            <v>47965-0008</v>
          </cell>
          <cell r="H190" t="e">
            <v>#N/A</v>
          </cell>
          <cell r="I190" t="str">
            <v>869062588</v>
          </cell>
          <cell r="J190">
            <v>0.85</v>
          </cell>
          <cell r="K190" t="str">
            <v>Dr.</v>
          </cell>
          <cell r="L190" t="str">
            <v>Shawn Greiner</v>
          </cell>
          <cell r="M190" t="str">
            <v>shawn.greiner@southmont.k12.in.us</v>
          </cell>
          <cell r="N190" t="str">
            <v>Anna Roth</v>
          </cell>
          <cell r="O190" t="str">
            <v>anna.roth@southmont.k12.in.us</v>
          </cell>
          <cell r="P190"/>
          <cell r="Q190"/>
          <cell r="R190"/>
          <cell r="S190"/>
          <cell r="T190" t="str">
            <v>765.866.0740</v>
          </cell>
          <cell r="U190" t="str">
            <v>765.866.2031</v>
          </cell>
          <cell r="V190" t="str">
            <v>Brett Higgins</v>
          </cell>
          <cell r="W190" t="str">
            <v>Brett.Higgins@southmont.k12.in.us</v>
          </cell>
          <cell r="X190"/>
          <cell r="Y190"/>
          <cell r="Z190"/>
          <cell r="AA190"/>
          <cell r="AB190" t="str">
            <v>765-942-2203</v>
          </cell>
          <cell r="AC190" t="str">
            <v>765-866-2031</v>
          </cell>
          <cell r="AD190" t="str">
            <v>Anna Roth</v>
          </cell>
          <cell r="AE190" t="str">
            <v>anna.roth@southmont.k12.in.us</v>
          </cell>
          <cell r="AF190"/>
          <cell r="AG190"/>
          <cell r="AH190" t="str">
            <v>765.866.0203</v>
          </cell>
          <cell r="AI190" t="str">
            <v>Kristin Charles</v>
          </cell>
          <cell r="AJ190" t="str">
            <v>kristin.charles@southmont.k12.in.us</v>
          </cell>
          <cell r="AK190"/>
          <cell r="AL190"/>
          <cell r="AM190" t="str">
            <v>Dr. Shawn Greiner</v>
          </cell>
          <cell r="AN190" t="str">
            <v>shawn.greiner@southmont.k12.in.us</v>
          </cell>
          <cell r="AO190" t="str">
            <v>765-942-2203</v>
          </cell>
          <cell r="AP190" t="str">
            <v>Shawn Greiner</v>
          </cell>
          <cell r="AQ190" t="str">
            <v>Shawn.Greiner@southmont.k12.in.us</v>
          </cell>
        </row>
        <row r="191">
          <cell r="A191" t="str">
            <v>5855</v>
          </cell>
          <cell r="B191" t="str">
            <v>MF</v>
          </cell>
          <cell r="C191" t="str">
            <v xml:space="preserve">Crawfordsville Com Schools    </v>
          </cell>
          <cell r="D191" t="str">
            <v xml:space="preserve">1000 Fairview Ave             </v>
          </cell>
          <cell r="E191" t="str">
            <v xml:space="preserve">Crawfordsville      </v>
          </cell>
          <cell r="F191" t="str">
            <v>IN</v>
          </cell>
          <cell r="G191" t="str">
            <v>47933-1511</v>
          </cell>
          <cell r="H191" t="e">
            <v>#N/A</v>
          </cell>
          <cell r="I191">
            <v>87041331</v>
          </cell>
          <cell r="J191">
            <v>0.9</v>
          </cell>
          <cell r="K191" t="str">
            <v>Mr.</v>
          </cell>
          <cell r="L191" t="str">
            <v>Scott Bowling</v>
          </cell>
          <cell r="M191" t="str">
            <v>sbowling@cville.k12.in.us</v>
          </cell>
          <cell r="N191" t="str">
            <v>Krystal Nicholas</v>
          </cell>
          <cell r="O191" t="str">
            <v>knicholas@cville.k12.in.us</v>
          </cell>
          <cell r="P191"/>
          <cell r="Q191"/>
          <cell r="R191"/>
          <cell r="S191"/>
          <cell r="T191" t="str">
            <v>765.362.2992</v>
          </cell>
          <cell r="U191" t="str">
            <v>765.361.3212</v>
          </cell>
          <cell r="V191" t="str">
            <v>Scott Bowling</v>
          </cell>
          <cell r="W191" t="str">
            <v>sbowling@cville.k12.in.us</v>
          </cell>
          <cell r="X191"/>
          <cell r="Y191"/>
          <cell r="Z191"/>
          <cell r="AA191"/>
          <cell r="AB191" t="str">
            <v>765-362-2342</v>
          </cell>
          <cell r="AC191" t="str">
            <v>765-364-3237</v>
          </cell>
          <cell r="AD191" t="str">
            <v>Amy Carrington</v>
          </cell>
          <cell r="AE191" t="str">
            <v>amcarrington@cville.k12.in.us</v>
          </cell>
          <cell r="AF191"/>
          <cell r="AG191"/>
          <cell r="AH191" t="str">
            <v>(765) 362-2342</v>
          </cell>
          <cell r="AI191" t="str">
            <v>Cathy Moffett</v>
          </cell>
          <cell r="AJ191" t="str">
            <v>cmoffett@cville.k12.in.us</v>
          </cell>
          <cell r="AK191"/>
          <cell r="AL191"/>
          <cell r="AM191" t="str">
            <v>Mr. Scott Bowling</v>
          </cell>
          <cell r="AN191" t="str">
            <v>sbowling@cville.k12.in.us</v>
          </cell>
          <cell r="AO191" t="str">
            <v>765-362-2342</v>
          </cell>
          <cell r="AP191" t="str">
            <v>Krystal Nicholas</v>
          </cell>
          <cell r="AQ191" t="str">
            <v>knicholas@cville.k12.in.us</v>
          </cell>
        </row>
        <row r="192">
          <cell r="A192" t="str">
            <v>5900</v>
          </cell>
          <cell r="B192" t="str">
            <v>MF</v>
          </cell>
          <cell r="C192" t="str">
            <v xml:space="preserve">Monroe-Gregg School District  </v>
          </cell>
          <cell r="D192" t="str">
            <v xml:space="preserve">135 S Chestnut St             </v>
          </cell>
          <cell r="E192" t="str">
            <v xml:space="preserve">Monrovia            </v>
          </cell>
          <cell r="F192" t="str">
            <v>IN</v>
          </cell>
          <cell r="G192" t="str">
            <v>46157-0468</v>
          </cell>
          <cell r="H192">
            <v>5.0000000000000001E-3</v>
          </cell>
          <cell r="I192" t="str">
            <v>092010487</v>
          </cell>
          <cell r="J192">
            <v>0.85</v>
          </cell>
          <cell r="K192" t="str">
            <v>Dr.</v>
          </cell>
          <cell r="L192" t="str">
            <v>Kirk Freeman</v>
          </cell>
          <cell r="M192" t="str">
            <v xml:space="preserve">kfreeman@m-gsd.org </v>
          </cell>
          <cell r="N192" t="str">
            <v>Ellen K. Wacker</v>
          </cell>
          <cell r="O192" t="str">
            <v>ewacker@m-gsd.org</v>
          </cell>
          <cell r="P192"/>
          <cell r="Q192"/>
          <cell r="R192"/>
          <cell r="S192"/>
          <cell r="T192" t="str">
            <v>317.996.2246</v>
          </cell>
          <cell r="U192" t="str">
            <v>317.996.4199</v>
          </cell>
          <cell r="V192" t="str">
            <v>Dr. Kirk Freeman</v>
          </cell>
          <cell r="W192" t="str">
            <v>kfreeman@m-gsd.org</v>
          </cell>
          <cell r="X192"/>
          <cell r="Y192"/>
          <cell r="Z192"/>
          <cell r="AA192"/>
          <cell r="AB192" t="str">
            <v>317-996-3720</v>
          </cell>
          <cell r="AC192" t="str">
            <v>317-996-2977</v>
          </cell>
          <cell r="AD192" t="str">
            <v>Melissa Lancaster</v>
          </cell>
          <cell r="AE192" t="str">
            <v>mlancaster@m-gsd.org</v>
          </cell>
          <cell r="AF192"/>
          <cell r="AG192"/>
          <cell r="AH192" t="str">
            <v>317-996-2258,x2220</v>
          </cell>
          <cell r="AI192" t="str">
            <v>Kelly Dillon</v>
          </cell>
          <cell r="AJ192" t="str">
            <v>kdillon@m-gsd.org</v>
          </cell>
          <cell r="AK192"/>
          <cell r="AL192"/>
          <cell r="AM192" t="str">
            <v>Dr. William Roberson</v>
          </cell>
          <cell r="AN192" t="str">
            <v xml:space="preserve">wroberson@m-gsd.org </v>
          </cell>
          <cell r="AO192" t="str">
            <v>317-996-3720</v>
          </cell>
          <cell r="AP192" t="str">
            <v>Melissa York</v>
          </cell>
          <cell r="AQ192" t="str">
            <v>myork@m-gsd.org</v>
          </cell>
        </row>
        <row r="193">
          <cell r="A193" t="str">
            <v>5910</v>
          </cell>
          <cell r="B193" t="str">
            <v>TM</v>
          </cell>
          <cell r="C193" t="str">
            <v xml:space="preserve">Eminence Con School Corp      </v>
          </cell>
          <cell r="D193" t="str">
            <v>6764 SR 42</v>
          </cell>
          <cell r="E193" t="str">
            <v xml:space="preserve">Eminence            </v>
          </cell>
          <cell r="F193" t="str">
            <v>IN</v>
          </cell>
          <cell r="G193" t="str">
            <v>46125-0135</v>
          </cell>
          <cell r="H193" t="e">
            <v>#N/A</v>
          </cell>
          <cell r="I193" t="str">
            <v>094469293</v>
          </cell>
          <cell r="J193">
            <v>0.85</v>
          </cell>
          <cell r="K193" t="str">
            <v xml:space="preserve">Mrs.         </v>
          </cell>
          <cell r="L193" t="str">
            <v>Laura Penman</v>
          </cell>
          <cell r="M193" t="str">
            <v>lpenman@eminence.k12.in.us</v>
          </cell>
          <cell r="N193" t="str">
            <v>Shannon Fields</v>
          </cell>
          <cell r="O193" t="str">
            <v>SFields@eminence.k12.in.us</v>
          </cell>
          <cell r="P193"/>
          <cell r="Q193"/>
          <cell r="R193"/>
          <cell r="S193"/>
          <cell r="T193" t="str">
            <v>765.528.2141</v>
          </cell>
          <cell r="U193" t="str">
            <v>765.528.2279</v>
          </cell>
          <cell r="V193" t="str">
            <v>Laura Penman</v>
          </cell>
          <cell r="W193" t="str">
            <v>lpenman@eminence.k12.in.us</v>
          </cell>
          <cell r="X193"/>
          <cell r="Y193"/>
          <cell r="Z193"/>
          <cell r="AA193"/>
          <cell r="AB193" t="str">
            <v>765-528-2101</v>
          </cell>
          <cell r="AC193" t="str">
            <v>765-528-2276</v>
          </cell>
          <cell r="AD193" t="str">
            <v>Dustin Adams</v>
          </cell>
          <cell r="AE193" t="str">
            <v>dadams@eminence.k12.in.us</v>
          </cell>
          <cell r="AF193"/>
          <cell r="AG193"/>
          <cell r="AH193" t="str">
            <v>765-528-2222</v>
          </cell>
          <cell r="AI193" t="str">
            <v>Michele Tracy</v>
          </cell>
          <cell r="AJ193" t="str">
            <v>mtracy@eminence.k12.in.us</v>
          </cell>
          <cell r="AK193"/>
          <cell r="AL193"/>
          <cell r="AM193" t="str">
            <v>Mrs. Laura Penman</v>
          </cell>
          <cell r="AN193" t="str">
            <v>lpenman@eminence.k12.in.us</v>
          </cell>
          <cell r="AO193" t="str">
            <v>765-528-2101</v>
          </cell>
          <cell r="AP193" t="str">
            <v>Shannon Fields</v>
          </cell>
          <cell r="AQ193" t="str">
            <v>sfields@eminence.k12.in.us</v>
          </cell>
        </row>
        <row r="194">
          <cell r="A194" t="str">
            <v>5925</v>
          </cell>
          <cell r="B194" t="str">
            <v>TBD</v>
          </cell>
          <cell r="C194" t="str">
            <v xml:space="preserve">M S D Martinsville Schools    </v>
          </cell>
          <cell r="D194" t="str">
            <v>389 E Jackson St</v>
          </cell>
          <cell r="E194" t="str">
            <v xml:space="preserve">Martinsville        </v>
          </cell>
          <cell r="F194" t="str">
            <v>IN</v>
          </cell>
          <cell r="G194" t="str">
            <v>46151-1416</v>
          </cell>
          <cell r="H194">
            <v>0.02</v>
          </cell>
          <cell r="I194" t="str">
            <v>112661160</v>
          </cell>
          <cell r="J194">
            <v>0.9</v>
          </cell>
          <cell r="K194" t="str">
            <v>Dr.</v>
          </cell>
          <cell r="L194" t="str">
            <v>Michele Moore</v>
          </cell>
          <cell r="M194" t="str">
            <v>michele.moore@msdmartinsville.org</v>
          </cell>
          <cell r="N194" t="str">
            <v>Tiffany Grant</v>
          </cell>
          <cell r="O194" t="str">
            <v>tiffany.grant@msdmartinsville.org</v>
          </cell>
          <cell r="P194" t="str">
            <v>Julie Sullivan</v>
          </cell>
          <cell r="Q194" t="str">
            <v>sullivaj@msdmartinsville.org</v>
          </cell>
          <cell r="R194"/>
          <cell r="S194"/>
          <cell r="T194" t="str">
            <v>812.829.8044</v>
          </cell>
          <cell r="U194" t="str">
            <v>765.341.2075</v>
          </cell>
          <cell r="V194" t="str">
            <v>Terry Terhune</v>
          </cell>
          <cell r="W194" t="str">
            <v>terry.terhune@msdmail.net</v>
          </cell>
          <cell r="X194"/>
          <cell r="Y194"/>
          <cell r="Z194"/>
          <cell r="AA194"/>
          <cell r="AB194" t="str">
            <v>765-342-6641</v>
          </cell>
          <cell r="AC194" t="str">
            <v>765-342-6877</v>
          </cell>
          <cell r="AD194" t="str">
            <v>Terry Terhune</v>
          </cell>
          <cell r="AE194" t="str">
            <v>terry.terhune@msdmail.net</v>
          </cell>
          <cell r="AF194"/>
          <cell r="AG194"/>
          <cell r="AH194" t="str">
            <v>765-342-6641,x1005</v>
          </cell>
          <cell r="AI194" t="str">
            <v>Whitney Kusmaul</v>
          </cell>
          <cell r="AJ194" t="str">
            <v>whitney.kuszmaul@msdmartinsville.org</v>
          </cell>
          <cell r="AK194"/>
          <cell r="AL194"/>
          <cell r="AM194" t="str">
            <v>Dr. Michele Moore</v>
          </cell>
          <cell r="AN194" t="str">
            <v>michele.moore@msdmartinsville.org</v>
          </cell>
          <cell r="AO194" t="str">
            <v>765-342-6641</v>
          </cell>
          <cell r="AP194" t="str">
            <v>Terry Terhune</v>
          </cell>
          <cell r="AQ194" t="str">
            <v>terry.terhune@msdmartinsville.org</v>
          </cell>
        </row>
        <row r="195">
          <cell r="A195" t="str">
            <v>5930</v>
          </cell>
          <cell r="B195" t="str">
            <v>FC</v>
          </cell>
          <cell r="C195" t="str">
            <v xml:space="preserve">Mooresville Con School Corp   </v>
          </cell>
          <cell r="D195" t="str">
            <v xml:space="preserve">11 W Carlisle St              </v>
          </cell>
          <cell r="E195" t="str">
            <v xml:space="preserve">Mooresville         </v>
          </cell>
          <cell r="F195" t="str">
            <v>IN</v>
          </cell>
          <cell r="G195" t="str">
            <v>46158-1509</v>
          </cell>
          <cell r="H195">
            <v>1.66E-2</v>
          </cell>
          <cell r="I195" t="str">
            <v>075953703</v>
          </cell>
          <cell r="J195">
            <v>0.85</v>
          </cell>
          <cell r="K195" t="str">
            <v>Mr.</v>
          </cell>
          <cell r="L195" t="str">
            <v>Randy Taylor</v>
          </cell>
          <cell r="M195" t="str">
            <v>randy.taylor@mooresvilleschools.org</v>
          </cell>
          <cell r="N195" t="str">
            <v>Casey Gibson</v>
          </cell>
          <cell r="O195" t="str">
            <v>casey.gibson@mooresvilleschools.org</v>
          </cell>
          <cell r="P195"/>
          <cell r="Q195"/>
          <cell r="R195"/>
          <cell r="S195"/>
          <cell r="T195" t="str">
            <v>317.831.0950</v>
          </cell>
          <cell r="U195" t="str">
            <v>317.831.9202</v>
          </cell>
          <cell r="V195" t="str">
            <v>Holly Frye</v>
          </cell>
          <cell r="W195" t="str">
            <v>holly.frye@mooresvilleschools.org</v>
          </cell>
          <cell r="X195"/>
          <cell r="Y195"/>
          <cell r="Z195"/>
          <cell r="AA195"/>
          <cell r="AB195" t="str">
            <v>317-831-0950</v>
          </cell>
          <cell r="AC195" t="str">
            <v>317-831-9202</v>
          </cell>
          <cell r="AD195" t="str">
            <v>Holly Frye</v>
          </cell>
          <cell r="AE195" t="str">
            <v>holly.frye@mooresvilleschools.org</v>
          </cell>
          <cell r="AF195"/>
          <cell r="AG195"/>
          <cell r="AH195" t="str">
            <v>317-831-0950</v>
          </cell>
          <cell r="AI195" t="str">
            <v>Rhondi Taylor</v>
          </cell>
          <cell r="AJ195" t="str">
            <v>Rhondi.taylor@mooresvilleschools.org</v>
          </cell>
          <cell r="AK195"/>
          <cell r="AL195"/>
          <cell r="AM195" t="str">
            <v>Mr. Randy Taylor</v>
          </cell>
          <cell r="AN195" t="str">
            <v>randy.taylor@mooresvilleschools.org</v>
          </cell>
          <cell r="AO195" t="str">
            <v>317-831-0950</v>
          </cell>
          <cell r="AP195" t="str">
            <v>Casey Gibson</v>
          </cell>
          <cell r="AQ195" t="str">
            <v>casey.gibson@mooresvilleschools.org</v>
          </cell>
        </row>
        <row r="196">
          <cell r="A196" t="str">
            <v>5945</v>
          </cell>
          <cell r="B196" t="str">
            <v>SH</v>
          </cell>
          <cell r="C196" t="str">
            <v xml:space="preserve">North Newton School Corp      </v>
          </cell>
          <cell r="D196" t="str">
            <v xml:space="preserve">PO Box 8                      </v>
          </cell>
          <cell r="E196" t="str">
            <v xml:space="preserve">Morocco             </v>
          </cell>
          <cell r="F196" t="str">
            <v>IN</v>
          </cell>
          <cell r="G196" t="str">
            <v>47963-0008</v>
          </cell>
          <cell r="H196">
            <v>1.2800000000000001E-2</v>
          </cell>
          <cell r="I196" t="str">
            <v>094562717</v>
          </cell>
          <cell r="J196">
            <v>0.85</v>
          </cell>
          <cell r="K196" t="str">
            <v>Dr.</v>
          </cell>
          <cell r="L196" t="str">
            <v>Robert Boyd</v>
          </cell>
          <cell r="M196" t="str">
            <v>rboyd@nn.k12.in.us</v>
          </cell>
          <cell r="N196"/>
          <cell r="O196"/>
          <cell r="P196"/>
          <cell r="Q196"/>
          <cell r="R196"/>
          <cell r="S196"/>
          <cell r="T196" t="str">
            <v>219.285.2258</v>
          </cell>
          <cell r="U196" t="str">
            <v>219.285.6429</v>
          </cell>
          <cell r="V196" t="str">
            <v>Robert Boyd</v>
          </cell>
          <cell r="W196" t="str">
            <v>rboyd@nn.k12.in.us</v>
          </cell>
          <cell r="X196"/>
          <cell r="Y196"/>
          <cell r="Z196"/>
          <cell r="AA196"/>
          <cell r="AB196" t="str">
            <v>219-285-2258</v>
          </cell>
          <cell r="AC196" t="str">
            <v>219-285-2708</v>
          </cell>
          <cell r="AD196" t="str">
            <v>Sheri Cripe</v>
          </cell>
          <cell r="AE196" t="str">
            <v>scripe@nn.k12.in.us</v>
          </cell>
          <cell r="AF196"/>
          <cell r="AG196"/>
          <cell r="AH196" t="str">
            <v>219.285.2258</v>
          </cell>
          <cell r="AI196" t="str">
            <v xml:space="preserve">Karen Zackfia </v>
          </cell>
          <cell r="AJ196" t="str">
            <v>kzackfia@nn.k12.in.us</v>
          </cell>
          <cell r="AK196"/>
          <cell r="AL196"/>
          <cell r="AM196" t="str">
            <v>Dr. Robert Boyd</v>
          </cell>
          <cell r="AN196" t="str">
            <v>rboyd@nn.k12.in.us</v>
          </cell>
          <cell r="AO196" t="str">
            <v>219-285-2258</v>
          </cell>
          <cell r="AP196" t="str">
            <v>Sherri Cripe</v>
          </cell>
          <cell r="AQ196" t="str">
            <v>scripe@nn.k12.in.us</v>
          </cell>
        </row>
        <row r="197">
          <cell r="A197" t="str">
            <v>5995</v>
          </cell>
          <cell r="B197" t="str">
            <v>FC</v>
          </cell>
          <cell r="C197" t="str">
            <v xml:space="preserve">South Newton School Corp      </v>
          </cell>
          <cell r="D197" t="str">
            <v xml:space="preserve">PO Box 187                    </v>
          </cell>
          <cell r="E197" t="str">
            <v xml:space="preserve">Kentland            </v>
          </cell>
          <cell r="F197" t="str">
            <v>IN</v>
          </cell>
          <cell r="G197" t="str">
            <v>47951-1212</v>
          </cell>
          <cell r="H197">
            <v>3.32E-2</v>
          </cell>
          <cell r="I197" t="str">
            <v>100021906</v>
          </cell>
          <cell r="J197">
            <v>0.9</v>
          </cell>
          <cell r="K197" t="str">
            <v>Mr.</v>
          </cell>
          <cell r="L197" t="str">
            <v>Casey Hall</v>
          </cell>
          <cell r="M197" t="str">
            <v>sncorp@newton.k12.in.us</v>
          </cell>
          <cell r="N197" t="str">
            <v>Amber DeYoung</v>
          </cell>
          <cell r="O197" t="str">
            <v>hallc@newton.k12.in.us</v>
          </cell>
          <cell r="P197"/>
          <cell r="Q197"/>
          <cell r="R197"/>
          <cell r="S197"/>
          <cell r="T197" t="str">
            <v>219.474.5167</v>
          </cell>
          <cell r="U197" t="str">
            <v>219.474.3621</v>
          </cell>
          <cell r="V197" t="str">
            <v>Amber De Young</v>
          </cell>
          <cell r="W197" t="str">
            <v>deyounga@newton.k12.in.us</v>
          </cell>
          <cell r="X197" t="str">
            <v>Tansey Mulligan</v>
          </cell>
          <cell r="Y197" t="str">
            <v>mulligant@newton.k12.in.us</v>
          </cell>
          <cell r="Z197"/>
          <cell r="AA197"/>
          <cell r="AB197" t="str">
            <v>219-474-5167</v>
          </cell>
          <cell r="AC197" t="str">
            <v>219-474-3621</v>
          </cell>
          <cell r="AD197" t="str">
            <v>Angela Vena</v>
          </cell>
          <cell r="AE197" t="str">
            <v>venaa@newton.k12.in.us</v>
          </cell>
          <cell r="AF197"/>
          <cell r="AG197"/>
          <cell r="AH197" t="str">
            <v>219.474.5167</v>
          </cell>
          <cell r="AI197" t="str">
            <v>Marci Hall</v>
          </cell>
          <cell r="AJ197" t="str">
            <v>mhall@newton.k12.in.us</v>
          </cell>
          <cell r="AK197"/>
          <cell r="AL197"/>
          <cell r="AM197" t="str">
            <v>Mr. K. Todd Rudnick</v>
          </cell>
          <cell r="AN197" t="str">
            <v>rudnickt@newton.k12.in.us</v>
          </cell>
          <cell r="AO197" t="str">
            <v>219-474-5167</v>
          </cell>
          <cell r="AP197" t="str">
            <v>Tansey Mulligan</v>
          </cell>
          <cell r="AQ197" t="str">
            <v>mulligant@newton.k12.in.us</v>
          </cell>
        </row>
        <row r="198">
          <cell r="A198" t="str">
            <v>6055</v>
          </cell>
          <cell r="B198" t="str">
            <v>TBD</v>
          </cell>
          <cell r="C198" t="str">
            <v xml:space="preserve">Central Noble Com School Corp </v>
          </cell>
          <cell r="D198" t="str">
            <v xml:space="preserve">200 E Main St                 </v>
          </cell>
          <cell r="E198" t="str">
            <v xml:space="preserve">Albion              </v>
          </cell>
          <cell r="F198" t="str">
            <v>IN</v>
          </cell>
          <cell r="G198" t="str">
            <v>46701-1299</v>
          </cell>
          <cell r="H198" t="e">
            <v>#N/A</v>
          </cell>
          <cell r="I198" t="str">
            <v>104636444</v>
          </cell>
          <cell r="J198">
            <v>0.85</v>
          </cell>
          <cell r="K198" t="str">
            <v>Mr.</v>
          </cell>
          <cell r="L198" t="str">
            <v>Troy Gaff</v>
          </cell>
          <cell r="M198" t="str">
            <v>gafft@centralnoble.k12.in.us</v>
          </cell>
          <cell r="N198" t="str">
            <v>Jared Knipper</v>
          </cell>
          <cell r="O198" t="str">
            <v>knipperj@centralnoble.k12.in.us</v>
          </cell>
          <cell r="P198"/>
          <cell r="Q198"/>
          <cell r="R198"/>
          <cell r="S198"/>
          <cell r="T198" t="str">
            <v>260.636.7538</v>
          </cell>
          <cell r="U198" t="str">
            <v>260.636.7740</v>
          </cell>
          <cell r="V198" t="str">
            <v>Troy Gaff</v>
          </cell>
          <cell r="W198" t="str">
            <v>gafft.@centralnoble.k12.in.us</v>
          </cell>
          <cell r="X198"/>
          <cell r="Y198"/>
          <cell r="Z198"/>
          <cell r="AA198"/>
          <cell r="AB198" t="str">
            <v>260-636-2175</v>
          </cell>
          <cell r="AC198" t="str">
            <v>260-636-7918</v>
          </cell>
          <cell r="AD198" t="str">
            <v>Troy Gaff</v>
          </cell>
          <cell r="AE198" t="str">
            <v>gafft@centralnoble.k12.in.us</v>
          </cell>
          <cell r="AF198"/>
          <cell r="AG198"/>
          <cell r="AH198" t="str">
            <v>260-636-2175</v>
          </cell>
          <cell r="AI198" t="str">
            <v>Miranda Wilkins</v>
          </cell>
          <cell r="AJ198" t="str">
            <v>wilkinsm@centralnoble.k12.in.us</v>
          </cell>
          <cell r="AK198"/>
          <cell r="AL198"/>
          <cell r="AM198" t="str">
            <v>Mr. Troy Gaff</v>
          </cell>
          <cell r="AN198" t="str">
            <v>gafft@centralnoble.k12.in.us</v>
          </cell>
          <cell r="AO198" t="str">
            <v>260-636-2175</v>
          </cell>
          <cell r="AP198" t="str">
            <v>Troy Gaff</v>
          </cell>
          <cell r="AQ198" t="str">
            <v>gafft@centralnoble.k12.in.us</v>
          </cell>
        </row>
        <row r="199">
          <cell r="A199" t="str">
            <v>6060</v>
          </cell>
          <cell r="B199" t="str">
            <v>TBD</v>
          </cell>
          <cell r="C199" t="str">
            <v xml:space="preserve">East Noble School Corp        </v>
          </cell>
          <cell r="D199" t="str">
            <v xml:space="preserve">126 W Rush St                 </v>
          </cell>
          <cell r="E199" t="str">
            <v xml:space="preserve">Kendallville        </v>
          </cell>
          <cell r="F199" t="str">
            <v>IN</v>
          </cell>
          <cell r="G199" t="str">
            <v>46755-1740</v>
          </cell>
          <cell r="H199" t="e">
            <v>#N/A</v>
          </cell>
          <cell r="I199">
            <v>193090529</v>
          </cell>
          <cell r="J199">
            <v>0.85</v>
          </cell>
          <cell r="K199" t="str">
            <v xml:space="preserve">Mrs.         </v>
          </cell>
          <cell r="L199" t="str">
            <v>Ann Linson</v>
          </cell>
          <cell r="M199" t="str">
            <v>alinson@eastnoble.net</v>
          </cell>
          <cell r="N199" t="str">
            <v>Becky Essig</v>
          </cell>
          <cell r="O199" t="str">
            <v>bessig@eastnoble.net</v>
          </cell>
          <cell r="P199"/>
          <cell r="Q199"/>
          <cell r="R199"/>
          <cell r="S199"/>
          <cell r="T199" t="str">
            <v>260.347.2502</v>
          </cell>
          <cell r="U199" t="str">
            <v>260.347.0111</v>
          </cell>
          <cell r="V199" t="str">
            <v>Becca Lamon</v>
          </cell>
          <cell r="W199" t="str">
            <v>blamon@eastnoble.net</v>
          </cell>
          <cell r="X199"/>
          <cell r="Y199"/>
          <cell r="Z199"/>
          <cell r="AA199"/>
          <cell r="AB199" t="str">
            <v>260-347-2502</v>
          </cell>
          <cell r="AC199" t="str">
            <v>219-984-5022</v>
          </cell>
          <cell r="AD199" t="str">
            <v>Becky Essig</v>
          </cell>
          <cell r="AE199" t="str">
            <v>bessig@eastnoble.net</v>
          </cell>
          <cell r="AF199"/>
          <cell r="AG199"/>
          <cell r="AH199" t="str">
            <v>(260) 347-2502</v>
          </cell>
          <cell r="AI199" t="str">
            <v>Brian Leitch</v>
          </cell>
          <cell r="AJ199" t="str">
            <v>bleitch@eastnoble.net</v>
          </cell>
          <cell r="AK199"/>
          <cell r="AL199"/>
          <cell r="AM199" t="str">
            <v>Mrs. Ann Linson</v>
          </cell>
          <cell r="AN199" t="str">
            <v>alinson@eastnoble.net</v>
          </cell>
          <cell r="AO199" t="str">
            <v>260-347-2502</v>
          </cell>
          <cell r="AP199" t="str">
            <v>Becca Lamon</v>
          </cell>
          <cell r="AQ199" t="str">
            <v>blamon@eastnoble.net</v>
          </cell>
        </row>
        <row r="200">
          <cell r="A200" t="str">
            <v>6065</v>
          </cell>
          <cell r="B200" t="str">
            <v>MF</v>
          </cell>
          <cell r="C200" t="str">
            <v xml:space="preserve">West Noble School Corporation </v>
          </cell>
          <cell r="D200" t="str">
            <v xml:space="preserve">5050 N US 33                  </v>
          </cell>
          <cell r="E200" t="str">
            <v xml:space="preserve">Ligonier            </v>
          </cell>
          <cell r="F200" t="str">
            <v>IN</v>
          </cell>
          <cell r="G200" t="str">
            <v>46767-9606</v>
          </cell>
          <cell r="H200" t="e">
            <v>#N/A</v>
          </cell>
          <cell r="I200" t="str">
            <v>620204628</v>
          </cell>
          <cell r="J200">
            <v>0.85</v>
          </cell>
          <cell r="K200" t="str">
            <v>Mr.</v>
          </cell>
          <cell r="L200" t="str">
            <v>Galen Mast</v>
          </cell>
          <cell r="M200" t="str">
            <v xml:space="preserve">mastga@westnoble.k12.in.us </v>
          </cell>
          <cell r="N200" t="str">
            <v>Candice Holbrook</v>
          </cell>
          <cell r="O200" t="str">
            <v>holbrookc@westnoble.k12.in.us</v>
          </cell>
          <cell r="P200"/>
          <cell r="Q200"/>
          <cell r="R200"/>
          <cell r="S200"/>
          <cell r="T200" t="str">
            <v>260.894.3191</v>
          </cell>
          <cell r="U200" t="str">
            <v>260.894.3260</v>
          </cell>
          <cell r="V200" t="str">
            <v>Candice Holbrook</v>
          </cell>
          <cell r="W200" t="str">
            <v>holbrookc@westnoble.k12.in.us</v>
          </cell>
          <cell r="X200"/>
          <cell r="Y200"/>
          <cell r="Z200"/>
          <cell r="AA200"/>
          <cell r="AB200" t="str">
            <v>260-894-3191</v>
          </cell>
          <cell r="AC200" t="str">
            <v>260-894-3260</v>
          </cell>
          <cell r="AD200" t="str">
            <v>Sarah Wilson</v>
          </cell>
          <cell r="AE200" t="str">
            <v>wilsons@westnoble.k12.in.us</v>
          </cell>
          <cell r="AF200"/>
          <cell r="AG200"/>
          <cell r="AH200" t="str">
            <v>260-894-3191, x5010</v>
          </cell>
          <cell r="AI200" t="str">
            <v>Barbara Fought</v>
          </cell>
          <cell r="AJ200" t="str">
            <v>foughtb@westnoble.k12.in.us</v>
          </cell>
          <cell r="AK200"/>
          <cell r="AL200"/>
          <cell r="AM200" t="str">
            <v>Mr. Galen Mast</v>
          </cell>
          <cell r="AN200" t="str">
            <v xml:space="preserve">mastga@westnoble.k12.in.us </v>
          </cell>
          <cell r="AO200" t="str">
            <v>260-894-3191</v>
          </cell>
          <cell r="AP200" t="str">
            <v>Candice Holbrook</v>
          </cell>
          <cell r="AQ200" t="str">
            <v>holbrookc@westnoble.k12.in.us</v>
          </cell>
        </row>
        <row r="201">
          <cell r="A201" t="str">
            <v>6080</v>
          </cell>
          <cell r="B201" t="str">
            <v>MF</v>
          </cell>
          <cell r="C201" t="str">
            <v xml:space="preserve">Rising Sun-Ohio Co Com        </v>
          </cell>
          <cell r="D201" t="str">
            <v xml:space="preserve">110 S Henrietta St            </v>
          </cell>
          <cell r="E201" t="str">
            <v xml:space="preserve">Rising Sun          </v>
          </cell>
          <cell r="F201" t="str">
            <v>IN</v>
          </cell>
          <cell r="G201" t="str">
            <v>47040-1097</v>
          </cell>
          <cell r="H201" t="e">
            <v>#N/A</v>
          </cell>
          <cell r="I201">
            <v>100021765</v>
          </cell>
          <cell r="J201">
            <v>0.85</v>
          </cell>
          <cell r="K201" t="str">
            <v>Mr.</v>
          </cell>
          <cell r="L201" t="str">
            <v>Branden Roeder</v>
          </cell>
          <cell r="M201" t="str">
            <v>broeder@risingsun.k12.in.us</v>
          </cell>
          <cell r="N201" t="str">
            <v>Jennifer Mossburger</v>
          </cell>
          <cell r="O201" t="str">
            <v>jmossburger@risingsun.k12.in.us</v>
          </cell>
          <cell r="P201"/>
          <cell r="Q201"/>
          <cell r="R201"/>
          <cell r="S201"/>
          <cell r="T201" t="str">
            <v>812.438.2626</v>
          </cell>
          <cell r="U201" t="str">
            <v>812.438.2456</v>
          </cell>
          <cell r="V201" t="str">
            <v>Jennifer Mossburger</v>
          </cell>
          <cell r="W201" t="str">
            <v>jmossburger@risingsun.k12.in.us</v>
          </cell>
          <cell r="X201"/>
          <cell r="Y201"/>
          <cell r="Z201"/>
          <cell r="AA201"/>
          <cell r="AB201" t="str">
            <v>812-438-4372</v>
          </cell>
          <cell r="AC201" t="str">
            <v>812-438-2456</v>
          </cell>
          <cell r="AD201" t="str">
            <v>Jennifer Mossburger</v>
          </cell>
          <cell r="AE201" t="str">
            <v>jmossburger@risingsun.k12.in.us</v>
          </cell>
          <cell r="AF201"/>
          <cell r="AG201"/>
          <cell r="AH201" t="str">
            <v>812-438-2626</v>
          </cell>
          <cell r="AI201" t="str">
            <v>Kelli Keith</v>
          </cell>
          <cell r="AJ201" t="str">
            <v>kkeith@risingsun.k12.in.us</v>
          </cell>
          <cell r="AK201"/>
          <cell r="AL201"/>
          <cell r="AM201" t="str">
            <v>Mr. Branden Roeder</v>
          </cell>
          <cell r="AN201" t="str">
            <v>broeder@risingsun.k12.in.us</v>
          </cell>
          <cell r="AO201" t="str">
            <v>812-438-4372</v>
          </cell>
          <cell r="AP201" t="str">
            <v>Jennifer Mossburger</v>
          </cell>
          <cell r="AQ201" t="str">
            <v>jmossburger@risingsun.k12.in.us</v>
          </cell>
        </row>
        <row r="202">
          <cell r="A202" t="str">
            <v>6145</v>
          </cell>
          <cell r="B202" t="str">
            <v>TM</v>
          </cell>
          <cell r="C202" t="str">
            <v xml:space="preserve">Orleans Community Schools     </v>
          </cell>
          <cell r="D202" t="str">
            <v xml:space="preserve">173 W Marley St               </v>
          </cell>
          <cell r="E202" t="str">
            <v xml:space="preserve">Orleans             </v>
          </cell>
          <cell r="F202" t="str">
            <v>IN</v>
          </cell>
          <cell r="G202" t="str">
            <v>47452-9705</v>
          </cell>
          <cell r="H202" t="e">
            <v>#N/A</v>
          </cell>
          <cell r="I202" t="str">
            <v>189341274</v>
          </cell>
          <cell r="J202">
            <v>0.9</v>
          </cell>
          <cell r="K202" t="str">
            <v>Mr.</v>
          </cell>
          <cell r="L202" t="str">
            <v>Gary McClintic</v>
          </cell>
          <cell r="M202" t="str">
            <v xml:space="preserve">gmcclintic@orleans.k12.in.us </v>
          </cell>
          <cell r="N202" t="str">
            <v>James Ellis</v>
          </cell>
          <cell r="O202" t="str">
            <v>jellis@orleans.k12.in.us</v>
          </cell>
          <cell r="P202"/>
          <cell r="Q202"/>
          <cell r="R202"/>
          <cell r="S202"/>
          <cell r="T202" t="str">
            <v>812.865.2688 x300</v>
          </cell>
          <cell r="U202" t="str">
            <v>812.865.3844</v>
          </cell>
          <cell r="V202" t="str">
            <v>James Ellis</v>
          </cell>
          <cell r="W202" t="str">
            <v>jellis@orleans.k12.in.us</v>
          </cell>
          <cell r="X202"/>
          <cell r="Y202"/>
          <cell r="Z202"/>
          <cell r="AA202"/>
          <cell r="AB202" t="str">
            <v>812-865-2688</v>
          </cell>
          <cell r="AC202" t="str">
            <v>812-865-3844</v>
          </cell>
          <cell r="AD202" t="str">
            <v>James Ellis</v>
          </cell>
          <cell r="AE202" t="str">
            <v>jellis@orleans.k12.in.us</v>
          </cell>
          <cell r="AF202"/>
          <cell r="AG202"/>
          <cell r="AH202" t="str">
            <v>812-865-2688</v>
          </cell>
          <cell r="AI202" t="str">
            <v>Theresa Robbins</v>
          </cell>
          <cell r="AJ202" t="str">
            <v>trobbins@orleans.k12.in.us</v>
          </cell>
          <cell r="AK202"/>
          <cell r="AL202"/>
          <cell r="AM202" t="str">
            <v>Mr. Gary McClintic</v>
          </cell>
          <cell r="AN202" t="str">
            <v xml:space="preserve">gmcclintic@orleans.k12.in.us </v>
          </cell>
          <cell r="AO202" t="str">
            <v>812-865-2688</v>
          </cell>
          <cell r="AP202" t="str">
            <v>James Ellis</v>
          </cell>
          <cell r="AQ202" t="str">
            <v>jellis@orelans.k12.in.us</v>
          </cell>
        </row>
        <row r="203">
          <cell r="A203" t="str">
            <v>6155</v>
          </cell>
          <cell r="B203" t="str">
            <v>FC</v>
          </cell>
          <cell r="C203" t="str">
            <v xml:space="preserve">Paoli Community School Corp   </v>
          </cell>
          <cell r="D203" t="str">
            <v xml:space="preserve">501 Elm St - Ofc Supt         </v>
          </cell>
          <cell r="E203" t="str">
            <v xml:space="preserve">Paoli               </v>
          </cell>
          <cell r="F203" t="str">
            <v>IN</v>
          </cell>
          <cell r="G203" t="str">
            <v>47454-1197</v>
          </cell>
          <cell r="H203" t="e">
            <v>#N/A</v>
          </cell>
          <cell r="I203" t="str">
            <v>100021708</v>
          </cell>
          <cell r="J203">
            <v>0.9</v>
          </cell>
          <cell r="K203" t="str">
            <v>Mr.</v>
          </cell>
          <cell r="L203" t="str">
            <v>Gerald Jackson</v>
          </cell>
          <cell r="M203" t="str">
            <v>hollanl@paoli.k12.in.us</v>
          </cell>
          <cell r="N203" t="str">
            <v>Larry Hollan</v>
          </cell>
          <cell r="O203" t="str">
            <v>hollanl@paoli.k12.in.us</v>
          </cell>
          <cell r="P203"/>
          <cell r="Q203"/>
          <cell r="R203"/>
          <cell r="S203"/>
          <cell r="T203" t="str">
            <v>812.723.4717</v>
          </cell>
          <cell r="U203" t="str">
            <v>812.723.5100</v>
          </cell>
          <cell r="V203" t="str">
            <v>Casey Brewster</v>
          </cell>
          <cell r="W203" t="str">
            <v>Brewsterc@paoli.k12.in.us</v>
          </cell>
          <cell r="X203"/>
          <cell r="Y203"/>
          <cell r="Z203"/>
          <cell r="AA203"/>
          <cell r="AB203" t="str">
            <v>812-723-4717</v>
          </cell>
          <cell r="AC203" t="str">
            <v>812-723-5100</v>
          </cell>
          <cell r="AD203" t="str">
            <v>Larry Hollan</v>
          </cell>
          <cell r="AE203" t="str">
            <v>hollanl@paoli.k12.in.us</v>
          </cell>
          <cell r="AF203"/>
          <cell r="AG203"/>
          <cell r="AH203" t="str">
            <v>812-498-0647</v>
          </cell>
          <cell r="AI203" t="str">
            <v>Courtney Brown</v>
          </cell>
          <cell r="AJ203" t="str">
            <v>brownc@paoli.k12.in.us</v>
          </cell>
          <cell r="AK203"/>
          <cell r="AL203"/>
          <cell r="AM203" t="str">
            <v>Mr. Wes Whitfield</v>
          </cell>
          <cell r="AN203" t="str">
            <v>whitfieldw@paoli.k12.in.us</v>
          </cell>
          <cell r="AO203" t="str">
            <v>812-723-4717</v>
          </cell>
          <cell r="AP203" t="str">
            <v>Larry Hollan</v>
          </cell>
          <cell r="AQ203" t="str">
            <v>hollanl@paoli.k12.in.us</v>
          </cell>
        </row>
        <row r="204">
          <cell r="A204" t="str">
            <v>6160</v>
          </cell>
          <cell r="B204" t="str">
            <v>TBD</v>
          </cell>
          <cell r="C204" t="str">
            <v>Springs Valley Com School Corp</v>
          </cell>
          <cell r="D204" t="str">
            <v xml:space="preserve">498 S Larry Bird Blvd         </v>
          </cell>
          <cell r="E204" t="str">
            <v xml:space="preserve">French Lick         </v>
          </cell>
          <cell r="F204" t="str">
            <v>IN</v>
          </cell>
          <cell r="G204" t="str">
            <v>47432-1060</v>
          </cell>
          <cell r="H204" t="e">
            <v>#N/A</v>
          </cell>
          <cell r="I204" t="str">
            <v>193090487</v>
          </cell>
          <cell r="J204">
            <v>0.9</v>
          </cell>
          <cell r="K204" t="str">
            <v xml:space="preserve">Dr. </v>
          </cell>
          <cell r="L204" t="str">
            <v>Trevor Apple</v>
          </cell>
          <cell r="M204" t="str">
            <v>apple@svalley.k12.in.us</v>
          </cell>
          <cell r="N204" t="str">
            <v>Trevor Apple</v>
          </cell>
          <cell r="O204" t="str">
            <v>apple@svalley.k12.in.us</v>
          </cell>
          <cell r="P204"/>
          <cell r="Q204"/>
          <cell r="R204"/>
          <cell r="S204"/>
          <cell r="T204" t="str">
            <v>812.936.4820</v>
          </cell>
          <cell r="U204" t="str">
            <v>812.936.9392</v>
          </cell>
          <cell r="V204" t="str">
            <v>Trevor Apple</v>
          </cell>
          <cell r="W204" t="str">
            <v>apple@svalley.K12.in.us</v>
          </cell>
          <cell r="X204"/>
          <cell r="Y204"/>
          <cell r="Z204"/>
          <cell r="AA204"/>
          <cell r="AB204" t="str">
            <v>812-936-4474</v>
          </cell>
          <cell r="AC204" t="str">
            <v>812-936-9392</v>
          </cell>
          <cell r="AD204" t="str">
            <v>Erin Carnes</v>
          </cell>
          <cell r="AE204" t="str">
            <v>ecarnes@svalley.k12.in.us</v>
          </cell>
          <cell r="AF204"/>
          <cell r="AG204"/>
          <cell r="AH204" t="str">
            <v>812.936.4820</v>
          </cell>
          <cell r="AI204" t="str">
            <v>Kathy Allstott</v>
          </cell>
          <cell r="AJ204" t="str">
            <v>kallstott@svalley.k12.in.us</v>
          </cell>
          <cell r="AK204"/>
          <cell r="AL204"/>
          <cell r="AM204" t="str">
            <v>Dr. Trevor Apple</v>
          </cell>
          <cell r="AN204" t="str">
            <v>apple@svalley.k12.in.us</v>
          </cell>
          <cell r="AO204" t="str">
            <v>812-936-4474</v>
          </cell>
          <cell r="AP204" t="str">
            <v>Erin Carnes</v>
          </cell>
          <cell r="AQ204" t="str">
            <v>ecarnes@svalley.k12.in.us</v>
          </cell>
        </row>
        <row r="205">
          <cell r="A205" t="str">
            <v>6195</v>
          </cell>
          <cell r="B205" t="str">
            <v>LT</v>
          </cell>
          <cell r="C205" t="str">
            <v>Spencer-Owen Community Schools</v>
          </cell>
          <cell r="D205" t="str">
            <v xml:space="preserve">205 E Hillside                </v>
          </cell>
          <cell r="E205" t="str">
            <v xml:space="preserve">Spencer             </v>
          </cell>
          <cell r="F205" t="str">
            <v>IN</v>
          </cell>
          <cell r="G205" t="str">
            <v>47460-1099</v>
          </cell>
          <cell r="H205" t="e">
            <v>#N/A</v>
          </cell>
          <cell r="I205" t="str">
            <v>120406855</v>
          </cell>
          <cell r="J205">
            <v>0.9</v>
          </cell>
          <cell r="K205" t="str">
            <v>Mr.</v>
          </cell>
          <cell r="L205" t="str">
            <v>Chad Briggs</v>
          </cell>
          <cell r="M205" t="str">
            <v>cbriggs@socs.k12.in.us</v>
          </cell>
          <cell r="N205" t="str">
            <v>Brock Beeman</v>
          </cell>
          <cell r="O205" t="str">
            <v>bbeeman@socs.k12.in.us</v>
          </cell>
          <cell r="P205"/>
          <cell r="Q205"/>
          <cell r="R205"/>
          <cell r="S205"/>
          <cell r="T205" t="str">
            <v>812.829.2233</v>
          </cell>
          <cell r="U205" t="str">
            <v>812.829.6614</v>
          </cell>
          <cell r="V205" t="str">
            <v>Brock Beeman</v>
          </cell>
          <cell r="W205" t="str">
            <v>bbeeman@socs.k12.in.us</v>
          </cell>
          <cell r="X205"/>
          <cell r="Y205"/>
          <cell r="Z205"/>
          <cell r="AA205"/>
          <cell r="AB205" t="str">
            <v>812-829-2233</v>
          </cell>
          <cell r="AC205" t="str">
            <v>812-829-6614</v>
          </cell>
          <cell r="AD205" t="str">
            <v>Brock Beeman</v>
          </cell>
          <cell r="AE205" t="str">
            <v>bbeeman@socs.k12.in.us</v>
          </cell>
          <cell r="AF205"/>
          <cell r="AG205"/>
          <cell r="AH205" t="str">
            <v>812-829-2233</v>
          </cell>
          <cell r="AI205" t="str">
            <v>Darla Thomas</v>
          </cell>
          <cell r="AJ205" t="str">
            <v>dthomas@socs.k12.in.us</v>
          </cell>
          <cell r="AK205"/>
          <cell r="AL205"/>
          <cell r="AM205" t="str">
            <v>Mr. Chad Briggs</v>
          </cell>
          <cell r="AN205" t="str">
            <v>cbriggs@socs.k12.in.us</v>
          </cell>
          <cell r="AO205" t="str">
            <v>812-829-2233</v>
          </cell>
          <cell r="AP205" t="str">
            <v>Brock Beeman</v>
          </cell>
          <cell r="AQ205" t="str">
            <v>bbeeman@socs.k12.in.us</v>
          </cell>
        </row>
        <row r="206">
          <cell r="A206" t="str">
            <v>6260</v>
          </cell>
          <cell r="B206" t="str">
            <v>MF</v>
          </cell>
          <cell r="C206" t="str">
            <v xml:space="preserve">Southwest Parke Com Sch Corp  </v>
          </cell>
          <cell r="D206" t="str">
            <v xml:space="preserve">4851 S Coxville Rd            </v>
          </cell>
          <cell r="E206" t="str">
            <v xml:space="preserve">Montezuma           </v>
          </cell>
          <cell r="F206" t="str">
            <v>IN</v>
          </cell>
          <cell r="G206">
            <v>47862</v>
          </cell>
          <cell r="H206" t="e">
            <v>#N/A</v>
          </cell>
          <cell r="I206" t="str">
            <v>072062367</v>
          </cell>
          <cell r="J206">
            <v>0.9</v>
          </cell>
          <cell r="K206" t="str">
            <v>Dr.</v>
          </cell>
          <cell r="L206" t="str">
            <v>Philip Harrison</v>
          </cell>
          <cell r="M206" t="str">
            <v>harrisonp@swparke.k12.in.us</v>
          </cell>
          <cell r="N206" t="str">
            <v>Lori Dickey</v>
          </cell>
          <cell r="O206" t="str">
            <v>dickeyl@swparke.k12.in.us</v>
          </cell>
          <cell r="P206"/>
          <cell r="Q206"/>
          <cell r="R206"/>
          <cell r="S206"/>
          <cell r="T206" t="str">
            <v>765.569.2073</v>
          </cell>
          <cell r="U206" t="str">
            <v>765.245.2354</v>
          </cell>
          <cell r="V206" t="str">
            <v>Philip Harrison</v>
          </cell>
          <cell r="W206" t="str">
            <v>harrisonp@swparke.k12.in.us</v>
          </cell>
          <cell r="X206"/>
          <cell r="Y206"/>
          <cell r="Z206"/>
          <cell r="AA206"/>
          <cell r="AB206" t="str">
            <v>765-569-2073</v>
          </cell>
          <cell r="AC206" t="str">
            <v>765-569-0309</v>
          </cell>
          <cell r="AD206" t="str">
            <v>Lori Dickey</v>
          </cell>
          <cell r="AE206" t="str">
            <v>dickeyl@swparke.k12.in.us</v>
          </cell>
          <cell r="AF206"/>
          <cell r="AG206"/>
          <cell r="AH206" t="str">
            <v>765-592-2823</v>
          </cell>
          <cell r="AI206" t="str">
            <v>Leslie Shaffer</v>
          </cell>
          <cell r="AJ206" t="str">
            <v>shafferl@swparke.k12.in.us</v>
          </cell>
          <cell r="AK206"/>
          <cell r="AL206"/>
          <cell r="AM206" t="str">
            <v>Dr. Philip Harrison</v>
          </cell>
          <cell r="AN206" t="str">
            <v>harrisonp@swparke.k12.in.us</v>
          </cell>
          <cell r="AO206" t="str">
            <v>765-569-2073</v>
          </cell>
          <cell r="AP206" t="str">
            <v>Dr.  Philip T. Harrison</v>
          </cell>
          <cell r="AQ206" t="str">
            <v>harrisonp@swparke.k12.in.us</v>
          </cell>
        </row>
        <row r="207">
          <cell r="A207" t="str">
            <v>6325</v>
          </cell>
          <cell r="B207" t="str">
            <v>TM</v>
          </cell>
          <cell r="C207" t="str">
            <v>Perry Central Com Schools Corp</v>
          </cell>
          <cell r="D207" t="str">
            <v xml:space="preserve">18677 Old SR 37               </v>
          </cell>
          <cell r="E207" t="str">
            <v xml:space="preserve">Leopold             </v>
          </cell>
          <cell r="F207" t="str">
            <v>IN</v>
          </cell>
          <cell r="G207" t="str">
            <v>47551-1099</v>
          </cell>
          <cell r="H207">
            <v>0</v>
          </cell>
          <cell r="I207" t="str">
            <v>050634211</v>
          </cell>
          <cell r="J207">
            <v>0.85</v>
          </cell>
          <cell r="K207" t="str">
            <v>Ms.</v>
          </cell>
          <cell r="L207" t="str">
            <v>Mary Roberson</v>
          </cell>
          <cell r="M207" t="str">
            <v xml:space="preserve">mroberson@pccs.k12.in.us </v>
          </cell>
          <cell r="N207" t="str">
            <v>Tara Bishop</v>
          </cell>
          <cell r="O207" t="str">
            <v>tbishop@pccs.k12.in.us</v>
          </cell>
          <cell r="P207"/>
          <cell r="Q207"/>
          <cell r="R207"/>
          <cell r="S207"/>
          <cell r="T207" t="str">
            <v>812.843.5121</v>
          </cell>
          <cell r="U207" t="str">
            <v>812.843.5242</v>
          </cell>
          <cell r="V207" t="str">
            <v>Tara Bishop</v>
          </cell>
          <cell r="W207" t="str">
            <v>tbishop@pccs.k12.in.us</v>
          </cell>
          <cell r="X207"/>
          <cell r="Y207"/>
          <cell r="Z207"/>
          <cell r="AA207"/>
          <cell r="AB207" t="str">
            <v>812-843-5576</v>
          </cell>
          <cell r="AC207" t="str">
            <v>812-843-4746</v>
          </cell>
          <cell r="AD207" t="str">
            <v>Tara Bishop</v>
          </cell>
          <cell r="AE207" t="str">
            <v>tbishop@pccs.k12.in.us</v>
          </cell>
          <cell r="AF207"/>
          <cell r="AG207"/>
          <cell r="AH207" t="str">
            <v>812.843.5576</v>
          </cell>
          <cell r="AI207" t="str">
            <v>Sarah Briggeman</v>
          </cell>
          <cell r="AJ207" t="str">
            <v xml:space="preserve">sbriggeman@pccs.k12.in.us </v>
          </cell>
          <cell r="AK207"/>
          <cell r="AL207"/>
          <cell r="AM207" t="str">
            <v>Ms. Mary Roberson</v>
          </cell>
          <cell r="AN207" t="str">
            <v xml:space="preserve">mroberson@pccs.k12.in.us </v>
          </cell>
          <cell r="AO207" t="str">
            <v>812-843-5576</v>
          </cell>
          <cell r="AP207" t="str">
            <v>Tara Bishop</v>
          </cell>
          <cell r="AQ207" t="str">
            <v>tbishop@pccs.k12.in.us</v>
          </cell>
        </row>
        <row r="208">
          <cell r="A208" t="str">
            <v>6340</v>
          </cell>
          <cell r="B208" t="str">
            <v>LT</v>
          </cell>
          <cell r="C208" t="str">
            <v xml:space="preserve">Cannelton City Schools        </v>
          </cell>
          <cell r="D208" t="str">
            <v xml:space="preserve">125 S Sixth St                </v>
          </cell>
          <cell r="E208" t="str">
            <v xml:space="preserve">Cannelton           </v>
          </cell>
          <cell r="F208" t="str">
            <v>IN</v>
          </cell>
          <cell r="G208">
            <v>47520</v>
          </cell>
          <cell r="H208" t="e">
            <v>#N/A</v>
          </cell>
          <cell r="I208" t="str">
            <v>100021161</v>
          </cell>
          <cell r="J208">
            <v>0.9</v>
          </cell>
          <cell r="K208" t="str">
            <v>Dr.</v>
          </cell>
          <cell r="L208" t="str">
            <v>Al Sibbett</v>
          </cell>
          <cell r="M208" t="str">
            <v xml:space="preserve">asibbitt@cannelton.k12.in.us </v>
          </cell>
          <cell r="N208" t="str">
            <v>Brian Garrett</v>
          </cell>
          <cell r="O208" t="str">
            <v>bgarrett@cannelton.k12.in.us</v>
          </cell>
          <cell r="P208"/>
          <cell r="Q208"/>
          <cell r="R208"/>
          <cell r="S208"/>
          <cell r="T208" t="str">
            <v>812.547.3296</v>
          </cell>
          <cell r="U208" t="str">
            <v>812.547.4142</v>
          </cell>
          <cell r="V208" t="str">
            <v>Melissa Embry</v>
          </cell>
          <cell r="W208" t="str">
            <v>mbembry@cannelton.k12.in.us</v>
          </cell>
          <cell r="X208"/>
          <cell r="Y208"/>
          <cell r="Z208"/>
          <cell r="AA208"/>
          <cell r="AB208" t="str">
            <v>812-547-2637</v>
          </cell>
          <cell r="AC208" t="str">
            <v>812-547-4142</v>
          </cell>
          <cell r="AD208" t="str">
            <v>Brehan Leinenbach</v>
          </cell>
          <cell r="AE208" t="str">
            <v>breleinenbach@gmail.com</v>
          </cell>
          <cell r="AF208"/>
          <cell r="AG208"/>
          <cell r="AH208" t="str">
            <v>812-431-6898</v>
          </cell>
          <cell r="AI208" t="str">
            <v xml:space="preserve">Melissa Embry </v>
          </cell>
          <cell r="AJ208" t="str">
            <v>mbembry@cannelton.k12.in.us</v>
          </cell>
          <cell r="AK208"/>
          <cell r="AL208"/>
          <cell r="AM208" t="str">
            <v>Dr. Al Sibbett</v>
          </cell>
          <cell r="AN208" t="str">
            <v xml:space="preserve">asibbitt@cannelton.k12.in.us </v>
          </cell>
          <cell r="AO208" t="str">
            <v>812-547-2637</v>
          </cell>
          <cell r="AP208" t="str">
            <v>Alva Sibbitt</v>
          </cell>
          <cell r="AQ208" t="str">
            <v>asibbitt@cannelton.k12.in.us</v>
          </cell>
        </row>
        <row r="209">
          <cell r="A209" t="str">
            <v>6350</v>
          </cell>
          <cell r="B209" t="str">
            <v>FC</v>
          </cell>
          <cell r="C209" t="str">
            <v>Tell City-Troy Twp School Corp</v>
          </cell>
          <cell r="D209" t="str">
            <v xml:space="preserve">837 17th St                   </v>
          </cell>
          <cell r="E209" t="str">
            <v xml:space="preserve">Tell City           </v>
          </cell>
          <cell r="F209" t="str">
            <v>IN</v>
          </cell>
          <cell r="G209" t="str">
            <v>47586-1698</v>
          </cell>
          <cell r="H209" t="e">
            <v>#N/A</v>
          </cell>
          <cell r="I209" t="str">
            <v>021732946</v>
          </cell>
          <cell r="J209">
            <v>0.9</v>
          </cell>
          <cell r="K209" t="str">
            <v>Mr.</v>
          </cell>
          <cell r="L209" t="str">
            <v>John Scioldo</v>
          </cell>
          <cell r="M209" t="str">
            <v>john.scioldo@tellcity.k12.in.us</v>
          </cell>
          <cell r="N209" t="str">
            <v>Laura Noble</v>
          </cell>
          <cell r="O209" t="str">
            <v>laura.noble@tellcity.k12.in.us</v>
          </cell>
          <cell r="P209"/>
          <cell r="Q209"/>
          <cell r="R209"/>
          <cell r="S209"/>
          <cell r="T209" t="str">
            <v>812.547.9727</v>
          </cell>
          <cell r="U209" t="str">
            <v>812.547.9747</v>
          </cell>
          <cell r="V209" t="str">
            <v>Chirs Hollinden</v>
          </cell>
          <cell r="W209" t="str">
            <v>chris.hollinden@tellcity.k12.in.us</v>
          </cell>
          <cell r="X209"/>
          <cell r="Y209"/>
          <cell r="Z209"/>
          <cell r="AA209"/>
          <cell r="AB209" t="str">
            <v>812-547-9727</v>
          </cell>
          <cell r="AC209" t="str">
            <v>812-547-9747</v>
          </cell>
          <cell r="AD209" t="str">
            <v>Chris Hollinden</v>
          </cell>
          <cell r="AE209" t="str">
            <v>chris.hollinden@tellcity.k12.in.us</v>
          </cell>
          <cell r="AF209"/>
          <cell r="AG209"/>
          <cell r="AH209" t="str">
            <v>812.547.3131</v>
          </cell>
          <cell r="AI209" t="str">
            <v>Debbie Elder</v>
          </cell>
          <cell r="AJ209" t="str">
            <v>delder@tellcity.k12.in.us</v>
          </cell>
          <cell r="AK209"/>
          <cell r="AL209"/>
          <cell r="AM209" t="str">
            <v>Mr. John Scioldo</v>
          </cell>
          <cell r="AN209" t="str">
            <v>john.scioldo@tellcity.k12.in.us</v>
          </cell>
          <cell r="AO209" t="str">
            <v>812-547-9727</v>
          </cell>
          <cell r="AP209" t="str">
            <v>Laura Noble</v>
          </cell>
          <cell r="AQ209" t="str">
            <v>laura.noble@tellcity.k12.in.us</v>
          </cell>
        </row>
        <row r="210">
          <cell r="A210" t="str">
            <v>6375</v>
          </cell>
          <cell r="B210" t="str">
            <v>TBD</v>
          </cell>
          <cell r="C210" t="str">
            <v>North Central Parke Comm Sch Corp</v>
          </cell>
          <cell r="D210" t="str">
            <v xml:space="preserve">1497 E SR 47                  </v>
          </cell>
          <cell r="E210" t="str">
            <v xml:space="preserve">Marshall            </v>
          </cell>
          <cell r="F210" t="str">
            <v>IN</v>
          </cell>
          <cell r="G210">
            <v>47859</v>
          </cell>
          <cell r="H210" t="e">
            <v>#N/A</v>
          </cell>
          <cell r="I210">
            <v>79093687</v>
          </cell>
          <cell r="J210">
            <v>0.9</v>
          </cell>
          <cell r="K210" t="str">
            <v>Dr.</v>
          </cell>
          <cell r="L210" t="str">
            <v>Thomas Rohr</v>
          </cell>
          <cell r="M210" t="str">
            <v>rohrt@ncp.k12.in.us</v>
          </cell>
          <cell r="N210" t="str">
            <v>Carmen Branson</v>
          </cell>
          <cell r="O210" t="str">
            <v>bransonc@ncp.k12.in.us</v>
          </cell>
          <cell r="P210"/>
          <cell r="Q210"/>
          <cell r="R210"/>
          <cell r="S210"/>
          <cell r="T210" t="str">
            <v>765.597.2760</v>
          </cell>
          <cell r="U210" t="str">
            <v>765.597.2813</v>
          </cell>
          <cell r="V210" t="str">
            <v>Thomas Rohr</v>
          </cell>
          <cell r="W210" t="str">
            <v>rohrt@ncp.k12.in.us</v>
          </cell>
          <cell r="X210"/>
          <cell r="Y210"/>
          <cell r="Z210"/>
          <cell r="AA210"/>
          <cell r="AB210" t="str">
            <v>765.597.2750</v>
          </cell>
          <cell r="AC210" t="str">
            <v>765.597.2755</v>
          </cell>
          <cell r="AD210" t="str">
            <v>Rebecca Cory</v>
          </cell>
          <cell r="AE210" t="str">
            <v>coryr@ncp.k12.in.us</v>
          </cell>
          <cell r="AF210"/>
          <cell r="AG210"/>
          <cell r="AH210" t="str">
            <v>765-597-2718</v>
          </cell>
          <cell r="AI210" t="str">
            <v>Vonessia Harmon</v>
          </cell>
          <cell r="AJ210" t="str">
            <v>harmonv@ncp.k12.in.us</v>
          </cell>
          <cell r="AK210"/>
          <cell r="AL210"/>
          <cell r="AM210" t="str">
            <v>Dr. Thomas Rohr</v>
          </cell>
          <cell r="AN210" t="str">
            <v>rohrt@ncp.k12.in.us</v>
          </cell>
          <cell r="AO210" t="str">
            <v>765.597.2750</v>
          </cell>
          <cell r="AP210" t="str">
            <v>Rebecca Cory</v>
          </cell>
          <cell r="AQ210" t="str">
            <v>coryr@ncp.k12.in.us</v>
          </cell>
        </row>
        <row r="211">
          <cell r="A211" t="str">
            <v>6445</v>
          </cell>
          <cell r="B211" t="str">
            <v>MF</v>
          </cell>
          <cell r="C211" t="str">
            <v xml:space="preserve">Pike County School Corp       </v>
          </cell>
          <cell r="D211" t="str">
            <v>211 S 12st St</v>
          </cell>
          <cell r="E211" t="str">
            <v xml:space="preserve">Petersburg          </v>
          </cell>
          <cell r="F211" t="str">
            <v>IN</v>
          </cell>
          <cell r="G211" t="str">
            <v>47567-1561</v>
          </cell>
          <cell r="H211" t="e">
            <v>#N/A</v>
          </cell>
          <cell r="I211" t="str">
            <v>085056463</v>
          </cell>
          <cell r="J211">
            <v>0.9</v>
          </cell>
          <cell r="K211" t="str">
            <v xml:space="preserve">Mrs.         </v>
          </cell>
          <cell r="L211" t="str">
            <v>Suzanne Blake</v>
          </cell>
          <cell r="M211" t="str">
            <v>sblake@pcsc.k12.in.us</v>
          </cell>
          <cell r="N211" t="str">
            <v xml:space="preserve"> Chela Knepp</v>
          </cell>
          <cell r="O211" t="str">
            <v>cknepp@pcsc.k12.in.us</v>
          </cell>
          <cell r="P211"/>
          <cell r="Q211"/>
          <cell r="R211"/>
          <cell r="S211"/>
          <cell r="T211" t="str">
            <v>812.354.8731</v>
          </cell>
          <cell r="U211" t="str">
            <v>812.354.8733</v>
          </cell>
          <cell r="V211" t="str">
            <v>Suzanne Blake</v>
          </cell>
          <cell r="W211" t="str">
            <v>sblake@pcsc.k12.in.us</v>
          </cell>
          <cell r="X211"/>
          <cell r="Y211"/>
          <cell r="Z211"/>
          <cell r="AA211"/>
          <cell r="AB211" t="str">
            <v>812-827-1749</v>
          </cell>
          <cell r="AC211" t="str">
            <v>812-354-8733</v>
          </cell>
          <cell r="AD211" t="str">
            <v>Pam Julian</v>
          </cell>
          <cell r="AE211" t="str">
            <v>pjulian@pcsc.k12.in.us</v>
          </cell>
          <cell r="AF211"/>
          <cell r="AG211"/>
          <cell r="AH211" t="str">
            <v>812.354.8478,x306</v>
          </cell>
          <cell r="AI211" t="str">
            <v>Chelsea Yon</v>
          </cell>
          <cell r="AJ211" t="str">
            <v>cyon@pcsc.k12.in.us</v>
          </cell>
          <cell r="AK211"/>
          <cell r="AL211"/>
          <cell r="AM211" t="str">
            <v>Mrs. Suzanne Blake</v>
          </cell>
          <cell r="AN211" t="str">
            <v>sblake@pcsc.k12.in.us</v>
          </cell>
          <cell r="AO211" t="str">
            <v>812-827-1749</v>
          </cell>
          <cell r="AP211" t="str">
            <v>Mindy Hill-Keeker</v>
          </cell>
          <cell r="AQ211" t="str">
            <v>mkeeker@pcsc.k12.in.us</v>
          </cell>
        </row>
        <row r="212">
          <cell r="A212" t="str">
            <v>6460</v>
          </cell>
          <cell r="B212" t="str">
            <v>TM</v>
          </cell>
          <cell r="C212" t="str">
            <v xml:space="preserve">M S D Boone Township          </v>
          </cell>
          <cell r="D212" t="str">
            <v xml:space="preserve">307 S Main St                 </v>
          </cell>
          <cell r="E212" t="str">
            <v xml:space="preserve">Hebron              </v>
          </cell>
          <cell r="F212" t="str">
            <v>IN</v>
          </cell>
          <cell r="G212" t="str">
            <v>46341-8909</v>
          </cell>
          <cell r="H212" t="e">
            <v>#N/A</v>
          </cell>
          <cell r="I212" t="str">
            <v>800471901</v>
          </cell>
          <cell r="J212">
            <v>0.85</v>
          </cell>
          <cell r="K212" t="str">
            <v>Dr.</v>
          </cell>
          <cell r="L212" t="str">
            <v>Nathan Kleefisch</v>
          </cell>
          <cell r="M212" t="str">
            <v>kleefischn@hebronschools.k12.in.us</v>
          </cell>
          <cell r="N212" t="str">
            <v>Brenda Drook</v>
          </cell>
          <cell r="O212" t="str">
            <v>drookb@hebronschools.k12.in.us</v>
          </cell>
          <cell r="P212"/>
          <cell r="Q212"/>
          <cell r="R212"/>
          <cell r="S212"/>
          <cell r="T212" t="str">
            <v>219.996.4771</v>
          </cell>
          <cell r="U212" t="str">
            <v>219.996.5777</v>
          </cell>
          <cell r="V212" t="str">
            <v>Dr. Nathan Kleefisch</v>
          </cell>
          <cell r="W212" t="str">
            <v>kleefischn@hebronschools.k12.in.us</v>
          </cell>
          <cell r="X212"/>
          <cell r="Y212"/>
          <cell r="Z212"/>
          <cell r="AA212"/>
          <cell r="AB212" t="str">
            <v>219-996-4771  x120</v>
          </cell>
          <cell r="AC212" t="str">
            <v>219-996-5777</v>
          </cell>
          <cell r="AD212" t="str">
            <v>Nathan Kleefisch</v>
          </cell>
          <cell r="AE212" t="str">
            <v>kleefischn@hebronschools.k12.in.us</v>
          </cell>
          <cell r="AF212"/>
          <cell r="AG212"/>
          <cell r="AH212" t="str">
            <v>219-996-4771, x120</v>
          </cell>
          <cell r="AI212" t="str">
            <v>Beverly J. Hindes</v>
          </cell>
          <cell r="AJ212" t="str">
            <v>hindesb@hebronschools.k12.in.us</v>
          </cell>
          <cell r="AK212"/>
          <cell r="AL212"/>
          <cell r="AM212" t="str">
            <v>Dr. Nathan Kleefisch</v>
          </cell>
          <cell r="AN212" t="str">
            <v>kleefischn@hebronschools.k12.in.us</v>
          </cell>
          <cell r="AO212" t="str">
            <v>219-996-4771  x120</v>
          </cell>
          <cell r="AP212" t="str">
            <v>Nathan Kleefisch</v>
          </cell>
          <cell r="AQ212" t="str">
            <v>kleefischn@hebronschools.k12.in.us</v>
          </cell>
        </row>
        <row r="213">
          <cell r="A213" t="str">
            <v>6470</v>
          </cell>
          <cell r="B213" t="str">
            <v>MM</v>
          </cell>
          <cell r="C213" t="str">
            <v xml:space="preserve">Duneland School Corporation   </v>
          </cell>
          <cell r="D213" t="str">
            <v xml:space="preserve">601 W Morgan Ave              </v>
          </cell>
          <cell r="E213" t="str">
            <v xml:space="preserve">Chesterton          </v>
          </cell>
          <cell r="F213" t="str">
            <v>IN</v>
          </cell>
          <cell r="G213" t="str">
            <v>46304-2205</v>
          </cell>
          <cell r="H213">
            <v>5.4100000000000002E-2</v>
          </cell>
          <cell r="I213" t="str">
            <v>040259269</v>
          </cell>
          <cell r="J213">
            <v>0.85</v>
          </cell>
          <cell r="K213" t="str">
            <v xml:space="preserve">Mrs.         </v>
          </cell>
          <cell r="L213" t="str">
            <v>Judy A. Malasto</v>
          </cell>
          <cell r="M213" t="str">
            <v>jmalasto@duneland.k12.in.us</v>
          </cell>
          <cell r="N213" t="str">
            <v>Christy Jarka</v>
          </cell>
          <cell r="O213" t="str">
            <v>cjarka@duneland.k12.in.us</v>
          </cell>
          <cell r="P213"/>
          <cell r="Q213"/>
          <cell r="R213"/>
          <cell r="S213"/>
          <cell r="T213" t="str">
            <v>219.983.3680</v>
          </cell>
          <cell r="U213" t="str">
            <v>219.983.3680</v>
          </cell>
          <cell r="V213" t="str">
            <v>Judy Malasto</v>
          </cell>
          <cell r="W213" t="str">
            <v>jmalasto@duneland.k12.in.us</v>
          </cell>
          <cell r="X213"/>
          <cell r="Y213"/>
          <cell r="Z213"/>
          <cell r="AA213"/>
          <cell r="AB213" t="str">
            <v>219-983-3600</v>
          </cell>
          <cell r="AC213" t="str">
            <v>219-983-3614</v>
          </cell>
          <cell r="AD213" t="str">
            <v>Christy Jarka</v>
          </cell>
          <cell r="AE213" t="str">
            <v>cjarka@duneland.k12.in.us</v>
          </cell>
          <cell r="AF213"/>
          <cell r="AG213"/>
          <cell r="AH213" t="str">
            <v>219.983.3600,x1015</v>
          </cell>
          <cell r="AI213" t="str">
            <v>Lynn Kwilasz</v>
          </cell>
          <cell r="AJ213" t="str">
            <v>lkwilasz@duneland.k12.in.us</v>
          </cell>
          <cell r="AK213"/>
          <cell r="AL213"/>
          <cell r="AM213" t="str">
            <v>Judy A Malasto</v>
          </cell>
          <cell r="AN213" t="str">
            <v>jmalasto@duneland.k12.in.us</v>
          </cell>
          <cell r="AO213" t="str">
            <v>219-983-3600</v>
          </cell>
          <cell r="AP213" t="str">
            <v>Judy Malasto</v>
          </cell>
          <cell r="AQ213" t="str">
            <v>jmalasto@duneland.k12.in.us</v>
          </cell>
        </row>
        <row r="214">
          <cell r="A214" t="str">
            <v>6510</v>
          </cell>
          <cell r="B214" t="str">
            <v>MM</v>
          </cell>
          <cell r="C214" t="str">
            <v>East Porter County School Corp</v>
          </cell>
          <cell r="D214" t="str">
            <v xml:space="preserve">502 E College - PO Box 370    </v>
          </cell>
          <cell r="E214" t="str">
            <v xml:space="preserve">Kouts               </v>
          </cell>
          <cell r="F214" t="str">
            <v>IN</v>
          </cell>
          <cell r="G214">
            <v>46347</v>
          </cell>
          <cell r="H214" t="e">
            <v>#N/A</v>
          </cell>
          <cell r="I214" t="str">
            <v>790932029</v>
          </cell>
          <cell r="J214">
            <v>0.85</v>
          </cell>
          <cell r="K214" t="str">
            <v>Dr.</v>
          </cell>
          <cell r="L214" t="str">
            <v>Aaron Case</v>
          </cell>
          <cell r="M214" t="str">
            <v>aaron.case@eastporter.k12.in.us</v>
          </cell>
          <cell r="N214" t="str">
            <v>Christine Gesiakowski</v>
          </cell>
          <cell r="O214" t="str">
            <v>christine.gesiakowski@eastporter.k12.in.us</v>
          </cell>
          <cell r="P214" t="str">
            <v>Gaelyn Mlynarcik</v>
          </cell>
          <cell r="Q214" t="str">
            <v>Gaelyn.Mlynarcik@eastporter.k12.in.us</v>
          </cell>
          <cell r="R214"/>
          <cell r="S214"/>
          <cell r="T214" t="str">
            <v>219.766.2214</v>
          </cell>
          <cell r="U214" t="str">
            <v>219.766.2885</v>
          </cell>
          <cell r="V214" t="str">
            <v>Robert Boyd</v>
          </cell>
          <cell r="W214" t="str">
            <v>robert.boyd@eastporter.k12.in.us</v>
          </cell>
          <cell r="X214"/>
          <cell r="Y214"/>
          <cell r="Z214"/>
          <cell r="AA214"/>
          <cell r="AB214" t="str">
            <v>219-766-2214x4332</v>
          </cell>
          <cell r="AC214" t="str">
            <v>219-766-2885</v>
          </cell>
          <cell r="AD214" t="str">
            <v>Christine Gesiakowski</v>
          </cell>
          <cell r="AE214" t="str">
            <v>Christine.gesiakowski@eastporter.k12.in.us</v>
          </cell>
          <cell r="AF214"/>
          <cell r="AG214"/>
          <cell r="AH214" t="str">
            <v>219-766-2214</v>
          </cell>
          <cell r="AI214" t="str">
            <v xml:space="preserve"> Kerri Hitchcock</v>
          </cell>
          <cell r="AJ214" t="str">
            <v>Kerri.hitchcock@eastporter.k12.in.us</v>
          </cell>
          <cell r="AK214"/>
          <cell r="AL214"/>
          <cell r="AM214" t="str">
            <v>Robert Boyd</v>
          </cell>
          <cell r="AN214" t="str">
            <v>robert.boyd@eastporter.k12.in.us</v>
          </cell>
          <cell r="AO214" t="str">
            <v>219-766-2214x4332</v>
          </cell>
          <cell r="AP214" t="str">
            <v>Robert Boyd</v>
          </cell>
          <cell r="AQ214" t="str">
            <v>robert.boyd@eastporter.k12.in.us</v>
          </cell>
        </row>
        <row r="215">
          <cell r="A215" t="str">
            <v>6520</v>
          </cell>
          <cell r="B215" t="str">
            <v>TBD</v>
          </cell>
          <cell r="C215" t="str">
            <v xml:space="preserve">Porter Township School Corp   </v>
          </cell>
          <cell r="D215" t="str">
            <v xml:space="preserve">248 S 500 W                   </v>
          </cell>
          <cell r="E215" t="str">
            <v xml:space="preserve">Valparaiso          </v>
          </cell>
          <cell r="F215" t="str">
            <v>IN</v>
          </cell>
          <cell r="G215" t="str">
            <v>46385-9642</v>
          </cell>
          <cell r="H215" t="e">
            <v>#N/A</v>
          </cell>
          <cell r="I215" t="str">
            <v>102347432</v>
          </cell>
          <cell r="J215">
            <v>0.85</v>
          </cell>
          <cell r="K215" t="str">
            <v>Dr.</v>
          </cell>
          <cell r="L215" t="str">
            <v>Stacey Schmidt</v>
          </cell>
          <cell r="M215" t="str">
            <v>stacey.schmidt@ptsc.k12.in.us</v>
          </cell>
          <cell r="N215" t="str">
            <v>Edward Ivanyo</v>
          </cell>
          <cell r="O215" t="str">
            <v>edward.ivanyo@ptsc.k12.in.us</v>
          </cell>
          <cell r="P215"/>
          <cell r="Q215"/>
          <cell r="R215"/>
          <cell r="S215"/>
          <cell r="T215" t="str">
            <v>219.462.1032</v>
          </cell>
          <cell r="U215" t="str">
            <v>219.476.4376</v>
          </cell>
          <cell r="V215" t="str">
            <v>Kevin Donnell</v>
          </cell>
          <cell r="W215" t="str">
            <v>kevin.donnell@ptsc.k12.in.us</v>
          </cell>
          <cell r="X215"/>
          <cell r="Y215"/>
          <cell r="Z215"/>
          <cell r="AA215"/>
          <cell r="AB215" t="str">
            <v>219-477-4933</v>
          </cell>
          <cell r="AC215" t="str">
            <v>219-477-4834</v>
          </cell>
          <cell r="AD215" t="str">
            <v>Ed Ivanyo</v>
          </cell>
          <cell r="AE215" t="str">
            <v>Edward.ivanyo@ptsc.k12.in.us</v>
          </cell>
          <cell r="AF215"/>
          <cell r="AG215"/>
          <cell r="AH215" t="str">
            <v>219.462-1032</v>
          </cell>
          <cell r="AI215" t="str">
            <v>Aline Busse</v>
          </cell>
          <cell r="AJ215" t="str">
            <v>aline.busse@ptsc.k12.in.us</v>
          </cell>
          <cell r="AK215"/>
          <cell r="AL215"/>
          <cell r="AM215" t="str">
            <v>Dr. Stacey Schmidt</v>
          </cell>
          <cell r="AN215" t="str">
            <v>stacey.schmidt@ptsc.k12.in.us</v>
          </cell>
          <cell r="AO215" t="str">
            <v>219-477-4933</v>
          </cell>
          <cell r="AP215" t="str">
            <v>Stacey Schmidt</v>
          </cell>
          <cell r="AQ215" t="str">
            <v>stacy.schmidt@ptsc.k12.in.us</v>
          </cell>
        </row>
        <row r="216">
          <cell r="A216" t="str">
            <v>6530</v>
          </cell>
          <cell r="B216" t="str">
            <v>MF</v>
          </cell>
          <cell r="C216" t="str">
            <v xml:space="preserve">Union Township School Corp    </v>
          </cell>
          <cell r="D216" t="str">
            <v xml:space="preserve">599 W 300 N Suite A           </v>
          </cell>
          <cell r="E216" t="str">
            <v xml:space="preserve">Valparaiso          </v>
          </cell>
          <cell r="F216" t="str">
            <v>IN</v>
          </cell>
          <cell r="G216" t="str">
            <v>46385-9212</v>
          </cell>
          <cell r="H216">
            <v>0.03</v>
          </cell>
          <cell r="I216" t="str">
            <v>098646771</v>
          </cell>
          <cell r="J216">
            <v>0.85</v>
          </cell>
          <cell r="K216" t="str">
            <v>Mr.</v>
          </cell>
          <cell r="L216" t="str">
            <v>John Hunter</v>
          </cell>
          <cell r="M216" t="str">
            <v xml:space="preserve">jhunter@union.k12.in.us </v>
          </cell>
          <cell r="N216" t="str">
            <v>Jack Birmingham</v>
          </cell>
          <cell r="O216" t="str">
            <v>jbirmingham@union.k12.in.us</v>
          </cell>
          <cell r="P216"/>
          <cell r="Q216"/>
          <cell r="R216"/>
          <cell r="S216"/>
          <cell r="T216" t="str">
            <v>219.759.2531</v>
          </cell>
          <cell r="U216" t="str">
            <v>219.759.3250</v>
          </cell>
          <cell r="V216" t="str">
            <v>Jack Birmingham</v>
          </cell>
          <cell r="W216" t="str">
            <v>jbirmingham@union.k12.in.us</v>
          </cell>
          <cell r="X216"/>
          <cell r="Y216"/>
          <cell r="Z216"/>
          <cell r="AA216"/>
          <cell r="AB216" t="str">
            <v>219-759-2531</v>
          </cell>
          <cell r="AC216" t="str">
            <v>219-759-3250</v>
          </cell>
          <cell r="AD216" t="str">
            <v>Jack Birmingham</v>
          </cell>
          <cell r="AE216" t="str">
            <v>jbirmingham@union.k12.in.us</v>
          </cell>
          <cell r="AF216"/>
          <cell r="AG216"/>
          <cell r="AH216" t="str">
            <v>219.759.2531</v>
          </cell>
          <cell r="AI216" t="str">
            <v>Phillip McKelvey</v>
          </cell>
          <cell r="AJ216" t="str">
            <v>pmckelvey@union.k12.in.us</v>
          </cell>
          <cell r="AK216"/>
          <cell r="AL216"/>
          <cell r="AM216" t="str">
            <v>Mr. John Hunter</v>
          </cell>
          <cell r="AN216" t="str">
            <v xml:space="preserve">jhunter@union.k12.in.us </v>
          </cell>
          <cell r="AO216" t="str">
            <v>219-759-2531</v>
          </cell>
          <cell r="AP216" t="str">
            <v>Jack Birmingham</v>
          </cell>
          <cell r="AQ216" t="str">
            <v>jbirmingham@union.k12.in.us</v>
          </cell>
        </row>
        <row r="217">
          <cell r="A217" t="str">
            <v>6550</v>
          </cell>
          <cell r="B217" t="str">
            <v>FC</v>
          </cell>
          <cell r="C217" t="str">
            <v xml:space="preserve">Portage Township Schools      </v>
          </cell>
          <cell r="D217" t="str">
            <v xml:space="preserve">6240 US Hwy 6                 </v>
          </cell>
          <cell r="E217" t="str">
            <v xml:space="preserve">Portage             </v>
          </cell>
          <cell r="F217" t="str">
            <v>IN</v>
          </cell>
          <cell r="G217" t="str">
            <v>46368-5057</v>
          </cell>
          <cell r="H217" t="e">
            <v>#N/A</v>
          </cell>
          <cell r="I217" t="str">
            <v>193221645</v>
          </cell>
          <cell r="J217">
            <v>0.9</v>
          </cell>
          <cell r="K217" t="str">
            <v xml:space="preserve">Mrs.         </v>
          </cell>
          <cell r="L217" t="str">
            <v>Amanda Alaniz</v>
          </cell>
          <cell r="M217" t="str">
            <v xml:space="preserve">amanda.alaniz@portage.k12.in.us </v>
          </cell>
          <cell r="N217" t="str">
            <v>Linda Williams</v>
          </cell>
          <cell r="O217" t="str">
            <v>linda.williams@portage.k12.in.us</v>
          </cell>
          <cell r="P217"/>
          <cell r="Q217"/>
          <cell r="R217"/>
          <cell r="S217"/>
          <cell r="T217" t="str">
            <v>219.764.6209</v>
          </cell>
          <cell r="U217" t="str">
            <v>219.763.8009</v>
          </cell>
          <cell r="V217" t="str">
            <v>Linda Williams</v>
          </cell>
          <cell r="W217" t="str">
            <v>linda.williams@portage.k12.in.us</v>
          </cell>
          <cell r="X217"/>
          <cell r="Y217"/>
          <cell r="Z217"/>
          <cell r="AA217"/>
          <cell r="AB217" t="str">
            <v>219-764-6001</v>
          </cell>
          <cell r="AC217" t="str">
            <v>219-763-8009</v>
          </cell>
          <cell r="AD217" t="str">
            <v>Linda Williams</v>
          </cell>
          <cell r="AE217" t="str">
            <v>lwilliams@portage.k12.in.us</v>
          </cell>
          <cell r="AF217"/>
          <cell r="AG217"/>
          <cell r="AH217" t="str">
            <v>(219) 764-6209</v>
          </cell>
          <cell r="AI217" t="str">
            <v>Nic Gron</v>
          </cell>
          <cell r="AJ217" t="str">
            <v>nic.gron@portage.k12.in.us</v>
          </cell>
          <cell r="AK217"/>
          <cell r="AL217"/>
          <cell r="AM217" t="str">
            <v>Mrs. Amanda Alaniz</v>
          </cell>
          <cell r="AN217" t="str">
            <v xml:space="preserve">amanda.alaniz@portage.k12.in.us </v>
          </cell>
          <cell r="AO217" t="str">
            <v>219-764-6001</v>
          </cell>
          <cell r="AP217" t="str">
            <v>Linda Williams</v>
          </cell>
          <cell r="AQ217" t="str">
            <v>linda.williams@portage.k12.in.us</v>
          </cell>
        </row>
        <row r="218">
          <cell r="A218" t="str">
            <v>6560</v>
          </cell>
          <cell r="B218" t="str">
            <v>MM</v>
          </cell>
          <cell r="C218" t="str">
            <v xml:space="preserve">Valparaiso Community Schools  </v>
          </cell>
          <cell r="D218" t="str">
            <v xml:space="preserve">3801 N Campbell St            </v>
          </cell>
          <cell r="E218" t="str">
            <v xml:space="preserve">Valparaiso          </v>
          </cell>
          <cell r="F218" t="str">
            <v>IN</v>
          </cell>
          <cell r="G218">
            <v>46385</v>
          </cell>
          <cell r="H218" t="e">
            <v>#N/A</v>
          </cell>
          <cell r="I218">
            <v>86772555</v>
          </cell>
          <cell r="J218">
            <v>0.85</v>
          </cell>
          <cell r="K218" t="str">
            <v>Dr.</v>
          </cell>
          <cell r="L218" t="str">
            <v>Julie Lauck</v>
          </cell>
          <cell r="M218" t="str">
            <v xml:space="preserve">JLauck@mail.valpo.k12.in.us </v>
          </cell>
          <cell r="N218" t="str">
            <v xml:space="preserve">Calli Dado </v>
          </cell>
          <cell r="O218" t="str">
            <v>cdado@valpo.k12.in.us</v>
          </cell>
          <cell r="P218" t="str">
            <v>Jill Higgins</v>
          </cell>
          <cell r="Q218" t="str">
            <v>jhiggins@valpo.k12.in.us</v>
          </cell>
          <cell r="R218"/>
          <cell r="S218"/>
          <cell r="T218" t="str">
            <v>219.531.3160</v>
          </cell>
          <cell r="U218" t="str">
            <v>219.531.3009</v>
          </cell>
          <cell r="V218" t="str">
            <v>Lisa Frankus</v>
          </cell>
          <cell r="W218" t="str">
            <v>lfrankus@mail.valpo.k12.in.us</v>
          </cell>
          <cell r="X218" t="str">
            <v>Lisa Frankus</v>
          </cell>
          <cell r="Y218" t="str">
            <v>lfrankus@valpo.k12.in.us</v>
          </cell>
          <cell r="Z218"/>
          <cell r="AA218"/>
          <cell r="AB218" t="str">
            <v>219-531-3000</v>
          </cell>
          <cell r="AC218" t="str">
            <v>219-531-3009</v>
          </cell>
          <cell r="AD218" t="str">
            <v>Laura Kennedy</v>
          </cell>
          <cell r="AE218" t="str">
            <v>lkennedy@valpo.k12.in.us</v>
          </cell>
          <cell r="AF218"/>
          <cell r="AG218"/>
          <cell r="AH218" t="str">
            <v xml:space="preserve">219.531.3110 </v>
          </cell>
          <cell r="AI218" t="str">
            <v>Sharon Qualkenbush</v>
          </cell>
          <cell r="AJ218" t="str">
            <v>squalkenbush@valpo.k12.in.us</v>
          </cell>
          <cell r="AK218"/>
          <cell r="AL218"/>
          <cell r="AM218" t="str">
            <v>Dr. E. Ric Frataccia</v>
          </cell>
          <cell r="AN218" t="str">
            <v xml:space="preserve">rfrataccia@mail.valpo.k12.in.us </v>
          </cell>
          <cell r="AO218" t="str">
            <v>219-531-3000</v>
          </cell>
          <cell r="AP218" t="str">
            <v>Brandie Muha</v>
          </cell>
          <cell r="AQ218" t="str">
            <v>bmuha@valpo.k12.in.us</v>
          </cell>
        </row>
        <row r="219">
          <cell r="A219" t="str">
            <v>6590</v>
          </cell>
          <cell r="B219" t="str">
            <v>TM</v>
          </cell>
          <cell r="C219" t="str">
            <v xml:space="preserve">M S D Mount Vernon            </v>
          </cell>
          <cell r="D219" t="str">
            <v xml:space="preserve">1000 W 4th St                 </v>
          </cell>
          <cell r="E219" t="str">
            <v xml:space="preserve">Mount Vernon        </v>
          </cell>
          <cell r="F219" t="str">
            <v>IN</v>
          </cell>
          <cell r="G219" t="str">
            <v>47620-1696</v>
          </cell>
          <cell r="H219">
            <v>1.2999999999999999E-2</v>
          </cell>
          <cell r="I219" t="str">
            <v>020429536</v>
          </cell>
          <cell r="J219">
            <v>0.85</v>
          </cell>
          <cell r="K219" t="str">
            <v>Dr.</v>
          </cell>
          <cell r="L219" t="str">
            <v>Thomas Kopatich</v>
          </cell>
          <cell r="M219" t="str">
            <v>kopatichtp@mvschool.org</v>
          </cell>
          <cell r="N219" t="str">
            <v>Kyle Jones</v>
          </cell>
          <cell r="O219" t="str">
            <v>joneski@mvschool.org</v>
          </cell>
          <cell r="P219"/>
          <cell r="Q219"/>
          <cell r="R219"/>
          <cell r="S219"/>
          <cell r="T219" t="str">
            <v>812.838.4471</v>
          </cell>
          <cell r="U219" t="str">
            <v>812.833.2078</v>
          </cell>
          <cell r="V219" t="str">
            <v>Kyle Jones</v>
          </cell>
          <cell r="W219" t="str">
            <v>joneski@mvschool.org</v>
          </cell>
          <cell r="X219"/>
          <cell r="Y219"/>
          <cell r="Z219"/>
          <cell r="AA219"/>
          <cell r="AB219" t="str">
            <v>812-838-4471</v>
          </cell>
          <cell r="AC219" t="str">
            <v>812-833-2078</v>
          </cell>
          <cell r="AD219" t="str">
            <v>Kyle Jones</v>
          </cell>
          <cell r="AE219" t="str">
            <v>joneski@mvschool.org</v>
          </cell>
          <cell r="AF219"/>
          <cell r="AG219"/>
          <cell r="AH219" t="str">
            <v>812.838.4471</v>
          </cell>
          <cell r="AI219" t="str">
            <v>Kim Morton</v>
          </cell>
          <cell r="AJ219" t="str">
            <v>mortonka@mvschool.org</v>
          </cell>
          <cell r="AK219"/>
          <cell r="AL219"/>
          <cell r="AM219" t="str">
            <v>Dr. Thomas Kopatich</v>
          </cell>
          <cell r="AN219" t="str">
            <v>kopatichtp@mvschool.org</v>
          </cell>
          <cell r="AO219" t="str">
            <v>812-838-4471</v>
          </cell>
          <cell r="AP219" t="str">
            <v>Kyle Jones</v>
          </cell>
          <cell r="AQ219" t="str">
            <v>joneski@mvschool.org</v>
          </cell>
        </row>
        <row r="220">
          <cell r="A220" t="str">
            <v>6600</v>
          </cell>
          <cell r="B220" t="str">
            <v>SH</v>
          </cell>
          <cell r="C220" t="str">
            <v xml:space="preserve">M S D North Posey Co Schools  </v>
          </cell>
          <cell r="D220" t="str">
            <v xml:space="preserve">101 N Church St               </v>
          </cell>
          <cell r="E220" t="str">
            <v xml:space="preserve">Poseyville          </v>
          </cell>
          <cell r="F220" t="str">
            <v>IN</v>
          </cell>
          <cell r="G220">
            <v>47633</v>
          </cell>
          <cell r="H220" t="e">
            <v>#N/A</v>
          </cell>
          <cell r="I220" t="str">
            <v>100648187</v>
          </cell>
          <cell r="J220">
            <v>0.85</v>
          </cell>
          <cell r="K220" t="str">
            <v>Mr.</v>
          </cell>
          <cell r="L220" t="str">
            <v>Todd Camp</v>
          </cell>
          <cell r="M220" t="str">
            <v xml:space="preserve">tcamp@northposey.k12.in.us </v>
          </cell>
          <cell r="N220" t="str">
            <v>Shannon MacMunn</v>
          </cell>
          <cell r="O220" t="str">
            <v>smacmunn@northposey.k12.in.us</v>
          </cell>
          <cell r="P220"/>
          <cell r="Q220"/>
          <cell r="R220"/>
          <cell r="S220"/>
          <cell r="T220" t="str">
            <v>812.874.8808</v>
          </cell>
          <cell r="U220" t="str">
            <v>812.874.8806</v>
          </cell>
          <cell r="V220" t="str">
            <v>Shannon MacMunn</v>
          </cell>
          <cell r="W220" t="str">
            <v>smacmunn@northposey.k12.in.us</v>
          </cell>
          <cell r="X220"/>
          <cell r="Y220"/>
          <cell r="Z220"/>
          <cell r="AA220"/>
          <cell r="AB220" t="str">
            <v>812-874-2243</v>
          </cell>
          <cell r="AC220" t="str">
            <v>812-874-8806</v>
          </cell>
          <cell r="AD220" t="str">
            <v>Angela Wannemuehler</v>
          </cell>
          <cell r="AE220" t="str">
            <v>awannemuehler@northposey.k12.in.us</v>
          </cell>
          <cell r="AF220"/>
          <cell r="AG220"/>
          <cell r="AH220" t="str">
            <v>812-874-2243</v>
          </cell>
          <cell r="AI220" t="str">
            <v>Carol Lupfer</v>
          </cell>
          <cell r="AJ220" t="str">
            <v>clupfer@northposey.k12.in.us</v>
          </cell>
          <cell r="AK220"/>
          <cell r="AL220"/>
          <cell r="AM220" t="str">
            <v>Mr. Todd Camp</v>
          </cell>
          <cell r="AN220" t="str">
            <v xml:space="preserve">tcamp@northposey.k12.in.us </v>
          </cell>
          <cell r="AO220" t="str">
            <v>812-874-2243</v>
          </cell>
          <cell r="AP220" t="str">
            <v>Shannon MacMunn</v>
          </cell>
          <cell r="AQ220" t="str">
            <v>smacmunn@northposey.k12.in.us</v>
          </cell>
        </row>
        <row r="221">
          <cell r="A221" t="str">
            <v>6620</v>
          </cell>
          <cell r="B221" t="str">
            <v>FC</v>
          </cell>
          <cell r="C221" t="str">
            <v xml:space="preserve">Eastern Pulaski Com Sch Corp  </v>
          </cell>
          <cell r="D221" t="str">
            <v xml:space="preserve">711 School Dr                 </v>
          </cell>
          <cell r="E221" t="str">
            <v xml:space="preserve">Winamac             </v>
          </cell>
          <cell r="F221" t="str">
            <v>IN</v>
          </cell>
          <cell r="G221" t="str">
            <v>46996-1597</v>
          </cell>
          <cell r="H221" t="e">
            <v>#N/A</v>
          </cell>
          <cell r="I221" t="str">
            <v>078900727</v>
          </cell>
          <cell r="J221">
            <v>0.9</v>
          </cell>
          <cell r="K221" t="str">
            <v>Mr.</v>
          </cell>
          <cell r="L221" t="str">
            <v>Dan Foster</v>
          </cell>
          <cell r="M221" t="str">
            <v>fosterd@epulaski.k12.in.us</v>
          </cell>
          <cell r="N221" t="str">
            <v>Jill Collins</v>
          </cell>
          <cell r="O221" t="str">
            <v>collinj@epulaski.k12.in.us</v>
          </cell>
          <cell r="P221"/>
          <cell r="Q221"/>
          <cell r="R221"/>
          <cell r="S221"/>
          <cell r="T221" t="str">
            <v>574.946.3955</v>
          </cell>
          <cell r="U221" t="str">
            <v>574.946.6089</v>
          </cell>
          <cell r="V221" t="str">
            <v>Dan Foster</v>
          </cell>
          <cell r="W221" t="str">
            <v>fosterd@epulaski.k12.in.us</v>
          </cell>
          <cell r="X221"/>
          <cell r="Y221"/>
          <cell r="Z221"/>
          <cell r="AA221"/>
          <cell r="AB221" t="str">
            <v>574-946-4010</v>
          </cell>
          <cell r="AC221" t="str">
            <v>574-946-4510</v>
          </cell>
          <cell r="AD221" t="str">
            <v>Dan Foster</v>
          </cell>
          <cell r="AE221" t="str">
            <v>fosterd@epulaski.k12.in.us</v>
          </cell>
          <cell r="AF221"/>
          <cell r="AG221"/>
          <cell r="AH221" t="str">
            <v>574-946-4010</v>
          </cell>
          <cell r="AI221" t="str">
            <v>Angela Anspach</v>
          </cell>
          <cell r="AJ221" t="str">
            <v>anspaca@epulaski.k12.in.us</v>
          </cell>
          <cell r="AK221"/>
          <cell r="AL221"/>
          <cell r="AM221" t="str">
            <v>Mr. Dan Foster</v>
          </cell>
          <cell r="AN221" t="str">
            <v>fosterd@epulaski.k12.in.us</v>
          </cell>
          <cell r="AO221" t="str">
            <v>574-946-4010</v>
          </cell>
          <cell r="AP221" t="str">
            <v>Dan Foster</v>
          </cell>
          <cell r="AQ221" t="str">
            <v>dan.foster@epulaski.k12.in.us</v>
          </cell>
        </row>
        <row r="222">
          <cell r="A222" t="str">
            <v>6630</v>
          </cell>
          <cell r="B222" t="str">
            <v>TBD</v>
          </cell>
          <cell r="C222" t="str">
            <v xml:space="preserve">West Central School Corp      </v>
          </cell>
          <cell r="D222" t="str">
            <v xml:space="preserve">PO Box 578                    </v>
          </cell>
          <cell r="E222" t="str">
            <v xml:space="preserve">Francesville        </v>
          </cell>
          <cell r="F222" t="str">
            <v>IN</v>
          </cell>
          <cell r="G222" t="str">
            <v>47946-0578</v>
          </cell>
          <cell r="H222" t="e">
            <v>#N/A</v>
          </cell>
          <cell r="I222" t="str">
            <v>069756542</v>
          </cell>
          <cell r="J222">
            <v>0.85</v>
          </cell>
          <cell r="K222" t="str">
            <v>Mr.</v>
          </cell>
          <cell r="L222" t="str">
            <v>Don Street</v>
          </cell>
          <cell r="M222" t="str">
            <v>dstreet@wcsc.k12.in.us</v>
          </cell>
          <cell r="N222" t="str">
            <v>Dan Zylstra</v>
          </cell>
          <cell r="O222" t="str">
            <v>dzylstra@wcsc.k12.in.us</v>
          </cell>
          <cell r="P222"/>
          <cell r="Q222"/>
          <cell r="R222"/>
          <cell r="S222"/>
          <cell r="T222" t="str">
            <v>219.567.9741</v>
          </cell>
          <cell r="U222" t="str">
            <v>219.567.9445</v>
          </cell>
          <cell r="V222" t="str">
            <v>Don Street</v>
          </cell>
          <cell r="W222" t="str">
            <v>dstreet@wcsc.k12.in.us</v>
          </cell>
          <cell r="X222"/>
          <cell r="Y222"/>
          <cell r="Z222"/>
          <cell r="AA222"/>
          <cell r="AB222" t="str">
            <v>219-567-9161</v>
          </cell>
          <cell r="AC222" t="str">
            <v>219-567-9761</v>
          </cell>
          <cell r="AD222" t="str">
            <v>Lindsay Hopkins</v>
          </cell>
          <cell r="AE222" t="str">
            <v>lhopkins@wcsc.k12.in.us</v>
          </cell>
          <cell r="AF222"/>
          <cell r="AG222"/>
          <cell r="AH222" t="str">
            <v>219-567-9741</v>
          </cell>
          <cell r="AI222" t="str">
            <v>Pam Ledford</v>
          </cell>
          <cell r="AJ222" t="str">
            <v>pledford@wcsc.k12.in.us</v>
          </cell>
          <cell r="AK222"/>
          <cell r="AL222"/>
          <cell r="AM222" t="str">
            <v>Mr. Don Street</v>
          </cell>
          <cell r="AN222" t="str">
            <v>dstreet@wcsc.k12.in.us</v>
          </cell>
          <cell r="AO222" t="str">
            <v>219-567-9161</v>
          </cell>
          <cell r="AP222" t="str">
            <v>Don Street</v>
          </cell>
          <cell r="AQ222" t="str">
            <v>dstreet@wcsc.k12.in.us</v>
          </cell>
        </row>
        <row r="223">
          <cell r="A223" t="str">
            <v>6705</v>
          </cell>
          <cell r="B223" t="str">
            <v>MM</v>
          </cell>
          <cell r="C223" t="str">
            <v>South Putnam Community Schools</v>
          </cell>
          <cell r="D223" t="str">
            <v xml:space="preserve">3999 S US Hwy 231             </v>
          </cell>
          <cell r="E223" t="str">
            <v xml:space="preserve">Greencastle         </v>
          </cell>
          <cell r="F223" t="str">
            <v>IN</v>
          </cell>
          <cell r="G223" t="str">
            <v>46135-9766</v>
          </cell>
          <cell r="H223" t="e">
            <v>#N/A</v>
          </cell>
          <cell r="I223" t="str">
            <v>100648310</v>
          </cell>
          <cell r="J223">
            <v>0.85</v>
          </cell>
          <cell r="K223" t="str">
            <v>Mr.</v>
          </cell>
          <cell r="L223" t="str">
            <v>Bruce Bernhardt</v>
          </cell>
          <cell r="M223" t="str">
            <v>Bbernhardt@sputnam.k12.in.us</v>
          </cell>
          <cell r="N223" t="str">
            <v>Bruce D. Bernhardt</v>
          </cell>
          <cell r="O223" t="str">
            <v>Bbernhardt@sputnam.k12.in.us</v>
          </cell>
          <cell r="P223"/>
          <cell r="Q223"/>
          <cell r="R223"/>
          <cell r="S223"/>
          <cell r="T223" t="str">
            <v>765.653.3119</v>
          </cell>
          <cell r="U223" t="str">
            <v>765.653.7476</v>
          </cell>
          <cell r="V223" t="str">
            <v>Bruce Bernhardt</v>
          </cell>
          <cell r="W223" t="str">
            <v>bbernhardt@sputnam.k12.in.us</v>
          </cell>
          <cell r="X223"/>
          <cell r="Y223"/>
          <cell r="Z223"/>
          <cell r="AA223"/>
          <cell r="AB223" t="str">
            <v>765-653-3119</v>
          </cell>
          <cell r="AC223" t="str">
            <v>765-653-7476</v>
          </cell>
          <cell r="AD223" t="str">
            <v>Bruce D. Bernhardt</v>
          </cell>
          <cell r="AE223" t="str">
            <v>Bbernhardt@sputnam.k12.in.us</v>
          </cell>
          <cell r="AF223"/>
          <cell r="AG223"/>
          <cell r="AH223" t="str">
            <v>765-653-3119</v>
          </cell>
          <cell r="AI223" t="str">
            <v>Hilarie Logan</v>
          </cell>
          <cell r="AJ223" t="str">
            <v>HLogan@sputnam.k12.in.us</v>
          </cell>
          <cell r="AK223"/>
          <cell r="AL223"/>
          <cell r="AM223" t="str">
            <v>Mr. Bruce Bernhardt</v>
          </cell>
          <cell r="AN223" t="str">
            <v>Bbernhardt@sputnam.k12.in.us</v>
          </cell>
          <cell r="AO223" t="str">
            <v>765-653-3119</v>
          </cell>
          <cell r="AP223" t="str">
            <v>Mr. Bruce Bernhardt</v>
          </cell>
          <cell r="AQ223" t="str">
            <v>Bbernhardt@sputnam.k12.in.us</v>
          </cell>
        </row>
        <row r="224">
          <cell r="A224" t="str">
            <v>6715</v>
          </cell>
          <cell r="B224" t="str">
            <v>TM</v>
          </cell>
          <cell r="C224" t="str">
            <v>North Putnam Community Schools</v>
          </cell>
          <cell r="D224" t="str">
            <v xml:space="preserve">300 N Washington   </v>
          </cell>
          <cell r="E224" t="str">
            <v xml:space="preserve">Bainbridge          </v>
          </cell>
          <cell r="F224" t="str">
            <v>IN</v>
          </cell>
          <cell r="G224" t="str">
            <v>46105-0169</v>
          </cell>
          <cell r="H224" t="e">
            <v>#N/A</v>
          </cell>
          <cell r="I224" t="str">
            <v>072072747</v>
          </cell>
          <cell r="J224">
            <v>0.9</v>
          </cell>
          <cell r="K224" t="str">
            <v>Dr.</v>
          </cell>
          <cell r="L224" t="str">
            <v>Nicole Singer</v>
          </cell>
          <cell r="M224" t="str">
            <v>nsinger@nputnam.k12.in.us</v>
          </cell>
          <cell r="N224" t="str">
            <v>Rodney Simpson</v>
          </cell>
          <cell r="O224" t="str">
            <v>rsimpson@nputnam.k12.in.us</v>
          </cell>
          <cell r="P224"/>
          <cell r="Q224"/>
          <cell r="R224"/>
          <cell r="S224"/>
          <cell r="T224" t="str">
            <v>765.522.6218</v>
          </cell>
          <cell r="U224" t="str">
            <v>765.522.3562</v>
          </cell>
          <cell r="V224" t="str">
            <v>Rodney Simpson</v>
          </cell>
          <cell r="W224" t="str">
            <v>rsimpson@nputnam.k12.in.us</v>
          </cell>
          <cell r="X224"/>
          <cell r="Y224"/>
          <cell r="Z224"/>
          <cell r="AA224"/>
          <cell r="AB224" t="str">
            <v>765-522-6233</v>
          </cell>
          <cell r="AC224" t="str">
            <v>765-522-3562</v>
          </cell>
          <cell r="AD224" t="str">
            <v>Rodney Simpson</v>
          </cell>
          <cell r="AE224" t="str">
            <v>rsimpson@nputnam.k12.in.us</v>
          </cell>
          <cell r="AF224"/>
          <cell r="AG224"/>
          <cell r="AH224" t="str">
            <v>765-522-6233</v>
          </cell>
          <cell r="AI224" t="str">
            <v>Tanya Pearson</v>
          </cell>
          <cell r="AJ224" t="str">
            <v>tpearson@nputnam.k12.in.us</v>
          </cell>
          <cell r="AK224"/>
          <cell r="AL224"/>
          <cell r="AM224" t="str">
            <v>Mr. Daniel Noel</v>
          </cell>
          <cell r="AN224" t="str">
            <v>dnoel@nputnam.k12.in.us</v>
          </cell>
          <cell r="AO224" t="str">
            <v>765-522-6233</v>
          </cell>
          <cell r="AP224" t="str">
            <v>Nicole Singer</v>
          </cell>
          <cell r="AQ224" t="str">
            <v>nsinger@nputnam.k12.in.us</v>
          </cell>
        </row>
        <row r="225">
          <cell r="A225" t="str">
            <v>6750</v>
          </cell>
          <cell r="B225" t="str">
            <v>FC</v>
          </cell>
          <cell r="C225" t="str">
            <v xml:space="preserve">Cloverdale Community Schools  </v>
          </cell>
          <cell r="D225" t="str">
            <v xml:space="preserve">310 E Logan                   </v>
          </cell>
          <cell r="E225" t="str">
            <v xml:space="preserve">Cloverdale          </v>
          </cell>
          <cell r="F225" t="str">
            <v>IN</v>
          </cell>
          <cell r="G225" t="str">
            <v>46120-9803</v>
          </cell>
          <cell r="H225" t="e">
            <v>#N/A</v>
          </cell>
          <cell r="I225" t="str">
            <v>100648021</v>
          </cell>
          <cell r="J225">
            <v>0.9</v>
          </cell>
          <cell r="K225" t="str">
            <v>Mr.</v>
          </cell>
          <cell r="L225" t="str">
            <v>Greg Linton</v>
          </cell>
          <cell r="M225" t="str">
            <v>glinton@cloverdale.k12.in.us</v>
          </cell>
          <cell r="N225" t="str">
            <v>Cathy Ames</v>
          </cell>
          <cell r="O225" t="str">
            <v>cames@cloverdale.k12.in.us</v>
          </cell>
          <cell r="P225"/>
          <cell r="Q225"/>
          <cell r="R225"/>
          <cell r="S225"/>
          <cell r="T225" t="str">
            <v>765.795.4664</v>
          </cell>
          <cell r="U225" t="str">
            <v>765.795.5166</v>
          </cell>
          <cell r="V225" t="str">
            <v>Cathy Ames</v>
          </cell>
          <cell r="W225" t="str">
            <v>cames@cloverdale.k12.in.us</v>
          </cell>
          <cell r="X225"/>
          <cell r="Y225"/>
          <cell r="Z225"/>
          <cell r="AA225"/>
          <cell r="AB225" t="str">
            <v>765-795-4664</v>
          </cell>
          <cell r="AC225" t="str">
            <v>765-795-5166</v>
          </cell>
          <cell r="AD225" t="str">
            <v>Vathy Ames</v>
          </cell>
          <cell r="AE225" t="str">
            <v>cames@cloverdale.k12.in.us</v>
          </cell>
          <cell r="AF225"/>
          <cell r="AG225"/>
          <cell r="AH225"/>
          <cell r="AI225" t="str">
            <v>Mendy Shrout</v>
          </cell>
          <cell r="AJ225" t="str">
            <v>mshrout@cloverdale.k12.in.us</v>
          </cell>
          <cell r="AK225"/>
          <cell r="AL225"/>
          <cell r="AM225" t="str">
            <v>Mr. Greg Linton</v>
          </cell>
          <cell r="AN225" t="str">
            <v>glinton@cloverdale.k12.in.us</v>
          </cell>
          <cell r="AO225" t="str">
            <v>765-795-4664</v>
          </cell>
          <cell r="AP225" t="str">
            <v>Cathy Ames</v>
          </cell>
          <cell r="AQ225" t="str">
            <v>cames@cloverdale.k12.in.us</v>
          </cell>
        </row>
        <row r="226">
          <cell r="A226" t="str">
            <v>6755</v>
          </cell>
          <cell r="B226" t="str">
            <v>MM</v>
          </cell>
          <cell r="C226" t="str">
            <v>Greencastle Community Sch Corp</v>
          </cell>
          <cell r="D226" t="str">
            <v>1002 Mill Pond Ln</v>
          </cell>
          <cell r="E226" t="str">
            <v xml:space="preserve">Greencastle         </v>
          </cell>
          <cell r="F226" t="str">
            <v>IN</v>
          </cell>
          <cell r="G226">
            <v>46135</v>
          </cell>
          <cell r="H226" t="e">
            <v>#N/A</v>
          </cell>
          <cell r="I226" t="str">
            <v>072057672</v>
          </cell>
          <cell r="J226">
            <v>0.9</v>
          </cell>
          <cell r="K226" t="str">
            <v>Mr.</v>
          </cell>
          <cell r="L226" t="str">
            <v>Jeff Hubble</v>
          </cell>
          <cell r="M226" t="str">
            <v>jhubble@greencastle.k12.in.us</v>
          </cell>
          <cell r="N226" t="str">
            <v>Mike McHugh</v>
          </cell>
          <cell r="O226" t="str">
            <v>mmchugh@greencastle.k12.in.us</v>
          </cell>
          <cell r="P226"/>
          <cell r="Q226"/>
          <cell r="R226"/>
          <cell r="S226"/>
          <cell r="T226" t="str">
            <v>765.653.3518</v>
          </cell>
          <cell r="U226" t="str">
            <v>765.653.1150</v>
          </cell>
          <cell r="V226" t="str">
            <v>Donovan Garletts</v>
          </cell>
          <cell r="W226" t="str">
            <v>dgarletts@greencastle.k12.in.us</v>
          </cell>
          <cell r="X226"/>
          <cell r="Y226"/>
          <cell r="Z226"/>
          <cell r="AA226"/>
          <cell r="AB226" t="str">
            <v>765-653-3518 765-653-9771</v>
          </cell>
          <cell r="AC226" t="str">
            <v>765-653-1150</v>
          </cell>
          <cell r="AD226" t="str">
            <v>Donovan Garletts</v>
          </cell>
          <cell r="AE226" t="str">
            <v>dgarletts@greencastle.k12.in.us</v>
          </cell>
          <cell r="AF226"/>
          <cell r="AG226"/>
          <cell r="AH226" t="str">
            <v>765-653-9771</v>
          </cell>
          <cell r="AI226" t="str">
            <v>Kellie Romer</v>
          </cell>
          <cell r="AJ226" t="str">
            <v>kromer@greencastle.k12.in.us</v>
          </cell>
          <cell r="AK226"/>
          <cell r="AL226"/>
          <cell r="AM226" t="str">
            <v>Mr. Jeff Hubble, Int.</v>
          </cell>
          <cell r="AN226" t="str">
            <v>jhubble@greencastle.k12.in.us</v>
          </cell>
          <cell r="AO226" t="str">
            <v>765-653-3518 765-653-9771</v>
          </cell>
          <cell r="AP226" t="str">
            <v>Donovan Garletts</v>
          </cell>
          <cell r="AQ226" t="str">
            <v>dgarletts@greencastle.k12.in.us</v>
          </cell>
        </row>
        <row r="227">
          <cell r="A227" t="str">
            <v>6795</v>
          </cell>
          <cell r="B227" t="str">
            <v>TBD</v>
          </cell>
          <cell r="C227" t="str">
            <v xml:space="preserve">Union School Corporation      </v>
          </cell>
          <cell r="D227" t="str">
            <v xml:space="preserve">8707 W US Hwy 36 PO Box 148   </v>
          </cell>
          <cell r="E227" t="str">
            <v xml:space="preserve">Modoc               </v>
          </cell>
          <cell r="F227" t="str">
            <v>IN</v>
          </cell>
          <cell r="G227" t="str">
            <v>47358-9801</v>
          </cell>
          <cell r="H227" t="e">
            <v>#N/A</v>
          </cell>
          <cell r="I227" t="str">
            <v>193221686</v>
          </cell>
          <cell r="J227">
            <v>0.9</v>
          </cell>
          <cell r="K227" t="str">
            <v>Mr.</v>
          </cell>
          <cell r="L227" t="str">
            <v>Michael Huber</v>
          </cell>
          <cell r="M227" t="str">
            <v>mhuber@usc.k12.in.us</v>
          </cell>
          <cell r="N227" t="str">
            <v>Jamie Harshman</v>
          </cell>
          <cell r="O227" t="str">
            <v>jharshman@usc.k12.in.us</v>
          </cell>
          <cell r="P227"/>
          <cell r="Q227"/>
          <cell r="R227"/>
          <cell r="S227"/>
          <cell r="T227" t="str">
            <v>765.853.5481</v>
          </cell>
          <cell r="U227" t="str">
            <v>765.853.5481</v>
          </cell>
          <cell r="V227" t="str">
            <v>Taylor Hayne</v>
          </cell>
          <cell r="W227" t="str">
            <v>ahayne@usc.k12.in.us</v>
          </cell>
          <cell r="X227"/>
          <cell r="Y227"/>
          <cell r="Z227"/>
          <cell r="AA227"/>
          <cell r="AB227" t="str">
            <v>765-853-5464</v>
          </cell>
          <cell r="AC227" t="str">
            <v>765-853-5070</v>
          </cell>
          <cell r="AD227" t="str">
            <v>Michael Huber</v>
          </cell>
          <cell r="AE227" t="str">
            <v>mhuber@usc.k12.in.us</v>
          </cell>
          <cell r="AF227"/>
          <cell r="AG227"/>
          <cell r="AH227" t="str">
            <v>765-853-5464</v>
          </cell>
          <cell r="AI227" t="str">
            <v>Abby Lindsey</v>
          </cell>
          <cell r="AJ227" t="str">
            <v>alindsey@usc.k12.in.us</v>
          </cell>
          <cell r="AK227"/>
          <cell r="AL227"/>
          <cell r="AM227" t="str">
            <v>Mr. Allen Hayne</v>
          </cell>
          <cell r="AN227" t="str">
            <v>ahayne@usc.k12.in.us</v>
          </cell>
          <cell r="AO227" t="str">
            <v>765-853-5464</v>
          </cell>
          <cell r="AP227" t="str">
            <v>Jamie Harshmann</v>
          </cell>
          <cell r="AQ227" t="str">
            <v>jharshmann@usc.k12.in.us</v>
          </cell>
        </row>
        <row r="228">
          <cell r="A228" t="str">
            <v>6805</v>
          </cell>
          <cell r="B228" t="str">
            <v>MF</v>
          </cell>
          <cell r="C228" t="str">
            <v xml:space="preserve">Randolph Southern School Corp </v>
          </cell>
          <cell r="D228" t="str">
            <v xml:space="preserve">1 Rebel Dr                    </v>
          </cell>
          <cell r="E228" t="str">
            <v xml:space="preserve">Lynn                </v>
          </cell>
          <cell r="F228" t="str">
            <v>IN</v>
          </cell>
          <cell r="G228" t="str">
            <v>47355-0385</v>
          </cell>
          <cell r="H228">
            <v>1E-3</v>
          </cell>
          <cell r="I228" t="str">
            <v>100021930</v>
          </cell>
          <cell r="J228">
            <v>0.9</v>
          </cell>
          <cell r="K228" t="str">
            <v>Mr.</v>
          </cell>
          <cell r="L228" t="str">
            <v>Donnie Bowsman</v>
          </cell>
          <cell r="M228" t="str">
            <v>bowsmand@rssc.k12.in.us</v>
          </cell>
          <cell r="N228" t="str">
            <v>Daniel Allen</v>
          </cell>
          <cell r="O228" t="str">
            <v>allend@rssc.k12.in.us</v>
          </cell>
          <cell r="P228"/>
          <cell r="Q228"/>
          <cell r="R228"/>
          <cell r="S228"/>
          <cell r="T228" t="str">
            <v>765.874.1141</v>
          </cell>
          <cell r="U228" t="str">
            <v>765.874.2717</v>
          </cell>
          <cell r="V228" t="str">
            <v>Donnie Bowsman</v>
          </cell>
          <cell r="W228" t="str">
            <v>bowsmand@rssc.k12.in.us</v>
          </cell>
          <cell r="X228"/>
          <cell r="Y228"/>
          <cell r="Z228"/>
          <cell r="AA228"/>
          <cell r="AB228" t="str">
            <v>765-874-1181</v>
          </cell>
          <cell r="AC228" t="str">
            <v>765-874-1298</v>
          </cell>
          <cell r="AD228" t="str">
            <v>Daniel Allen</v>
          </cell>
          <cell r="AE228" t="str">
            <v>allend@rssc.k12.in.us</v>
          </cell>
          <cell r="AF228"/>
          <cell r="AG228"/>
          <cell r="AH228" t="str">
            <v>765-874-1141</v>
          </cell>
          <cell r="AI228" t="str">
            <v>Melissa Kosisko</v>
          </cell>
          <cell r="AJ228" t="str">
            <v>kosiskome@rssc.k12.in.us</v>
          </cell>
          <cell r="AK228"/>
          <cell r="AL228"/>
          <cell r="AM228" t="str">
            <v>Mr. Donnie Bowsman</v>
          </cell>
          <cell r="AN228" t="str">
            <v>bowsmand@rssc.k12.in.us</v>
          </cell>
          <cell r="AO228" t="str">
            <v>765-874-1181</v>
          </cell>
          <cell r="AP228" t="str">
            <v>Donnie Bowsman</v>
          </cell>
          <cell r="AQ228" t="str">
            <v>bowsmand@rssc.k12.in.us</v>
          </cell>
        </row>
        <row r="229">
          <cell r="A229" t="str">
            <v>6820</v>
          </cell>
          <cell r="B229" t="str">
            <v>TM</v>
          </cell>
          <cell r="C229" t="str">
            <v xml:space="preserve">Monroe Central School Corp    </v>
          </cell>
          <cell r="D229" t="str">
            <v xml:space="preserve">1918 N CR 1000 W              </v>
          </cell>
          <cell r="E229" t="str">
            <v xml:space="preserve">Parker City         </v>
          </cell>
          <cell r="F229" t="str">
            <v>IN</v>
          </cell>
          <cell r="G229" t="str">
            <v>47368-9801</v>
          </cell>
          <cell r="H229" t="e">
            <v>#N/A</v>
          </cell>
          <cell r="I229" t="str">
            <v>098139124</v>
          </cell>
          <cell r="J229">
            <v>0.9</v>
          </cell>
          <cell r="K229" t="str">
            <v>Mr.</v>
          </cell>
          <cell r="L229" t="str">
            <v>Adrian Moulton</v>
          </cell>
          <cell r="M229" t="str">
            <v xml:space="preserve">adrianm@monroecentral.org </v>
          </cell>
          <cell r="N229" t="str">
            <v>Julie Northcutt</v>
          </cell>
          <cell r="O229" t="str">
            <v>julien@monroecentral.org</v>
          </cell>
          <cell r="P229"/>
          <cell r="Q229"/>
          <cell r="R229"/>
          <cell r="S229"/>
          <cell r="T229" t="str">
            <v>765.468.7725</v>
          </cell>
          <cell r="U229" t="str">
            <v>765.468.8409</v>
          </cell>
          <cell r="V229" t="str">
            <v>Adrian Moulton</v>
          </cell>
          <cell r="W229" t="str">
            <v>adrianm@monroecentral.org</v>
          </cell>
          <cell r="X229"/>
          <cell r="Y229"/>
          <cell r="Z229"/>
          <cell r="AA229"/>
          <cell r="AB229" t="str">
            <v>765-468-6868</v>
          </cell>
          <cell r="AC229" t="str">
            <v>765-468-6578</v>
          </cell>
          <cell r="AD229" t="str">
            <v>Adrian Moulton</v>
          </cell>
          <cell r="AE229" t="str">
            <v>adrianm@monroecentral.org</v>
          </cell>
          <cell r="AF229"/>
          <cell r="AG229"/>
          <cell r="AH229" t="str">
            <v>765-468-6868;x2201</v>
          </cell>
          <cell r="AI229" t="str">
            <v>Diana Dull</v>
          </cell>
          <cell r="AJ229" t="str">
            <v>dianah@monroecentral.org</v>
          </cell>
          <cell r="AK229"/>
          <cell r="AL229"/>
          <cell r="AM229" t="str">
            <v>Mr. Adrian Moulton</v>
          </cell>
          <cell r="AN229" t="str">
            <v xml:space="preserve">adrianm@monroecentral.org </v>
          </cell>
          <cell r="AO229" t="str">
            <v>765-468-6868</v>
          </cell>
          <cell r="AP229" t="str">
            <v>Julie Northcutt</v>
          </cell>
          <cell r="AQ229" t="str">
            <v>julien@monroecentral.org</v>
          </cell>
        </row>
        <row r="230">
          <cell r="A230" t="str">
            <v>6825</v>
          </cell>
          <cell r="B230" t="str">
            <v>SH</v>
          </cell>
          <cell r="C230" t="str">
            <v xml:space="preserve">Randolph Central School Corp  </v>
          </cell>
          <cell r="D230" t="str">
            <v xml:space="preserve">103 N East St                 </v>
          </cell>
          <cell r="E230" t="str">
            <v xml:space="preserve">Winchester          </v>
          </cell>
          <cell r="F230" t="str">
            <v>IN</v>
          </cell>
          <cell r="G230" t="str">
            <v>47394-1604</v>
          </cell>
          <cell r="H230">
            <v>1.06E-2</v>
          </cell>
          <cell r="I230" t="str">
            <v>092015312</v>
          </cell>
          <cell r="J230">
            <v>0.9</v>
          </cell>
          <cell r="K230" t="str">
            <v>Mr</v>
          </cell>
          <cell r="L230" t="str">
            <v>Rolland Abraham</v>
          </cell>
          <cell r="M230" t="str">
            <v>rabraham@randolphcentral.us</v>
          </cell>
          <cell r="N230" t="str">
            <v>Laura Miller</v>
          </cell>
          <cell r="O230" t="str">
            <v>lmiller@randolphcentral.us</v>
          </cell>
          <cell r="P230" t="str">
            <v>Lisa Chalfant</v>
          </cell>
          <cell r="Q230" t="str">
            <v>lchalfant@randolphcentral.us</v>
          </cell>
          <cell r="R230"/>
          <cell r="S230"/>
          <cell r="T230" t="str">
            <v>765.584.5581</v>
          </cell>
          <cell r="U230" t="str">
            <v>765.584.7900</v>
          </cell>
          <cell r="V230" t="str">
            <v>Lisa Chalfant</v>
          </cell>
          <cell r="W230" t="str">
            <v>lchalfant@randolphcentral.us</v>
          </cell>
          <cell r="X230"/>
          <cell r="Y230"/>
          <cell r="Z230"/>
          <cell r="AA230"/>
          <cell r="AB230" t="str">
            <v>765-584-1401x1002</v>
          </cell>
          <cell r="AC230" t="str">
            <v>765-584-1403</v>
          </cell>
          <cell r="AD230" t="str">
            <v>Lisa Chalfant</v>
          </cell>
          <cell r="AE230" t="str">
            <v>lchalfant@randolphcentral.us</v>
          </cell>
          <cell r="AF230"/>
          <cell r="AG230"/>
          <cell r="AH230" t="str">
            <v>765-584-1401;x1600</v>
          </cell>
          <cell r="AI230" t="str">
            <v>Linda Dodd</v>
          </cell>
          <cell r="AJ230" t="str">
            <v>ldodd@randolphcentral.us</v>
          </cell>
          <cell r="AK230"/>
          <cell r="AL230"/>
          <cell r="AM230" t="str">
            <v>Dr. Lisa Chalfant</v>
          </cell>
          <cell r="AN230" t="str">
            <v>lchalfant@randolphcentral.us</v>
          </cell>
          <cell r="AO230" t="str">
            <v>765-584-1401x1002</v>
          </cell>
          <cell r="AP230" t="str">
            <v>Lisa Chalfant</v>
          </cell>
          <cell r="AQ230" t="str">
            <v>lchalfant@randolphcentral.us</v>
          </cell>
        </row>
        <row r="231">
          <cell r="A231" t="str">
            <v>6835</v>
          </cell>
          <cell r="B231" t="str">
            <v>FC</v>
          </cell>
          <cell r="C231" t="str">
            <v xml:space="preserve">Randolph Eastern School Corp  </v>
          </cell>
          <cell r="D231" t="str">
            <v xml:space="preserve">871 N Plum St              </v>
          </cell>
          <cell r="E231" t="str">
            <v xml:space="preserve">Union City          </v>
          </cell>
          <cell r="F231" t="str">
            <v>IN</v>
          </cell>
          <cell r="G231" t="str">
            <v>47390-1097</v>
          </cell>
          <cell r="H231" t="e">
            <v>#N/A</v>
          </cell>
          <cell r="I231" t="str">
            <v>193221678</v>
          </cell>
          <cell r="J231">
            <v>0.95</v>
          </cell>
          <cell r="K231" t="str">
            <v>Ms.</v>
          </cell>
          <cell r="L231" t="str">
            <v>Alice Johnson</v>
          </cell>
          <cell r="M231" t="str">
            <v>ajohnson@resc.k12.in.us</v>
          </cell>
          <cell r="N231" t="str">
            <v>Mark Winkle</v>
          </cell>
          <cell r="O231" t="str">
            <v>mark@resc.k12.in.us</v>
          </cell>
          <cell r="P231"/>
          <cell r="Q231"/>
          <cell r="R231"/>
          <cell r="S231"/>
          <cell r="T231" t="str">
            <v>765.964.6430</v>
          </cell>
          <cell r="U231" t="str">
            <v>765.964.3445</v>
          </cell>
          <cell r="V231" t="str">
            <v>Lisa Smith</v>
          </cell>
          <cell r="W231" t="str">
            <v>lsmith@resc.k12.in.us</v>
          </cell>
          <cell r="X231"/>
          <cell r="Y231"/>
          <cell r="Z231"/>
          <cell r="AA231"/>
          <cell r="AB231" t="str">
            <v>765-964-4994</v>
          </cell>
          <cell r="AC231" t="str">
            <v>765-964-6590</v>
          </cell>
          <cell r="AD231" t="str">
            <v>Rosemarie Elmore</v>
          </cell>
          <cell r="AE231" t="str">
            <v>relmore@resc.k12.in.us</v>
          </cell>
          <cell r="AF231"/>
          <cell r="AG231"/>
          <cell r="AH231" t="str">
            <v>765.964.4994</v>
          </cell>
          <cell r="AI231" t="str">
            <v>Brenda Peacock</v>
          </cell>
          <cell r="AJ231" t="str">
            <v>brenda@resc.k12.in.us</v>
          </cell>
          <cell r="AK231"/>
          <cell r="AL231"/>
          <cell r="AM231" t="str">
            <v>Ms. Lisa Smith</v>
          </cell>
          <cell r="AN231" t="str">
            <v>lsmith@resc.k12.in.us</v>
          </cell>
          <cell r="AO231" t="str">
            <v>765-964-4994</v>
          </cell>
          <cell r="AP231" t="str">
            <v>Alice Johnson</v>
          </cell>
          <cell r="AQ231" t="str">
            <v>ajohnson@resc.k12.in.us</v>
          </cell>
        </row>
        <row r="232">
          <cell r="A232" t="str">
            <v>6865</v>
          </cell>
          <cell r="B232" t="str">
            <v>TBD</v>
          </cell>
          <cell r="C232" t="str">
            <v xml:space="preserve">South Ripley Com Sch Corp     </v>
          </cell>
          <cell r="D232" t="str">
            <v xml:space="preserve">PO Box 690                    </v>
          </cell>
          <cell r="E232" t="str">
            <v xml:space="preserve">Versailles          </v>
          </cell>
          <cell r="F232" t="str">
            <v>IN</v>
          </cell>
          <cell r="G232" t="str">
            <v>47042-0690</v>
          </cell>
          <cell r="H232">
            <v>2.7E-2</v>
          </cell>
          <cell r="I232" t="str">
            <v>193090065</v>
          </cell>
          <cell r="J232">
            <v>0.9</v>
          </cell>
          <cell r="K232" t="str">
            <v>Mr.</v>
          </cell>
          <cell r="L232" t="str">
            <v>Robert Moorhead</v>
          </cell>
          <cell r="M232" t="str">
            <v>rmoorhead@sripley.k12.in.us</v>
          </cell>
          <cell r="N232" t="str">
            <v>Ryan Lauber</v>
          </cell>
          <cell r="O232" t="str">
            <v>rlauber@sripley.k12.in.us</v>
          </cell>
          <cell r="P232"/>
          <cell r="Q232"/>
          <cell r="R232"/>
          <cell r="S232"/>
          <cell r="T232" t="str">
            <v>812.689.5383</v>
          </cell>
          <cell r="U232" t="str">
            <v>812.689.6415</v>
          </cell>
          <cell r="V232" t="str">
            <v>Mark Collier</v>
          </cell>
          <cell r="W232" t="str">
            <v>mcollier@sripley.k12.in.us</v>
          </cell>
          <cell r="X232"/>
          <cell r="Y232"/>
          <cell r="Z232"/>
          <cell r="AA232"/>
          <cell r="AB232" t="str">
            <v>812-689-5383</v>
          </cell>
          <cell r="AC232" t="str">
            <v>812-689-6415</v>
          </cell>
          <cell r="AD232" t="str">
            <v>Destiny Rutzel</v>
          </cell>
          <cell r="AE232" t="str">
            <v>drutzel@sripley.k12.in.us</v>
          </cell>
          <cell r="AF232"/>
          <cell r="AG232"/>
          <cell r="AH232" t="str">
            <v>8112-689-0909</v>
          </cell>
          <cell r="AI232" t="str">
            <v>Lana Miller</v>
          </cell>
          <cell r="AJ232" t="str">
            <v>lmiller@sripley.k12.in.us</v>
          </cell>
          <cell r="AK232"/>
          <cell r="AL232"/>
          <cell r="AM232" t="str">
            <v>Mr. Robert Moorhead</v>
          </cell>
          <cell r="AN232" t="str">
            <v>rmoorhead@sripley.k12.in.us</v>
          </cell>
          <cell r="AO232" t="str">
            <v>812-689-5383</v>
          </cell>
          <cell r="AP232" t="str">
            <v>Ryan Lauber</v>
          </cell>
          <cell r="AQ232" t="str">
            <v>rlauber@sripley.k12.in.us</v>
          </cell>
        </row>
        <row r="233">
          <cell r="A233" t="str">
            <v>6895</v>
          </cell>
          <cell r="B233" t="str">
            <v>MF</v>
          </cell>
          <cell r="C233" t="str">
            <v xml:space="preserve">Batesville Community Sch Corp </v>
          </cell>
          <cell r="D233" t="str">
            <v xml:space="preserve">PO Box 121                    </v>
          </cell>
          <cell r="E233" t="str">
            <v xml:space="preserve">Batesville          </v>
          </cell>
          <cell r="F233" t="str">
            <v>IN</v>
          </cell>
          <cell r="G233" t="str">
            <v>47006-0121</v>
          </cell>
          <cell r="H233">
            <v>7.9000000000000008E-3</v>
          </cell>
          <cell r="I233" t="str">
            <v>060923893</v>
          </cell>
          <cell r="J233">
            <v>0.85</v>
          </cell>
          <cell r="K233" t="str">
            <v>Mr.</v>
          </cell>
          <cell r="L233" t="str">
            <v>Paul Ketcham</v>
          </cell>
          <cell r="M233" t="str">
            <v>pketcham@batesville.k12.in.us</v>
          </cell>
          <cell r="N233" t="str">
            <v>Melissa Burton</v>
          </cell>
          <cell r="O233" t="str">
            <v>mburton@batesville.k12.in.us</v>
          </cell>
          <cell r="P233"/>
          <cell r="Q233"/>
          <cell r="R233"/>
          <cell r="S233"/>
          <cell r="T233" t="str">
            <v>812.934.2194</v>
          </cell>
          <cell r="U233" t="str">
            <v>812.933.0833</v>
          </cell>
          <cell r="V233" t="str">
            <v>Melissa Burton</v>
          </cell>
          <cell r="W233" t="str">
            <v>mburton@batesville.k12.in.us</v>
          </cell>
          <cell r="X233"/>
          <cell r="Y233"/>
          <cell r="Z233"/>
          <cell r="AA233"/>
          <cell r="AB233" t="str">
            <v>812-934-2194</v>
          </cell>
          <cell r="AC233" t="str">
            <v>812-933-0833</v>
          </cell>
          <cell r="AD233" t="str">
            <v>Melissa Burton</v>
          </cell>
          <cell r="AE233" t="str">
            <v>mburton@batesville.k12.in.us</v>
          </cell>
          <cell r="AF233"/>
          <cell r="AG233"/>
          <cell r="AH233" t="str">
            <v>(812) 923-2194</v>
          </cell>
          <cell r="AI233" t="str">
            <v xml:space="preserve">Todd Nobbe </v>
          </cell>
          <cell r="AJ233" t="str">
            <v>tnobbe@batesville.k12.in.us</v>
          </cell>
          <cell r="AK233"/>
          <cell r="AL233"/>
          <cell r="AM233" t="str">
            <v>Mr. Paul Ketcham</v>
          </cell>
          <cell r="AN233" t="str">
            <v>pketcham@batesville.k12.in.us</v>
          </cell>
          <cell r="AO233" t="str">
            <v>812-934-2194</v>
          </cell>
          <cell r="AP233" t="str">
            <v>Melissa Burton</v>
          </cell>
          <cell r="AQ233" t="str">
            <v>mburton@batesville.k12.in.us</v>
          </cell>
        </row>
        <row r="234">
          <cell r="A234" t="str">
            <v>6900</v>
          </cell>
          <cell r="B234" t="str">
            <v>TM</v>
          </cell>
          <cell r="C234" t="str">
            <v>Jac-Cen-Del Community Sch Corp</v>
          </cell>
          <cell r="D234" t="str">
            <v xml:space="preserve">723 N Buckeye St              </v>
          </cell>
          <cell r="E234" t="str">
            <v xml:space="preserve">Osgood              </v>
          </cell>
          <cell r="F234" t="str">
            <v>IN</v>
          </cell>
          <cell r="G234" t="str">
            <v>47037-9804</v>
          </cell>
          <cell r="H234">
            <v>1.5900000000000001E-2</v>
          </cell>
          <cell r="I234" t="str">
            <v>100218361</v>
          </cell>
          <cell r="J234">
            <v>0.9</v>
          </cell>
          <cell r="K234" t="str">
            <v>Mr.</v>
          </cell>
          <cell r="L234" t="str">
            <v>Ryan Middleton</v>
          </cell>
          <cell r="M234" t="str">
            <v>rmiddleton@jaccendel.k12.in.us</v>
          </cell>
          <cell r="N234" t="str">
            <v>Ryan Middleton</v>
          </cell>
          <cell r="O234" t="str">
            <v>rmiddleton@jaccendel.k12.in.us</v>
          </cell>
          <cell r="P234" t="str">
            <v>Trina Huff</v>
          </cell>
          <cell r="Q234" t="str">
            <v>thuff@jaccendel.k12.in.us</v>
          </cell>
          <cell r="R234"/>
          <cell r="S234"/>
          <cell r="T234" t="str">
            <v>812.689.4144</v>
          </cell>
          <cell r="U234" t="str">
            <v>812.689.7423</v>
          </cell>
          <cell r="V234" t="str">
            <v>Ryan Middleton</v>
          </cell>
          <cell r="W234" t="str">
            <v>rmiddleton@jaccendel.k12.in.us</v>
          </cell>
          <cell r="X234" t="str">
            <v>Trina Huff</v>
          </cell>
          <cell r="Y234" t="str">
            <v>thuff@jaccendel.k12.in.us</v>
          </cell>
          <cell r="Z234"/>
          <cell r="AA234"/>
          <cell r="AB234" t="str">
            <v>812-6894643</v>
          </cell>
          <cell r="AC234" t="str">
            <v>812-689-7423</v>
          </cell>
          <cell r="AD234" t="str">
            <v>Ryan Middleton</v>
          </cell>
          <cell r="AE234" t="str">
            <v>rmiddleton@jaccendel.k12.in.us</v>
          </cell>
          <cell r="AF234" t="str">
            <v>Trina Huff</v>
          </cell>
          <cell r="AG234" t="str">
            <v>thuff@jaccendel.k12.in.us</v>
          </cell>
          <cell r="AH234" t="str">
            <v>812-689-4114</v>
          </cell>
          <cell r="AI234" t="str">
            <v>Trina Huff</v>
          </cell>
          <cell r="AJ234" t="str">
            <v>thuff@jaccendel.k12.in.us</v>
          </cell>
          <cell r="AK234"/>
          <cell r="AL234"/>
          <cell r="AM234" t="str">
            <v>Mr. Tim Taylor</v>
          </cell>
          <cell r="AN234" t="str">
            <v>ttaylor@jaccendel.k12.in.us</v>
          </cell>
          <cell r="AO234" t="str">
            <v>812-689-4114</v>
          </cell>
          <cell r="AP234" t="str">
            <v>Travis Rohrig</v>
          </cell>
          <cell r="AQ234" t="str">
            <v>trohrig@jaccendel.k12.in.us</v>
          </cell>
        </row>
        <row r="235">
          <cell r="A235" t="str">
            <v>6910</v>
          </cell>
          <cell r="B235" t="str">
            <v>FC</v>
          </cell>
          <cell r="C235" t="str">
            <v xml:space="preserve">Milan Community Schools       </v>
          </cell>
          <cell r="D235" t="str">
            <v xml:space="preserve">412 E Carr St                 </v>
          </cell>
          <cell r="E235" t="str">
            <v xml:space="preserve">Milan               </v>
          </cell>
          <cell r="F235" t="str">
            <v>IN</v>
          </cell>
          <cell r="G235" t="str">
            <v>47031-8867</v>
          </cell>
          <cell r="H235" t="e">
            <v>#N/A</v>
          </cell>
          <cell r="I235" t="str">
            <v>100021583</v>
          </cell>
          <cell r="J235">
            <v>0.85</v>
          </cell>
          <cell r="K235" t="str">
            <v xml:space="preserve">Mrs.         </v>
          </cell>
          <cell r="L235" t="str">
            <v>Jane Rogers</v>
          </cell>
          <cell r="M235" t="str">
            <v>jane.rogers@milan.k12.in.us</v>
          </cell>
          <cell r="N235" t="str">
            <v>Judy White</v>
          </cell>
          <cell r="O235" t="str">
            <v>Judy.white@milan.k12.in.us</v>
          </cell>
          <cell r="P235"/>
          <cell r="Q235"/>
          <cell r="R235"/>
          <cell r="S235"/>
          <cell r="T235" t="str">
            <v>812.654.2922</v>
          </cell>
          <cell r="U235" t="str">
            <v>812.654.2796</v>
          </cell>
          <cell r="V235" t="str">
            <v>Jane Rogers</v>
          </cell>
          <cell r="W235" t="str">
            <v>jane.rogers@milan.k12.in.us</v>
          </cell>
          <cell r="X235"/>
          <cell r="Y235"/>
          <cell r="Z235"/>
          <cell r="AA235"/>
          <cell r="AB235" t="str">
            <v>812-654-2365</v>
          </cell>
          <cell r="AC235" t="str">
            <v>812-654-2441</v>
          </cell>
          <cell r="AD235" t="str">
            <v>Jane Rogers</v>
          </cell>
          <cell r="AE235" t="str">
            <v>jane.rogers@milan.k12.in.us</v>
          </cell>
          <cell r="AF235"/>
          <cell r="AG235"/>
          <cell r="AH235" t="str">
            <v>812-654-2365</v>
          </cell>
          <cell r="AI235" t="str">
            <v>Gretchen Berger</v>
          </cell>
          <cell r="AJ235" t="str">
            <v>Gretchen.berger@milan.k12.in.us</v>
          </cell>
          <cell r="AK235"/>
          <cell r="AL235"/>
          <cell r="AM235" t="str">
            <v>Mrs. Jane Roberts</v>
          </cell>
          <cell r="AN235" t="str">
            <v>jane.rogers@milan.k12.in.us</v>
          </cell>
          <cell r="AO235" t="str">
            <v>812-654-2365</v>
          </cell>
          <cell r="AP235" t="str">
            <v>Jane Rogers</v>
          </cell>
          <cell r="AQ235" t="str">
            <v>jane.rogers@milan.k12.in.us</v>
          </cell>
        </row>
        <row r="236">
          <cell r="A236" t="str">
            <v>6995</v>
          </cell>
          <cell r="B236" t="str">
            <v>TBD</v>
          </cell>
          <cell r="C236" t="str">
            <v xml:space="preserve">Rush County Schools           </v>
          </cell>
          <cell r="D236" t="str">
            <v xml:space="preserve">330 W 8th St                  </v>
          </cell>
          <cell r="E236" t="str">
            <v xml:space="preserve">Rushville           </v>
          </cell>
          <cell r="F236" t="str">
            <v>IN</v>
          </cell>
          <cell r="G236" t="str">
            <v>46173-1217</v>
          </cell>
          <cell r="H236">
            <v>2.87E-2</v>
          </cell>
          <cell r="I236" t="str">
            <v>050298009</v>
          </cell>
          <cell r="J236">
            <v>0.9</v>
          </cell>
          <cell r="K236" t="str">
            <v>Mr.</v>
          </cell>
          <cell r="L236" t="str">
            <v>Matt Vance</v>
          </cell>
          <cell r="M236" t="str">
            <v>vancem@rushville.k12.in.us</v>
          </cell>
          <cell r="N236" t="str">
            <v>Nancy Schroeder</v>
          </cell>
          <cell r="O236" t="str">
            <v>schroedern@rushville.k12.in.us</v>
          </cell>
          <cell r="P236"/>
          <cell r="Q236"/>
          <cell r="R236"/>
          <cell r="S236"/>
          <cell r="T236" t="str">
            <v>765.629.2323</v>
          </cell>
          <cell r="U236" t="str">
            <v>765.629.2250</v>
          </cell>
          <cell r="V236" t="str">
            <v>Melissa Leap</v>
          </cell>
          <cell r="W236" t="str">
            <v>leapm@rushville.k12.in.us</v>
          </cell>
          <cell r="X236"/>
          <cell r="Y236"/>
          <cell r="Z236"/>
          <cell r="AA236"/>
          <cell r="AB236" t="str">
            <v>765-932-4186</v>
          </cell>
          <cell r="AC236" t="str">
            <v>765-938-1608</v>
          </cell>
          <cell r="AD236" t="str">
            <v>Melissa Leap</v>
          </cell>
          <cell r="AE236" t="str">
            <v>leapm@rushville.k12.in.us</v>
          </cell>
          <cell r="AF236"/>
          <cell r="AG236"/>
          <cell r="AH236" t="str">
            <v>765-932-4186</v>
          </cell>
          <cell r="AI236" t="str">
            <v>Bryce Welsh</v>
          </cell>
          <cell r="AJ236" t="str">
            <v>welshb@rushville.k12.in.us</v>
          </cell>
          <cell r="AK236"/>
          <cell r="AL236"/>
          <cell r="AM236" t="str">
            <v>Mr. Matt Vance</v>
          </cell>
          <cell r="AN236" t="str">
            <v>vancem@rushville.k12.in.us</v>
          </cell>
          <cell r="AO236" t="str">
            <v>765-932-4186</v>
          </cell>
          <cell r="AP236" t="str">
            <v>Melissa Leap</v>
          </cell>
          <cell r="AQ236" t="str">
            <v>leapm@rushville.k12.in.us</v>
          </cell>
        </row>
        <row r="237">
          <cell r="A237" t="str">
            <v>7150</v>
          </cell>
          <cell r="B237" t="str">
            <v>MF</v>
          </cell>
          <cell r="C237" t="str">
            <v xml:space="preserve">John Glenn School Corporation </v>
          </cell>
          <cell r="D237" t="str">
            <v xml:space="preserve">101 John Glenn Dr             </v>
          </cell>
          <cell r="E237" t="str">
            <v xml:space="preserve">Walkerton           </v>
          </cell>
          <cell r="F237" t="str">
            <v>IN</v>
          </cell>
          <cell r="G237" t="str">
            <v>46574-1288</v>
          </cell>
          <cell r="H237">
            <v>1.52E-2</v>
          </cell>
          <cell r="I237" t="str">
            <v>094567062</v>
          </cell>
          <cell r="J237">
            <v>0.9</v>
          </cell>
          <cell r="K237" t="str">
            <v>Mr.</v>
          </cell>
          <cell r="L237" t="str">
            <v>Richard Reese</v>
          </cell>
          <cell r="M237" t="str">
            <v>rreese@jgsc.k12.in.us</v>
          </cell>
          <cell r="N237" t="str">
            <v>Amy Weiss</v>
          </cell>
          <cell r="O237" t="str">
            <v>aweiss@jgsc.k12.in.us</v>
          </cell>
          <cell r="P237"/>
          <cell r="Q237"/>
          <cell r="R237"/>
          <cell r="S237"/>
          <cell r="T237" t="str">
            <v>574.586.3186</v>
          </cell>
          <cell r="U237" t="str">
            <v>574.586.3280</v>
          </cell>
          <cell r="V237" t="str">
            <v>Mark Maudlin</v>
          </cell>
          <cell r="W237" t="str">
            <v>mmaudlin@jgsc.k12.in.us</v>
          </cell>
          <cell r="X237"/>
          <cell r="Y237"/>
          <cell r="Z237"/>
          <cell r="AA237"/>
          <cell r="AB237" t="str">
            <v>574-586-3184</v>
          </cell>
          <cell r="AC237" t="str">
            <v>574-656-8345</v>
          </cell>
          <cell r="AD237" t="str">
            <v>Timothy Davis</v>
          </cell>
          <cell r="AE237" t="str">
            <v>tdavis@jgsc.k12.in.us</v>
          </cell>
          <cell r="AF237"/>
          <cell r="AG237"/>
          <cell r="AH237" t="str">
            <v>574-586-3186</v>
          </cell>
          <cell r="AI237" t="str">
            <v>Tom Bendy</v>
          </cell>
          <cell r="AJ237" t="str">
            <v>tbendy@jgsc.k12.in.us</v>
          </cell>
          <cell r="AK237"/>
          <cell r="AL237"/>
          <cell r="AM237" t="str">
            <v>Mr. Richard Reese</v>
          </cell>
          <cell r="AN237" t="str">
            <v>rreese@jgsc.k12.in.us</v>
          </cell>
          <cell r="AO237" t="str">
            <v>574-586-3184</v>
          </cell>
          <cell r="AP237" t="str">
            <v>Mark Maudlin</v>
          </cell>
          <cell r="AQ237" t="str">
            <v>mmaudlin@jgsc.k12.in.us</v>
          </cell>
        </row>
        <row r="238">
          <cell r="A238" t="str">
            <v>7175</v>
          </cell>
          <cell r="B238" t="str">
            <v>TBD</v>
          </cell>
          <cell r="C238" t="str">
            <v xml:space="preserve">Penn-Harris-Madison Sch Corp  </v>
          </cell>
          <cell r="D238" t="str">
            <v xml:space="preserve">55900 Bittersweet Rd          </v>
          </cell>
          <cell r="E238" t="str">
            <v xml:space="preserve">Mishawaka           </v>
          </cell>
          <cell r="F238" t="str">
            <v>IN</v>
          </cell>
          <cell r="G238" t="str">
            <v>46545-7717</v>
          </cell>
          <cell r="H238">
            <v>2.29E-2</v>
          </cell>
          <cell r="I238">
            <v>78916632</v>
          </cell>
          <cell r="J238">
            <v>0.85</v>
          </cell>
          <cell r="K238" t="str">
            <v>Dr.</v>
          </cell>
          <cell r="L238" t="str">
            <v>Jerry Thacker</v>
          </cell>
          <cell r="M238" t="str">
            <v>jthacker@phm.k12.in.us</v>
          </cell>
          <cell r="N238" t="str">
            <v>Kevin McMillien</v>
          </cell>
          <cell r="O238" t="str">
            <v>kmcmillen@phm.k12.in.us</v>
          </cell>
          <cell r="P238"/>
          <cell r="Q238"/>
          <cell r="R238"/>
          <cell r="S238"/>
          <cell r="T238" t="str">
            <v>574.968.3481</v>
          </cell>
          <cell r="U238" t="str">
            <v>574.968.6005</v>
          </cell>
          <cell r="V238" t="str">
            <v>Kevin McMillen</v>
          </cell>
          <cell r="W238" t="str">
            <v>kmcmillen@phm.k12.in.us</v>
          </cell>
          <cell r="X238" t="str">
            <v>Kevin McMillen</v>
          </cell>
          <cell r="Y238" t="str">
            <v>kmcmillen@phm.k12.in.us</v>
          </cell>
          <cell r="Z238"/>
          <cell r="AA238"/>
          <cell r="AB238" t="str">
            <v>574.259.2486</v>
          </cell>
          <cell r="AC238" t="str">
            <v>574-258-9547</v>
          </cell>
          <cell r="AD238" t="str">
            <v>Kevin Mcmillen</v>
          </cell>
          <cell r="AE238" t="str">
            <v>kmcmillen@phm.k12.in.us</v>
          </cell>
          <cell r="AF238"/>
          <cell r="AG238"/>
          <cell r="AH238" t="str">
            <v>574-259.7941</v>
          </cell>
          <cell r="AI238" t="str">
            <v>Jerry Hawkins</v>
          </cell>
          <cell r="AJ238" t="str">
            <v>jhawkins@phm.k12.in.us</v>
          </cell>
          <cell r="AK238"/>
          <cell r="AL238"/>
          <cell r="AM238" t="str">
            <v>Dr. Jerry Thacker</v>
          </cell>
          <cell r="AN238" t="str">
            <v>jthacker@phm.k12.in.us</v>
          </cell>
          <cell r="AO238" t="str">
            <v>574.259.2486</v>
          </cell>
          <cell r="AP238" t="str">
            <v>Heather Short</v>
          </cell>
          <cell r="AQ238" t="str">
            <v>hshort@phm.k12.in.us</v>
          </cell>
        </row>
        <row r="239">
          <cell r="A239" t="str">
            <v>7200</v>
          </cell>
          <cell r="B239" t="str">
            <v>TBD</v>
          </cell>
          <cell r="C239" t="str">
            <v xml:space="preserve">School City Of Mishawaka      </v>
          </cell>
          <cell r="D239" t="str">
            <v xml:space="preserve">1402 S Main St                </v>
          </cell>
          <cell r="E239" t="str">
            <v xml:space="preserve">Mishawaka           </v>
          </cell>
          <cell r="F239" t="str">
            <v>IN</v>
          </cell>
          <cell r="G239" t="str">
            <v>46544-5297</v>
          </cell>
          <cell r="H239">
            <v>1.84E-2</v>
          </cell>
          <cell r="I239" t="str">
            <v>098647050</v>
          </cell>
          <cell r="J239">
            <v>0.9</v>
          </cell>
          <cell r="K239" t="str">
            <v>Dr.</v>
          </cell>
          <cell r="L239" t="str">
            <v>Dean Speicher</v>
          </cell>
          <cell r="M239" t="str">
            <v>speicherd@mishawaka.k12.in.us</v>
          </cell>
          <cell r="N239" t="str">
            <v>William Welling</v>
          </cell>
          <cell r="O239" t="str">
            <v>Wellingw@mishawaka.k12.in.us</v>
          </cell>
          <cell r="P239" t="str">
            <v>Annette Darr</v>
          </cell>
          <cell r="Q239" t="str">
            <v>Darra@mishawaka.k12.in.us</v>
          </cell>
          <cell r="R239"/>
          <cell r="S239"/>
          <cell r="T239" t="str">
            <v>574-254-4533</v>
          </cell>
          <cell r="U239" t="str">
            <v>574-254-4585</v>
          </cell>
          <cell r="V239" t="str">
            <v>Sara Hickle</v>
          </cell>
          <cell r="W239" t="str">
            <v>hickles@mishawaka.k12.in.us</v>
          </cell>
          <cell r="X239" t="str">
            <v>Annette Darr</v>
          </cell>
          <cell r="Y239" t="str">
            <v>Darra@mishawaka.k12.in.us</v>
          </cell>
          <cell r="Z239"/>
          <cell r="AA239"/>
          <cell r="AB239" t="str">
            <v>574-254-4558</v>
          </cell>
          <cell r="AC239" t="str">
            <v>574-254-4585</v>
          </cell>
          <cell r="AD239" t="str">
            <v>Sarah Hickle</v>
          </cell>
          <cell r="AE239" t="str">
            <v>hickles@mishawaka.k12.in.us</v>
          </cell>
          <cell r="AF239" t="str">
            <v>Cathy Leazenby</v>
          </cell>
          <cell r="AG239" t="str">
            <v>LeazenbyC@mishawaka.k12.in.us</v>
          </cell>
          <cell r="AH239" t="str">
            <v>574-254-4558</v>
          </cell>
          <cell r="AI239" t="str">
            <v>Alex Newman</v>
          </cell>
          <cell r="AJ239" t="str">
            <v>newmana@mishawaka.k12.in.us</v>
          </cell>
          <cell r="AK239" t="str">
            <v>Tracey Bolin</v>
          </cell>
          <cell r="AL239" t="str">
            <v>Bolint@mishawaka.k12.in.us</v>
          </cell>
          <cell r="AM239" t="str">
            <v>Mr. Dean Speicher</v>
          </cell>
          <cell r="AN239" t="str">
            <v>speicherd@mishawaka.k12.in.us</v>
          </cell>
          <cell r="AO239" t="str">
            <v>574-254-4558</v>
          </cell>
          <cell r="AP239" t="str">
            <v>Annette Darr</v>
          </cell>
          <cell r="AQ239" t="str">
            <v>Darra@mishawaka.k12.in.us</v>
          </cell>
        </row>
        <row r="240">
          <cell r="A240" t="str">
            <v>7205</v>
          </cell>
          <cell r="B240" t="str">
            <v>SH</v>
          </cell>
          <cell r="C240" t="str">
            <v xml:space="preserve">South Bend Community Sch Corp </v>
          </cell>
          <cell r="D240" t="str">
            <v xml:space="preserve">215 S St Joseph St            </v>
          </cell>
          <cell r="E240" t="str">
            <v xml:space="preserve">South Bend          </v>
          </cell>
          <cell r="F240" t="str">
            <v>IN</v>
          </cell>
          <cell r="G240">
            <v>46601</v>
          </cell>
          <cell r="H240">
            <v>1.7999999999999999E-2</v>
          </cell>
          <cell r="I240" t="str">
            <v>074307216</v>
          </cell>
          <cell r="J240">
            <v>0.9</v>
          </cell>
          <cell r="K240" t="str">
            <v>Dr.</v>
          </cell>
          <cell r="L240" t="str">
            <v>Kenneth Spells</v>
          </cell>
          <cell r="M240" t="str">
            <v>kspells@sb.school</v>
          </cell>
          <cell r="N240" t="str">
            <v>Darice Austin-Phillips</v>
          </cell>
          <cell r="O240" t="str">
            <v>daustin@sb.school</v>
          </cell>
          <cell r="P240"/>
          <cell r="Q240"/>
          <cell r="R240"/>
          <cell r="S240"/>
          <cell r="T240" t="str">
            <v>574.283.8053</v>
          </cell>
          <cell r="U240" t="str">
            <v>574.283.8059</v>
          </cell>
          <cell r="V240" t="str">
            <v>Darice Austin</v>
          </cell>
          <cell r="W240" t="str">
            <v>daustin@sb.school</v>
          </cell>
          <cell r="X240"/>
          <cell r="Y240"/>
          <cell r="Z240"/>
          <cell r="AA240"/>
          <cell r="AB240" t="str">
            <v>574-283-8052</v>
          </cell>
          <cell r="AC240" t="str">
            <v>574-283-8059</v>
          </cell>
          <cell r="AD240" t="str">
            <v>Julia Cordova-Gurule</v>
          </cell>
          <cell r="AE240" t="str">
            <v>jcordovagurule@sb.school</v>
          </cell>
          <cell r="AF240"/>
          <cell r="AG240"/>
          <cell r="AH240" t="str">
            <v>(574) 393-6007</v>
          </cell>
          <cell r="AI240" t="str">
            <v>Jenise Palmer</v>
          </cell>
          <cell r="AJ240" t="str">
            <v>jpalmer@sbcsc.k12.in.us</v>
          </cell>
          <cell r="AK240"/>
          <cell r="AL240"/>
          <cell r="AM240" t="str">
            <v>Dr. Kenneth Spells</v>
          </cell>
          <cell r="AN240" t="str">
            <v>kspells@sb.school</v>
          </cell>
          <cell r="AO240" t="str">
            <v>574-283-8052</v>
          </cell>
          <cell r="AP240" t="str">
            <v>Darice Austin-Phillips</v>
          </cell>
          <cell r="AQ240" t="str">
            <v>daustin@sbcsc.k12.in.us</v>
          </cell>
        </row>
        <row r="241">
          <cell r="A241" t="str">
            <v>7215</v>
          </cell>
          <cell r="B241" t="str">
            <v>TM</v>
          </cell>
          <cell r="C241" t="str">
            <v>Union-North United School Corp</v>
          </cell>
          <cell r="D241" t="str">
            <v xml:space="preserve">22601 Tyler Rd                </v>
          </cell>
          <cell r="E241" t="str">
            <v xml:space="preserve">Lakeville           </v>
          </cell>
          <cell r="F241" t="str">
            <v>IN</v>
          </cell>
          <cell r="G241" t="str">
            <v>46536-9733</v>
          </cell>
          <cell r="H241">
            <v>0</v>
          </cell>
          <cell r="I241" t="str">
            <v>078911302</v>
          </cell>
          <cell r="J241">
            <v>0.9</v>
          </cell>
          <cell r="K241" t="str">
            <v>Mr.</v>
          </cell>
          <cell r="L241" t="str">
            <v>Mitchell Mawhorter</v>
          </cell>
          <cell r="M241" t="str">
            <v>mmawhorter@unorth.k12.in.us</v>
          </cell>
          <cell r="N241" t="str">
            <v>Rachel DiGirolamo</v>
          </cell>
          <cell r="O241" t="str">
            <v>rdigirolamo@unorth.k12.in.us</v>
          </cell>
          <cell r="P241" t="str">
            <v>Ken Shirley</v>
          </cell>
          <cell r="Q241" t="str">
            <v>kshirley@unorth.k12.in.us</v>
          </cell>
          <cell r="R241"/>
          <cell r="S241"/>
          <cell r="T241" t="str">
            <v>574.784.2311</v>
          </cell>
          <cell r="U241" t="str">
            <v>574.784.8051</v>
          </cell>
          <cell r="V241" t="str">
            <v>Ken Shirley</v>
          </cell>
          <cell r="W241" t="str">
            <v>kshirley@unorth.k12.in.us</v>
          </cell>
          <cell r="X241"/>
          <cell r="Y241"/>
          <cell r="Z241"/>
          <cell r="AA241"/>
          <cell r="AB241" t="str">
            <v>574-784-2311</v>
          </cell>
          <cell r="AC241" t="str">
            <v>574-784-2181</v>
          </cell>
          <cell r="AD241" t="str">
            <v>Beth Hawn</v>
          </cell>
          <cell r="AE241" t="str">
            <v>bhawn@unorth.k12.in.us</v>
          </cell>
          <cell r="AF241"/>
          <cell r="AG241"/>
          <cell r="AH241" t="str">
            <v>574-784-8141</v>
          </cell>
          <cell r="AI241" t="str">
            <v>Beth Mangus</v>
          </cell>
          <cell r="AJ241" t="str">
            <v>bmangus@unorth.k12.in.us</v>
          </cell>
          <cell r="AK241"/>
          <cell r="AL241"/>
          <cell r="AM241" t="str">
            <v>Mr. Mitchell Mawhorter</v>
          </cell>
          <cell r="AN241" t="str">
            <v>mmawhorter@unorth.k12.in.us</v>
          </cell>
          <cell r="AO241" t="str">
            <v>574-784-2311</v>
          </cell>
          <cell r="AP241" t="str">
            <v>Beth Mangus</v>
          </cell>
          <cell r="AQ241" t="str">
            <v>bmangus@unorth.k12.in.us</v>
          </cell>
        </row>
        <row r="242">
          <cell r="A242" t="str">
            <v>7230</v>
          </cell>
          <cell r="B242" t="str">
            <v>FC</v>
          </cell>
          <cell r="C242" t="str">
            <v>Scott County School District 1</v>
          </cell>
          <cell r="D242" t="str">
            <v xml:space="preserve">PO Box 9                      </v>
          </cell>
          <cell r="E242" t="str">
            <v xml:space="preserve">Austin              </v>
          </cell>
          <cell r="F242" t="str">
            <v>IN</v>
          </cell>
          <cell r="G242" t="str">
            <v>47102-1397</v>
          </cell>
          <cell r="H242" t="e">
            <v>#N/A</v>
          </cell>
          <cell r="I242" t="str">
            <v>183979723</v>
          </cell>
          <cell r="J242">
            <v>0.9</v>
          </cell>
          <cell r="K242" t="str">
            <v>Mr.</v>
          </cell>
          <cell r="L242" t="str">
            <v>Robert Anderson</v>
          </cell>
          <cell r="M242" t="str">
            <v>andersonr@scsd1.com</v>
          </cell>
          <cell r="N242" t="str">
            <v>Robert Anderson</v>
          </cell>
          <cell r="O242" t="str">
            <v>andersonr@scsd1.com</v>
          </cell>
          <cell r="P242"/>
          <cell r="Q242"/>
          <cell r="R242"/>
          <cell r="S242"/>
          <cell r="T242" t="str">
            <v>812.794.8743</v>
          </cell>
          <cell r="U242" t="str">
            <v>812.794.8788</v>
          </cell>
          <cell r="V242" t="str">
            <v>Robert Anderson</v>
          </cell>
          <cell r="W242" t="str">
            <v>andersonr@scsd1.com</v>
          </cell>
          <cell r="X242"/>
          <cell r="Y242"/>
          <cell r="Z242"/>
          <cell r="AA242"/>
          <cell r="AB242" t="str">
            <v>812-794-8743</v>
          </cell>
          <cell r="AC242" t="str">
            <v>812-794-8788</v>
          </cell>
          <cell r="AD242" t="str">
            <v>Ruth Long</v>
          </cell>
          <cell r="AE242" t="str">
            <v>longr@scsd1.com</v>
          </cell>
          <cell r="AF242"/>
          <cell r="AG242"/>
          <cell r="AH242" t="str">
            <v>812-794-9601</v>
          </cell>
          <cell r="AI242" t="str">
            <v>Jami Parks</v>
          </cell>
          <cell r="AJ242" t="str">
            <v>jami.parks@scsd1.com</v>
          </cell>
          <cell r="AK242"/>
          <cell r="AL242"/>
          <cell r="AM242" t="str">
            <v>Mr. Robert Anderson</v>
          </cell>
          <cell r="AN242" t="str">
            <v>andersonr@scsd1.com</v>
          </cell>
          <cell r="AO242" t="str">
            <v>812-794-8743</v>
          </cell>
          <cell r="AP242" t="str">
            <v>Kenneth Kidd</v>
          </cell>
          <cell r="AQ242" t="str">
            <v>kenny@scsd1.com</v>
          </cell>
        </row>
        <row r="243">
          <cell r="A243" t="str">
            <v>7255</v>
          </cell>
          <cell r="B243" t="str">
            <v>MF</v>
          </cell>
          <cell r="C243" t="str">
            <v>Scott County School District 2</v>
          </cell>
          <cell r="D243" t="str">
            <v xml:space="preserve">375 E McClain Ave             </v>
          </cell>
          <cell r="E243" t="str">
            <v xml:space="preserve">Scottsburg          </v>
          </cell>
          <cell r="F243" t="str">
            <v>IN</v>
          </cell>
          <cell r="G243" t="str">
            <v>47170-1798</v>
          </cell>
          <cell r="H243" t="e">
            <v>#N/A</v>
          </cell>
          <cell r="I243" t="str">
            <v>182239244</v>
          </cell>
          <cell r="J243">
            <v>0.9</v>
          </cell>
          <cell r="K243" t="str">
            <v>Dr.</v>
          </cell>
          <cell r="L243" t="str">
            <v>Marc Slaton</v>
          </cell>
          <cell r="M243" t="str">
            <v>mslaton@scsd2.k12.in.us</v>
          </cell>
          <cell r="N243" t="str">
            <v>Casey Brewster</v>
          </cell>
          <cell r="O243" t="str">
            <v>cbrewster@scsd2.k12.in.us</v>
          </cell>
          <cell r="P243"/>
          <cell r="Q243"/>
          <cell r="R243"/>
          <cell r="S243"/>
          <cell r="T243" t="str">
            <v>812.752.8946</v>
          </cell>
          <cell r="U243" t="str">
            <v>812.752.8951</v>
          </cell>
          <cell r="V243" t="str">
            <v>Casey Brewster</v>
          </cell>
          <cell r="W243" t="str">
            <v>cbrewster@scsd2.k12.in.us</v>
          </cell>
          <cell r="X243"/>
          <cell r="Y243"/>
          <cell r="Z243"/>
          <cell r="AA243"/>
          <cell r="AB243" t="str">
            <v>812-752-8946</v>
          </cell>
          <cell r="AC243" t="str">
            <v>812-752-8951</v>
          </cell>
          <cell r="AD243" t="str">
            <v>Casey Brewster</v>
          </cell>
          <cell r="AE243" t="str">
            <v>cbrewster@scsd2.k12.in.us</v>
          </cell>
          <cell r="AF243"/>
          <cell r="AG243"/>
          <cell r="AH243" t="str">
            <v>812-752-8946</v>
          </cell>
          <cell r="AI243" t="str">
            <v>Chrisy Corum</v>
          </cell>
          <cell r="AJ243" t="str">
            <v>ccorum@scsd2.k12.in.us</v>
          </cell>
          <cell r="AK243"/>
          <cell r="AL243"/>
          <cell r="AM243" t="str">
            <v>Dr. Marc Slaton</v>
          </cell>
          <cell r="AN243" t="str">
            <v>mslaton@scsd2.k12.in.us</v>
          </cell>
          <cell r="AO243" t="str">
            <v>812-752-8946</v>
          </cell>
          <cell r="AP243" t="str">
            <v>Casey Brewster</v>
          </cell>
          <cell r="AQ243" t="str">
            <v>cbrewster@scsd2.k12.in.us</v>
          </cell>
        </row>
        <row r="244">
          <cell r="A244" t="str">
            <v>7285</v>
          </cell>
          <cell r="B244" t="str">
            <v>TBD</v>
          </cell>
          <cell r="C244" t="str">
            <v>Shelby Eastern Schools</v>
          </cell>
          <cell r="D244" t="str">
            <v xml:space="preserve">2451 N 600 E                  </v>
          </cell>
          <cell r="E244" t="str">
            <v xml:space="preserve">Shelbyville         </v>
          </cell>
          <cell r="F244" t="str">
            <v>IN</v>
          </cell>
          <cell r="G244" t="str">
            <v>46176-9113</v>
          </cell>
          <cell r="H244" t="e">
            <v>#N/A</v>
          </cell>
          <cell r="I244" t="str">
            <v>050674126</v>
          </cell>
          <cell r="J244">
            <v>0.85</v>
          </cell>
          <cell r="K244" t="str">
            <v>Dr.</v>
          </cell>
          <cell r="L244" t="str">
            <v>Robert L Evans</v>
          </cell>
          <cell r="M244" t="str">
            <v>revans@ses.k12.in.us</v>
          </cell>
          <cell r="N244" t="str">
            <v>John Corn</v>
          </cell>
          <cell r="O244" t="str">
            <v>jcorn@ses.k12.in.us</v>
          </cell>
          <cell r="P244"/>
          <cell r="Q244"/>
          <cell r="R244"/>
          <cell r="S244"/>
          <cell r="T244" t="str">
            <v>765.763.6648</v>
          </cell>
          <cell r="U244" t="str">
            <v>765.763.6969</v>
          </cell>
          <cell r="V244" t="str">
            <v>Lisa Speidel</v>
          </cell>
          <cell r="W244" t="str">
            <v>lspeidel@ses.k12.in.us</v>
          </cell>
          <cell r="X244"/>
          <cell r="Y244"/>
          <cell r="Z244"/>
          <cell r="AA244"/>
          <cell r="AB244" t="str">
            <v>765-525-6505</v>
          </cell>
          <cell r="AC244"/>
          <cell r="AD244" t="str">
            <v>Chris Scott</v>
          </cell>
          <cell r="AE244" t="str">
            <v>cscott@ses.k12.in.us</v>
          </cell>
          <cell r="AF244"/>
          <cell r="AG244"/>
          <cell r="AH244" t="str">
            <v>765-544-2246</v>
          </cell>
          <cell r="AI244" t="str">
            <v xml:space="preserve">Chris Scott </v>
          </cell>
          <cell r="AJ244" t="str">
            <v>cscott@ses.k12.in.us</v>
          </cell>
          <cell r="AK244"/>
          <cell r="AL244"/>
          <cell r="AM244" t="str">
            <v>Dr. Robert L Evans</v>
          </cell>
          <cell r="AN244" t="str">
            <v>revans@ses.k12.in.us</v>
          </cell>
          <cell r="AO244" t="str">
            <v>765-544-2246 x 27</v>
          </cell>
          <cell r="AP244" t="str">
            <v>John Corn</v>
          </cell>
          <cell r="AQ244" t="str">
            <v>jcorn@ses.k12.in.us</v>
          </cell>
        </row>
        <row r="245">
          <cell r="A245" t="str">
            <v>7350</v>
          </cell>
          <cell r="B245" t="str">
            <v>MF</v>
          </cell>
          <cell r="C245" t="str">
            <v xml:space="preserve">Northwestern Con School Corp  </v>
          </cell>
          <cell r="D245" t="str">
            <v xml:space="preserve">4920 W 600 N                  </v>
          </cell>
          <cell r="E245" t="str">
            <v xml:space="preserve">Fairland            </v>
          </cell>
          <cell r="F245" t="str">
            <v>IN</v>
          </cell>
          <cell r="G245" t="str">
            <v>46126-9702</v>
          </cell>
          <cell r="H245" t="e">
            <v>#N/A</v>
          </cell>
          <cell r="I245" t="str">
            <v>093227643</v>
          </cell>
          <cell r="J245">
            <v>0.85</v>
          </cell>
          <cell r="K245" t="str">
            <v>Mr.</v>
          </cell>
          <cell r="L245" t="str">
            <v>Chris Hoke</v>
          </cell>
          <cell r="M245" t="str">
            <v xml:space="preserve">choke@nwshelbyschools.org </v>
          </cell>
          <cell r="N245" t="str">
            <v>Erin Needham</v>
          </cell>
          <cell r="O245" t="str">
            <v>eneedham@nwshelbyschools.org</v>
          </cell>
          <cell r="P245"/>
          <cell r="Q245"/>
          <cell r="R245"/>
          <cell r="S245"/>
          <cell r="T245" t="str">
            <v>317.835.7461</v>
          </cell>
          <cell r="U245" t="str">
            <v>317.835.4441</v>
          </cell>
          <cell r="V245" t="str">
            <v>Chris Hoke</v>
          </cell>
          <cell r="W245" t="str">
            <v>choke@nwshelbyschools.org</v>
          </cell>
          <cell r="X245"/>
          <cell r="Y245"/>
          <cell r="Z245"/>
          <cell r="AA245"/>
          <cell r="AB245" t="str">
            <v>317-835-7461</v>
          </cell>
          <cell r="AC245" t="str">
            <v>317-835-4441</v>
          </cell>
          <cell r="AD245" t="str">
            <v>Chris Hoke</v>
          </cell>
          <cell r="AE245" t="str">
            <v>choke@nwshelbyschools.org</v>
          </cell>
          <cell r="AF245"/>
          <cell r="AG245"/>
          <cell r="AH245" t="str">
            <v>317-835-7461</v>
          </cell>
          <cell r="AI245" t="str">
            <v xml:space="preserve">Laura Mullen </v>
          </cell>
          <cell r="AJ245" t="str">
            <v>lmullen@nwshelbyschools.org</v>
          </cell>
          <cell r="AK245"/>
          <cell r="AL245"/>
          <cell r="AM245" t="str">
            <v>Mr. Chris Hoke</v>
          </cell>
          <cell r="AN245" t="str">
            <v xml:space="preserve">choke@nwshelbyschools.org </v>
          </cell>
          <cell r="AO245" t="str">
            <v>317-835-7461</v>
          </cell>
          <cell r="AP245" t="str">
            <v>Christopher Hoke</v>
          </cell>
          <cell r="AQ245" t="str">
            <v>choke@nwshelby.k12.in.us</v>
          </cell>
        </row>
        <row r="246">
          <cell r="A246" t="str">
            <v>7360</v>
          </cell>
          <cell r="B246" t="str">
            <v>TM</v>
          </cell>
          <cell r="C246" t="str">
            <v>Southwestern Con Sch Shelby Co</v>
          </cell>
          <cell r="D246" t="str">
            <v xml:space="preserve">3406 W 600 S                  </v>
          </cell>
          <cell r="E246" t="str">
            <v xml:space="preserve">Shelbyville         </v>
          </cell>
          <cell r="F246" t="str">
            <v>IN</v>
          </cell>
          <cell r="G246" t="str">
            <v>46176-9632</v>
          </cell>
          <cell r="H246" t="e">
            <v>#N/A</v>
          </cell>
          <cell r="I246" t="str">
            <v>100743202</v>
          </cell>
          <cell r="J246">
            <v>0.85</v>
          </cell>
          <cell r="K246" t="str">
            <v>Dr.</v>
          </cell>
          <cell r="L246" t="str">
            <v>Paula Maurer</v>
          </cell>
          <cell r="M246" t="str">
            <v>pmaurer@swshelby.k12.in.us</v>
          </cell>
          <cell r="N246" t="str">
            <v>Karen Parmer</v>
          </cell>
          <cell r="O246" t="str">
            <v>kparmer@swshelby.k12.in.us</v>
          </cell>
          <cell r="P246"/>
          <cell r="Q246"/>
          <cell r="R246"/>
          <cell r="S246"/>
          <cell r="T246" t="str">
            <v>317.729.5320</v>
          </cell>
          <cell r="U246" t="str">
            <v>317.729.5370</v>
          </cell>
          <cell r="V246" t="str">
            <v>Bonnie Thopy</v>
          </cell>
          <cell r="W246" t="str">
            <v>bthopy@swshelby.k12.in.us</v>
          </cell>
          <cell r="X246"/>
          <cell r="Y246"/>
          <cell r="Z246"/>
          <cell r="AA246"/>
          <cell r="AB246" t="str">
            <v>317-729-5746 x 200</v>
          </cell>
          <cell r="AC246" t="str">
            <v>317-729-5330</v>
          </cell>
          <cell r="AD246" t="str">
            <v>Paula Maurer</v>
          </cell>
          <cell r="AE246" t="str">
            <v>pmaurer@swshelby.k12.in.us</v>
          </cell>
          <cell r="AF246"/>
          <cell r="AG246"/>
          <cell r="AH246" t="str">
            <v>317-729-5746</v>
          </cell>
          <cell r="AI246" t="str">
            <v>Bonnie Thopy</v>
          </cell>
          <cell r="AJ246" t="str">
            <v>bthopy@swshelby.k12.in.us</v>
          </cell>
          <cell r="AK246"/>
          <cell r="AL246"/>
          <cell r="AM246" t="str">
            <v>Dr. Paula Maurer</v>
          </cell>
          <cell r="AN246" t="str">
            <v>pmaurer@swshelby.k12.in.us</v>
          </cell>
          <cell r="AO246" t="str">
            <v>317-729-5746 x 200</v>
          </cell>
          <cell r="AP246" t="str">
            <v>Paula Maurer</v>
          </cell>
          <cell r="AQ246" t="str">
            <v>pmaurer@swshelby.k12.in.us</v>
          </cell>
        </row>
        <row r="247">
          <cell r="A247" t="str">
            <v>7365</v>
          </cell>
          <cell r="B247" t="str">
            <v>SH</v>
          </cell>
          <cell r="C247" t="str">
            <v xml:space="preserve">Shelbyville Central Schools   </v>
          </cell>
          <cell r="D247" t="str">
            <v xml:space="preserve">803 St Joseph St              </v>
          </cell>
          <cell r="E247" t="str">
            <v xml:space="preserve">Shelbyville         </v>
          </cell>
          <cell r="F247" t="str">
            <v>IN</v>
          </cell>
          <cell r="G247" t="str">
            <v>46176-1295</v>
          </cell>
          <cell r="H247">
            <v>3.56994545842513E-3</v>
          </cell>
          <cell r="I247">
            <v>100021856</v>
          </cell>
          <cell r="J247">
            <v>0.9</v>
          </cell>
          <cell r="K247" t="str">
            <v>Mr.</v>
          </cell>
          <cell r="L247" t="str">
            <v>David Adams</v>
          </cell>
          <cell r="M247" t="str">
            <v>daadams@shelbycs.org</v>
          </cell>
          <cell r="N247" t="str">
            <v>Mary Harper</v>
          </cell>
          <cell r="O247" t="str">
            <v>meharper@shelbycs.org</v>
          </cell>
          <cell r="P247"/>
          <cell r="Q247"/>
          <cell r="R247"/>
          <cell r="S247"/>
          <cell r="T247" t="str">
            <v>317.392.2505</v>
          </cell>
          <cell r="U247" t="str">
            <v>317.392.5737</v>
          </cell>
          <cell r="V247" t="str">
            <v>Mary E. Harper</v>
          </cell>
          <cell r="W247" t="str">
            <v>meharper@shelbycs.org</v>
          </cell>
          <cell r="X247"/>
          <cell r="Y247"/>
          <cell r="Z247"/>
          <cell r="AA247"/>
          <cell r="AB247" t="str">
            <v>317-392-2505</v>
          </cell>
          <cell r="AC247" t="str">
            <v>317-392-5737</v>
          </cell>
          <cell r="AD247" t="str">
            <v>Mary Harper</v>
          </cell>
          <cell r="AE247" t="str">
            <v>meharper@shelbycs.org</v>
          </cell>
          <cell r="AF247"/>
          <cell r="AG247"/>
          <cell r="AH247" t="str">
            <v>317-392-2505</v>
          </cell>
          <cell r="AI247" t="str">
            <v>Michelle Babcock</v>
          </cell>
          <cell r="AJ247" t="str">
            <v>Michelle.Babcock@shelbycs.org</v>
          </cell>
          <cell r="AK247"/>
          <cell r="AL247"/>
          <cell r="AM247" t="str">
            <v>Mr. David Adams</v>
          </cell>
          <cell r="AN247" t="str">
            <v>daadams@shelbycs.org</v>
          </cell>
          <cell r="AO247" t="str">
            <v>317-392-2505</v>
          </cell>
          <cell r="AP247" t="str">
            <v>Mary Harper</v>
          </cell>
          <cell r="AQ247" t="str">
            <v>meharper@shelbycs.org</v>
          </cell>
        </row>
        <row r="248">
          <cell r="A248" t="str">
            <v>7385</v>
          </cell>
          <cell r="B248" t="str">
            <v>SH</v>
          </cell>
          <cell r="C248" t="str">
            <v xml:space="preserve">North Spencer County Sch Corp </v>
          </cell>
          <cell r="D248" t="str">
            <v xml:space="preserve">PO Box 316                    </v>
          </cell>
          <cell r="E248" t="str">
            <v xml:space="preserve">Lincoln City        </v>
          </cell>
          <cell r="F248" t="str">
            <v>IN</v>
          </cell>
          <cell r="G248" t="str">
            <v>47552-0316</v>
          </cell>
          <cell r="H248">
            <v>3.0999999999999999E-3</v>
          </cell>
          <cell r="I248" t="str">
            <v>102122033</v>
          </cell>
          <cell r="J248">
            <v>0.85</v>
          </cell>
          <cell r="K248" t="str">
            <v>Mr.</v>
          </cell>
          <cell r="L248" t="str">
            <v>Daniel Scherry</v>
          </cell>
          <cell r="M248" t="str">
            <v>dscherry@nspencer.k12.in.us</v>
          </cell>
          <cell r="N248" t="str">
            <v>Jennifer Jazyk</v>
          </cell>
          <cell r="O248" t="str">
            <v>jjazyk@nspencer.k12.in.us</v>
          </cell>
          <cell r="P248"/>
          <cell r="Q248"/>
          <cell r="R248"/>
          <cell r="S248"/>
          <cell r="T248" t="str">
            <v>812.937.4300</v>
          </cell>
          <cell r="U248" t="str">
            <v>812.937.4317</v>
          </cell>
          <cell r="V248" t="str">
            <v>Julie Kemp</v>
          </cell>
          <cell r="W248" t="str">
            <v>jkemp@nspencer.k12.in.us</v>
          </cell>
          <cell r="X248"/>
          <cell r="Y248"/>
          <cell r="Z248"/>
          <cell r="AA248"/>
          <cell r="AB248" t="str">
            <v>812-937-2400   x301</v>
          </cell>
          <cell r="AC248" t="str">
            <v>812-937-7187</v>
          </cell>
          <cell r="AD248" t="str">
            <v>Jennifer Jazyk</v>
          </cell>
          <cell r="AE248" t="str">
            <v>jjazyk@nspencer.k12.in.us</v>
          </cell>
          <cell r="AF248"/>
          <cell r="AG248"/>
          <cell r="AH248" t="str">
            <v>812.937.2400 x6000</v>
          </cell>
          <cell r="AI248" t="str">
            <v>Martha Barnett</v>
          </cell>
          <cell r="AJ248" t="str">
            <v>mbarnett@nspencer.k12.in.us</v>
          </cell>
          <cell r="AK248"/>
          <cell r="AL248"/>
          <cell r="AM248" t="str">
            <v>Mr. Daniel Scherry</v>
          </cell>
          <cell r="AN248" t="str">
            <v>dscherry@nspencer.k12.in.us</v>
          </cell>
          <cell r="AO248" t="str">
            <v>812-937-2400   x301</v>
          </cell>
          <cell r="AP248" t="str">
            <v>Jennifer Jazyk</v>
          </cell>
          <cell r="AQ248" t="str">
            <v>jjazyk@nspencer.k12.in.us</v>
          </cell>
        </row>
        <row r="249">
          <cell r="A249" t="str">
            <v>7445</v>
          </cell>
          <cell r="B249" t="str">
            <v>FC</v>
          </cell>
          <cell r="C249" t="str">
            <v xml:space="preserve">South Spencer County Sch Corp </v>
          </cell>
          <cell r="D249" t="str">
            <v xml:space="preserve">PO Box 26                     </v>
          </cell>
          <cell r="E249" t="str">
            <v xml:space="preserve">Rockport            </v>
          </cell>
          <cell r="F249" t="str">
            <v>IN</v>
          </cell>
          <cell r="G249" t="str">
            <v>47635-0026</v>
          </cell>
          <cell r="H249" t="e">
            <v>#N/A</v>
          </cell>
          <cell r="I249" t="str">
            <v>125235051</v>
          </cell>
          <cell r="J249">
            <v>0.9</v>
          </cell>
          <cell r="K249" t="str">
            <v>Mr.</v>
          </cell>
          <cell r="L249" t="str">
            <v>Richard Rutherford</v>
          </cell>
          <cell r="M249" t="str">
            <v>richard.rutherford@sspencer.k12.in.us</v>
          </cell>
          <cell r="N249" t="str">
            <v>Rick Hunt</v>
          </cell>
          <cell r="O249" t="str">
            <v>rick.hunt@sspencer.k12.in.us</v>
          </cell>
          <cell r="P249"/>
          <cell r="Q249"/>
          <cell r="R249"/>
          <cell r="S249"/>
          <cell r="T249" t="str">
            <v>812.359.4401</v>
          </cell>
          <cell r="U249" t="str">
            <v>812.359.4465</v>
          </cell>
          <cell r="V249" t="str">
            <v>Richard Rutherford</v>
          </cell>
          <cell r="W249" t="str">
            <v>richard.rutherford@sspencer.k12.in.us</v>
          </cell>
          <cell r="X249"/>
          <cell r="Y249"/>
          <cell r="Z249"/>
          <cell r="AA249"/>
          <cell r="AB249" t="str">
            <v>812-649-2591</v>
          </cell>
          <cell r="AC249" t="str">
            <v>812-649-4249</v>
          </cell>
          <cell r="AD249" t="str">
            <v>Richard Rutherford</v>
          </cell>
          <cell r="AE249" t="str">
            <v>richard.rutherford@sspencer.k12.in.us</v>
          </cell>
          <cell r="AF249"/>
          <cell r="AG249"/>
          <cell r="AH249" t="str">
            <v>812-649-2591</v>
          </cell>
          <cell r="AI249" t="str">
            <v xml:space="preserve">Melissa Davis </v>
          </cell>
          <cell r="AJ249" t="str">
            <v>Melissa.davis@sspencer.k12.in.us</v>
          </cell>
          <cell r="AK249"/>
          <cell r="AL249"/>
          <cell r="AM249" t="str">
            <v>Mr. Richard Rutherford</v>
          </cell>
          <cell r="AN249" t="str">
            <v>richard.rutherford@sspencer.k12.in.us</v>
          </cell>
          <cell r="AO249" t="str">
            <v>812-649-2591</v>
          </cell>
          <cell r="AP249" t="str">
            <v>Pam Lindsey</v>
          </cell>
          <cell r="AQ249" t="str">
            <v>pam.lindsey@sspencer.k12.in.us</v>
          </cell>
        </row>
        <row r="250">
          <cell r="A250" t="str">
            <v>7495</v>
          </cell>
          <cell r="B250" t="str">
            <v>TBD</v>
          </cell>
          <cell r="C250" t="str">
            <v xml:space="preserve">Oregon-Davis School Corp      </v>
          </cell>
          <cell r="D250" t="str">
            <v xml:space="preserve">5998 N 750 E                  </v>
          </cell>
          <cell r="E250" t="str">
            <v xml:space="preserve">Hamlet              </v>
          </cell>
          <cell r="F250" t="str">
            <v>IN</v>
          </cell>
          <cell r="G250">
            <v>46532</v>
          </cell>
          <cell r="H250">
            <v>5.3800000000000001E-2</v>
          </cell>
          <cell r="I250" t="str">
            <v>050676253</v>
          </cell>
          <cell r="J250">
            <v>0.9</v>
          </cell>
          <cell r="K250" t="str">
            <v>Mr.</v>
          </cell>
          <cell r="L250" t="str">
            <v>Don Harman</v>
          </cell>
          <cell r="M250" t="str">
            <v>dharman@od.k12.in.us</v>
          </cell>
          <cell r="N250" t="str">
            <v>Bettie Jo Awald</v>
          </cell>
          <cell r="O250" t="str">
            <v>bawald@od.k12.in.us</v>
          </cell>
          <cell r="P250"/>
          <cell r="Q250"/>
          <cell r="R250"/>
          <cell r="S250"/>
          <cell r="T250" t="str">
            <v>574.867.2711</v>
          </cell>
          <cell r="U250" t="str">
            <v>574.867.2721</v>
          </cell>
          <cell r="V250" t="str">
            <v>Don Harman</v>
          </cell>
          <cell r="W250" t="str">
            <v>dharman@od.k12.in.us</v>
          </cell>
          <cell r="X250"/>
          <cell r="Y250"/>
          <cell r="Z250"/>
          <cell r="AA250"/>
          <cell r="AB250" t="str">
            <v>574-867-2711</v>
          </cell>
          <cell r="AC250" t="str">
            <v>574-867-8191</v>
          </cell>
          <cell r="AD250" t="str">
            <v>Don Harman</v>
          </cell>
          <cell r="AE250" t="str">
            <v>dharman@od.k12.in.us</v>
          </cell>
          <cell r="AF250"/>
          <cell r="AG250"/>
          <cell r="AH250" t="str">
            <v>574-867-2711</v>
          </cell>
          <cell r="AI250" t="str">
            <v>Nikki Salazar</v>
          </cell>
          <cell r="AJ250" t="str">
            <v>nsalazar@od.k12.in.us</v>
          </cell>
          <cell r="AK250"/>
          <cell r="AL250"/>
          <cell r="AM250" t="str">
            <v>Mr. Don Harman</v>
          </cell>
          <cell r="AN250" t="str">
            <v>dharman@od.k12.in.us</v>
          </cell>
          <cell r="AO250" t="str">
            <v>574-867-2711</v>
          </cell>
          <cell r="AP250" t="str">
            <v>Dr. Donald Harman</v>
          </cell>
          <cell r="AQ250" t="str">
            <v>dharman@od.k12.in.us</v>
          </cell>
        </row>
        <row r="251">
          <cell r="A251" t="str">
            <v>7515</v>
          </cell>
          <cell r="B251" t="str">
            <v>MF</v>
          </cell>
          <cell r="C251" t="str">
            <v>North Judson-San Pierre Sch Co</v>
          </cell>
          <cell r="D251" t="str">
            <v xml:space="preserve">801 Campbell Dr               </v>
          </cell>
          <cell r="E251" t="str">
            <v xml:space="preserve">North Judson        </v>
          </cell>
          <cell r="F251" t="str">
            <v>IN</v>
          </cell>
          <cell r="G251" t="str">
            <v>46366-1220</v>
          </cell>
          <cell r="H251" t="e">
            <v>#N/A</v>
          </cell>
          <cell r="I251" t="str">
            <v>115300113</v>
          </cell>
          <cell r="J251">
            <v>0.9</v>
          </cell>
          <cell r="K251" t="str">
            <v xml:space="preserve">Dr. </v>
          </cell>
          <cell r="L251" t="str">
            <v>Annette Zupin</v>
          </cell>
          <cell r="M251" t="str">
            <v>azupin@njsp.K12.in.us</v>
          </cell>
          <cell r="N251" t="str">
            <v>Julie Berndt</v>
          </cell>
          <cell r="O251" t="str">
            <v>jberndt@njsp.k12.in.us</v>
          </cell>
          <cell r="P251"/>
          <cell r="Q251"/>
          <cell r="R251"/>
          <cell r="S251"/>
          <cell r="T251" t="str">
            <v>574.896.2128</v>
          </cell>
          <cell r="U251" t="str">
            <v>574.896.2129</v>
          </cell>
          <cell r="V251" t="str">
            <v>Guy Richie</v>
          </cell>
          <cell r="W251" t="str">
            <v>grichie@njsp.k12.in.us</v>
          </cell>
          <cell r="X251"/>
          <cell r="Y251"/>
          <cell r="Z251"/>
          <cell r="AA251"/>
          <cell r="AB251" t="str">
            <v>574-896-2155</v>
          </cell>
          <cell r="AC251" t="str">
            <v>574-896-2156</v>
          </cell>
          <cell r="AD251" t="str">
            <v>Annette Zupin</v>
          </cell>
          <cell r="AE251" t="str">
            <v>azupin@njsp.K12.in.us</v>
          </cell>
          <cell r="AF251"/>
          <cell r="AG251"/>
          <cell r="AH251" t="str">
            <v>574-896-2155</v>
          </cell>
          <cell r="AI251" t="str">
            <v xml:space="preserve">Guy Richie </v>
          </cell>
          <cell r="AJ251" t="str">
            <v>grichie@njsp.k12.in.us</v>
          </cell>
          <cell r="AK251"/>
          <cell r="AL251"/>
          <cell r="AM251" t="str">
            <v>Ms. Annette Zupin</v>
          </cell>
          <cell r="AN251" t="str">
            <v>azupin@njsp.K12.in.us</v>
          </cell>
          <cell r="AO251" t="str">
            <v>574-896-2155</v>
          </cell>
          <cell r="AP251" t="str">
            <v>Dr. Annette Zupin</v>
          </cell>
          <cell r="AQ251" t="str">
            <v>azupin@njsp.k12.in.us</v>
          </cell>
        </row>
        <row r="252">
          <cell r="A252" t="str">
            <v>7525</v>
          </cell>
          <cell r="B252" t="str">
            <v>TM</v>
          </cell>
          <cell r="C252" t="str">
            <v xml:space="preserve">Knox Community School Corp    </v>
          </cell>
          <cell r="D252" t="str">
            <v xml:space="preserve">2 Redskin Trl                 </v>
          </cell>
          <cell r="E252" t="str">
            <v xml:space="preserve">Knox                </v>
          </cell>
          <cell r="F252" t="str">
            <v>IN</v>
          </cell>
          <cell r="G252" t="str">
            <v>46534-2238</v>
          </cell>
          <cell r="H252" t="e">
            <v>#N/A</v>
          </cell>
          <cell r="I252" t="str">
            <v>050678093</v>
          </cell>
          <cell r="J252">
            <v>0.9</v>
          </cell>
          <cell r="K252" t="str">
            <v>Dr.</v>
          </cell>
          <cell r="L252" t="str">
            <v>William Reichhart</v>
          </cell>
          <cell r="M252" t="str">
            <v>wreichhart@knox.k12.in.us</v>
          </cell>
          <cell r="N252" t="str">
            <v>Peggy Shidaker</v>
          </cell>
          <cell r="O252" t="str">
            <v>pshidaker@knox.k12.in.us</v>
          </cell>
          <cell r="P252"/>
          <cell r="Q252"/>
          <cell r="R252"/>
          <cell r="S252"/>
          <cell r="T252" t="str">
            <v>574.772.1602</v>
          </cell>
          <cell r="U252" t="str">
            <v>574.772.1608</v>
          </cell>
          <cell r="V252" t="str">
            <v>Peggy Shidaker</v>
          </cell>
          <cell r="W252" t="str">
            <v>pshidaker@knox.k12.in.us</v>
          </cell>
          <cell r="X252"/>
          <cell r="Y252"/>
          <cell r="Z252"/>
          <cell r="AA252"/>
          <cell r="AB252" t="str">
            <v>574-772-1602</v>
          </cell>
          <cell r="AC252" t="str">
            <v>574-772-1646</v>
          </cell>
          <cell r="AD252" t="str">
            <v>Peggy Shidaker</v>
          </cell>
          <cell r="AE252" t="str">
            <v>pshidaker@knox.k12.in.us</v>
          </cell>
          <cell r="AF252"/>
          <cell r="AG252"/>
          <cell r="AH252" t="str">
            <v>574-772-1602</v>
          </cell>
          <cell r="AI252" t="str">
            <v>Kasey Clark</v>
          </cell>
          <cell r="AJ252" t="str">
            <v>kclark@knox.k12.in.us</v>
          </cell>
          <cell r="AK252"/>
          <cell r="AL252"/>
          <cell r="AM252" t="str">
            <v>Mr. A J Gappa</v>
          </cell>
          <cell r="AN252" t="str">
            <v>ajgappa@knox.k12.in.us</v>
          </cell>
          <cell r="AO252" t="str">
            <v>574-772-1602</v>
          </cell>
          <cell r="AP252" t="str">
            <v>Peggy Shidaker</v>
          </cell>
          <cell r="AQ252" t="str">
            <v>pshidaker@knox.k12.in.us</v>
          </cell>
        </row>
        <row r="253">
          <cell r="A253" t="str">
            <v>7605</v>
          </cell>
          <cell r="B253" t="str">
            <v>FC</v>
          </cell>
          <cell r="C253" t="str">
            <v xml:space="preserve">Fremont Community Schools     </v>
          </cell>
          <cell r="D253" t="str">
            <v xml:space="preserve">PO Box 665                    </v>
          </cell>
          <cell r="E253" t="str">
            <v xml:space="preserve">Fremont             </v>
          </cell>
          <cell r="F253" t="str">
            <v>IN</v>
          </cell>
          <cell r="G253" t="str">
            <v>46737-0665</v>
          </cell>
          <cell r="H253" t="e">
            <v>#N/A</v>
          </cell>
          <cell r="I253" t="str">
            <v>092040484</v>
          </cell>
          <cell r="J253">
            <v>0.85</v>
          </cell>
          <cell r="K253" t="str">
            <v>Dr.</v>
          </cell>
          <cell r="L253" t="str">
            <v>William Stitt</v>
          </cell>
          <cell r="M253" t="str">
            <v>bstitt@fcs.k12.in.us</v>
          </cell>
          <cell r="N253" t="str">
            <v>William Stitt</v>
          </cell>
          <cell r="O253" t="str">
            <v>bstitt@fcs.k12.in.us</v>
          </cell>
          <cell r="P253"/>
          <cell r="Q253"/>
          <cell r="R253"/>
          <cell r="S253"/>
          <cell r="T253" t="str">
            <v>260.495.4385</v>
          </cell>
          <cell r="U253" t="str">
            <v>260.495.9798</v>
          </cell>
          <cell r="V253" t="str">
            <v>William Stitt</v>
          </cell>
          <cell r="W253" t="str">
            <v>bstitt@fcs.k12.in.us</v>
          </cell>
          <cell r="X253"/>
          <cell r="Y253"/>
          <cell r="Z253"/>
          <cell r="AA253"/>
          <cell r="AB253" t="str">
            <v>260-495-5005</v>
          </cell>
          <cell r="AC253" t="str">
            <v>260-495-9798</v>
          </cell>
          <cell r="AD253" t="str">
            <v>William Stitt</v>
          </cell>
          <cell r="AE253" t="str">
            <v>bstitt@fcs.k12.in.us</v>
          </cell>
          <cell r="AF253"/>
          <cell r="AG253"/>
          <cell r="AH253" t="str">
            <v>260-495-5005</v>
          </cell>
          <cell r="AI253" t="str">
            <v>Shayne Tresenriter</v>
          </cell>
          <cell r="AJ253" t="str">
            <v>jmcwhirt@fcs.k12.in.us</v>
          </cell>
          <cell r="AK253"/>
          <cell r="AL253" t="str">
            <v>stresenriter@fcs.k12.in.us</v>
          </cell>
          <cell r="AM253" t="str">
            <v>Dr. William Stitt</v>
          </cell>
          <cell r="AN253" t="str">
            <v>bstitt@fcs.k12.in.us</v>
          </cell>
          <cell r="AO253" t="str">
            <v>260-495-5005</v>
          </cell>
          <cell r="AP253"/>
          <cell r="AQ253"/>
        </row>
        <row r="254">
          <cell r="A254" t="str">
            <v>7610</v>
          </cell>
          <cell r="B254" t="str">
            <v>TBD</v>
          </cell>
          <cell r="C254" t="str">
            <v xml:space="preserve">Hamilton Community Schools    </v>
          </cell>
          <cell r="D254" t="str">
            <v xml:space="preserve">903 S Wayne St                </v>
          </cell>
          <cell r="E254" t="str">
            <v>je</v>
          </cell>
          <cell r="F254" t="str">
            <v>IN</v>
          </cell>
          <cell r="G254" t="str">
            <v>46742-9801</v>
          </cell>
          <cell r="H254" t="e">
            <v>#N/A</v>
          </cell>
          <cell r="I254" t="str">
            <v>189341357</v>
          </cell>
          <cell r="J254">
            <v>0.85</v>
          </cell>
          <cell r="K254" t="str">
            <v>Mr.</v>
          </cell>
          <cell r="L254" t="str">
            <v>Anthony Cassel</v>
          </cell>
          <cell r="M254" t="str">
            <v>anthony.cassel@hcs.k12.in.us</v>
          </cell>
          <cell r="N254" t="str">
            <v>Greg Piatt</v>
          </cell>
          <cell r="O254" t="str">
            <v>greg.piatt@hcs.k12.in.us</v>
          </cell>
          <cell r="P254"/>
          <cell r="Q254"/>
          <cell r="R254"/>
          <cell r="S254"/>
          <cell r="T254" t="str">
            <v>260.488.2101</v>
          </cell>
          <cell r="U254" t="str">
            <v>260.488.3634</v>
          </cell>
          <cell r="V254" t="str">
            <v>Anthony Cassel</v>
          </cell>
          <cell r="W254" t="str">
            <v>nicole.singer@hcs.k12.in.us</v>
          </cell>
          <cell r="X254"/>
          <cell r="Y254"/>
          <cell r="Z254"/>
          <cell r="AA254"/>
          <cell r="AB254" t="str">
            <v>260-488-2513</v>
          </cell>
          <cell r="AC254" t="str">
            <v>260-488-2348</v>
          </cell>
          <cell r="AD254" t="str">
            <v>Jennifer Cassel</v>
          </cell>
          <cell r="AE254" t="str">
            <v>Jennifer.cassel@hcs.k12.in.us</v>
          </cell>
          <cell r="AF254"/>
          <cell r="AG254"/>
          <cell r="AH254" t="str">
            <v>260-488-2513</v>
          </cell>
          <cell r="AI254" t="str">
            <v>Brittany Taylor</v>
          </cell>
          <cell r="AJ254" t="str">
            <v>brittany.taylor@hcs.k12.in.us</v>
          </cell>
          <cell r="AK254"/>
          <cell r="AL254"/>
          <cell r="AM254" t="str">
            <v>Dr. Nicole Singer</v>
          </cell>
          <cell r="AN254" t="str">
            <v>nicole.singer@hcs.k12.in.us</v>
          </cell>
          <cell r="AO254" t="str">
            <v>260-488-2513</v>
          </cell>
          <cell r="AP254" t="str">
            <v>Jennifer Cassel</v>
          </cell>
          <cell r="AQ254" t="str">
            <v>jennifer.cassel@hcs.k12.in.us</v>
          </cell>
        </row>
        <row r="255">
          <cell r="A255" t="str">
            <v>7615</v>
          </cell>
          <cell r="B255" t="str">
            <v>TM</v>
          </cell>
          <cell r="C255" t="str">
            <v xml:space="preserve">M S D Steuben County          </v>
          </cell>
          <cell r="D255" t="str">
            <v xml:space="preserve">400 S Martha St               </v>
          </cell>
          <cell r="E255" t="str">
            <v xml:space="preserve">Angola              </v>
          </cell>
          <cell r="F255" t="str">
            <v>IN</v>
          </cell>
          <cell r="G255" t="str">
            <v>46703-1953</v>
          </cell>
          <cell r="H255" t="e">
            <v>#N/A</v>
          </cell>
          <cell r="I255">
            <v>100648369</v>
          </cell>
          <cell r="J255">
            <v>0.9</v>
          </cell>
          <cell r="K255" t="str">
            <v>Dr.</v>
          </cell>
          <cell r="L255" t="str">
            <v>Brent Wilson</v>
          </cell>
          <cell r="M255" t="str">
            <v>bwilson@msdsc.us</v>
          </cell>
          <cell r="N255" t="str">
            <v>Cyndi Nusbaum</v>
          </cell>
          <cell r="O255" t="str">
            <v>cnusbaum@msdsc.us</v>
          </cell>
          <cell r="P255"/>
          <cell r="Q255"/>
          <cell r="R255"/>
          <cell r="S255"/>
          <cell r="T255" t="str">
            <v>260.665.2854 x203</v>
          </cell>
          <cell r="U255" t="str">
            <v>260.665.9155</v>
          </cell>
          <cell r="V255" t="str">
            <v>Cyndi Nusbaum</v>
          </cell>
          <cell r="W255" t="str">
            <v>cnusbaum@msdsc.us</v>
          </cell>
          <cell r="X255"/>
          <cell r="Y255"/>
          <cell r="Z255"/>
          <cell r="AA255"/>
          <cell r="AB255" t="str">
            <v>260-665-2854</v>
          </cell>
          <cell r="AC255" t="str">
            <v>260-665-9155</v>
          </cell>
          <cell r="AD255" t="str">
            <v xml:space="preserve">Cyndi Nusbaum </v>
          </cell>
          <cell r="AE255" t="str">
            <v>cnusbaum@msdsc.us</v>
          </cell>
          <cell r="AF255"/>
          <cell r="AG255"/>
          <cell r="AH255" t="str">
            <v>(260) 665-2854, ext. 1311</v>
          </cell>
          <cell r="AI255" t="str">
            <v>Monte Van Gessel</v>
          </cell>
          <cell r="AJ255" t="str">
            <v>mvangessel@msdsc.us</v>
          </cell>
          <cell r="AK255"/>
          <cell r="AL255"/>
          <cell r="AM255" t="str">
            <v>Dr. Brent Wilson</v>
          </cell>
          <cell r="AN255" t="str">
            <v>bwilson@msdsc.us</v>
          </cell>
          <cell r="AO255" t="str">
            <v>260-665-2854</v>
          </cell>
          <cell r="AP255" t="str">
            <v>Cyndi Nusbaum</v>
          </cell>
          <cell r="AQ255" t="str">
            <v>cnusbaum@msdsc.us</v>
          </cell>
        </row>
        <row r="256">
          <cell r="A256" t="str">
            <v>7645</v>
          </cell>
          <cell r="B256" t="str">
            <v>MM</v>
          </cell>
          <cell r="C256" t="str">
            <v xml:space="preserve">Northeast School Corp         </v>
          </cell>
          <cell r="D256" t="str">
            <v>406 N Vine St.</v>
          </cell>
          <cell r="E256" t="str">
            <v xml:space="preserve">Hymera              </v>
          </cell>
          <cell r="F256" t="str">
            <v>IN</v>
          </cell>
          <cell r="G256" t="str">
            <v>47855-0493</v>
          </cell>
          <cell r="H256" t="e">
            <v>#N/A</v>
          </cell>
          <cell r="I256" t="str">
            <v>050693373</v>
          </cell>
          <cell r="J256">
            <v>0.9</v>
          </cell>
          <cell r="K256" t="str">
            <v>Dr.</v>
          </cell>
          <cell r="L256" t="str">
            <v>Mark Baker</v>
          </cell>
          <cell r="M256" t="str">
            <v>bakerm@nesc.k12.in.us</v>
          </cell>
          <cell r="N256" t="str">
            <v>Patty Walters</v>
          </cell>
          <cell r="O256" t="str">
            <v>waltersp@nesc.k12.in.us</v>
          </cell>
          <cell r="P256"/>
          <cell r="Q256"/>
          <cell r="R256"/>
          <cell r="S256"/>
          <cell r="T256" t="str">
            <v>812.383.4671</v>
          </cell>
          <cell r="U256" t="str">
            <v>812.383.7213</v>
          </cell>
          <cell r="V256" t="str">
            <v>Dr. Mark A. Baker</v>
          </cell>
          <cell r="W256" t="str">
            <v>bakerm@nesc.k12.in.us</v>
          </cell>
          <cell r="X256"/>
          <cell r="Y256"/>
          <cell r="Z256"/>
          <cell r="AA256"/>
          <cell r="AB256" t="str">
            <v>812-383-5761</v>
          </cell>
          <cell r="AC256" t="str">
            <v>812-383-4591</v>
          </cell>
          <cell r="AD256" t="str">
            <v>Mark A. Baker</v>
          </cell>
          <cell r="AE256" t="str">
            <v>bakerm@nesc.k12.in.us</v>
          </cell>
          <cell r="AF256"/>
          <cell r="AG256"/>
          <cell r="AH256" t="str">
            <v>812-383-5761</v>
          </cell>
          <cell r="AI256" t="str">
            <v>Vikki Huntworth</v>
          </cell>
          <cell r="AJ256" t="str">
            <v>huntworthv@nesc.k12.in.us</v>
          </cell>
          <cell r="AK256"/>
          <cell r="AL256"/>
          <cell r="AM256" t="str">
            <v>Dr. Mark Baker</v>
          </cell>
          <cell r="AN256" t="str">
            <v>bakerm@nesc.k12.in.us</v>
          </cell>
          <cell r="AO256" t="str">
            <v>812-383-5761</v>
          </cell>
          <cell r="AP256" t="str">
            <v>Patty Walters</v>
          </cell>
          <cell r="AQ256" t="str">
            <v>waltersp@nesc.k12.in.us</v>
          </cell>
        </row>
        <row r="257">
          <cell r="A257" t="str">
            <v>7715</v>
          </cell>
          <cell r="B257" t="str">
            <v>FC</v>
          </cell>
          <cell r="C257" t="str">
            <v xml:space="preserve">Southwest School Corp         </v>
          </cell>
          <cell r="D257" t="str">
            <v xml:space="preserve">110 N Main St                 </v>
          </cell>
          <cell r="E257" t="str">
            <v xml:space="preserve">Sullivan            </v>
          </cell>
          <cell r="F257" t="str">
            <v>IN</v>
          </cell>
          <cell r="G257" t="str">
            <v>47882-1509</v>
          </cell>
          <cell r="H257" t="e">
            <v>#N/A</v>
          </cell>
          <cell r="I257" t="str">
            <v>100021948</v>
          </cell>
          <cell r="J257">
            <v>0.9</v>
          </cell>
          <cell r="K257" t="str">
            <v>Mr.</v>
          </cell>
          <cell r="L257" t="str">
            <v>Chris Stitzle</v>
          </cell>
          <cell r="M257" t="str">
            <v>cstitzle@swest.k12.in.us</v>
          </cell>
          <cell r="N257" t="str">
            <v>Terri Roberts</v>
          </cell>
          <cell r="O257" t="str">
            <v>troberts@swest.k12.in.us</v>
          </cell>
          <cell r="P257"/>
          <cell r="Q257"/>
          <cell r="R257"/>
          <cell r="S257"/>
          <cell r="T257" t="str">
            <v>812.268.6311</v>
          </cell>
          <cell r="U257" t="str">
            <v>812.268.6312</v>
          </cell>
          <cell r="V257" t="str">
            <v>Chris Stitzle</v>
          </cell>
          <cell r="W257" t="str">
            <v>cstitzle@swest.k12.in.us</v>
          </cell>
          <cell r="X257"/>
          <cell r="Y257"/>
          <cell r="Z257"/>
          <cell r="AA257"/>
          <cell r="AB257" t="str">
            <v>812-268-6311</v>
          </cell>
          <cell r="AC257" t="str">
            <v>812-268-6312</v>
          </cell>
          <cell r="AD257" t="str">
            <v>Terri Roberts</v>
          </cell>
          <cell r="AE257" t="str">
            <v>troberts@swest.k12.in.us</v>
          </cell>
          <cell r="AF257"/>
          <cell r="AG257"/>
          <cell r="AH257" t="str">
            <v>912-564-0968</v>
          </cell>
          <cell r="AI257" t="str">
            <v>Michele Hazelrigg</v>
          </cell>
          <cell r="AJ257" t="str">
            <v>mhazelrigg@swest.k12.in.us</v>
          </cell>
          <cell r="AK257"/>
          <cell r="AL257"/>
          <cell r="AM257" t="str">
            <v>Mr. Chris Stitzle</v>
          </cell>
          <cell r="AN257" t="str">
            <v>cstitzle@swest.k12.in.us</v>
          </cell>
          <cell r="AO257" t="str">
            <v>812-268-6311</v>
          </cell>
          <cell r="AP257" t="str">
            <v>Terri Roberts</v>
          </cell>
          <cell r="AQ257" t="str">
            <v>troberts@swest.k12.in.us</v>
          </cell>
        </row>
        <row r="258">
          <cell r="A258" t="str">
            <v>7775</v>
          </cell>
          <cell r="B258" t="str">
            <v>FC</v>
          </cell>
          <cell r="C258" t="str">
            <v>Switzerland County School Corp</v>
          </cell>
          <cell r="D258" t="str">
            <v>1040 W Main St</v>
          </cell>
          <cell r="E258" t="str">
            <v xml:space="preserve">Vevay               </v>
          </cell>
          <cell r="F258" t="str">
            <v>IN</v>
          </cell>
          <cell r="G258">
            <v>47043</v>
          </cell>
          <cell r="H258" t="e">
            <v>#N/A</v>
          </cell>
          <cell r="I258" t="str">
            <v>050309251</v>
          </cell>
          <cell r="J258">
            <v>0.9</v>
          </cell>
          <cell r="K258" t="str">
            <v>Mr.</v>
          </cell>
          <cell r="L258" t="str">
            <v>Rod Hite</v>
          </cell>
          <cell r="M258" t="str">
            <v>rhite@switzsc.org</v>
          </cell>
          <cell r="N258" t="str">
            <v>Fred Ross</v>
          </cell>
          <cell r="O258" t="str">
            <v>fross@switzsc.org</v>
          </cell>
          <cell r="P258"/>
          <cell r="Q258"/>
          <cell r="R258"/>
          <cell r="S258"/>
          <cell r="T258" t="str">
            <v>812.427.2611</v>
          </cell>
          <cell r="U258" t="str">
            <v>812.427.2044</v>
          </cell>
          <cell r="V258" t="str">
            <v>Mike Jones</v>
          </cell>
          <cell r="W258" t="str">
            <v>mjones@switzsc.org</v>
          </cell>
          <cell r="X258"/>
          <cell r="Y258"/>
          <cell r="Z258"/>
          <cell r="AA258"/>
          <cell r="AB258" t="str">
            <v>812-427-2611</v>
          </cell>
          <cell r="AC258" t="str">
            <v>812-427-3695</v>
          </cell>
          <cell r="AD258" t="str">
            <v>Fred Ross</v>
          </cell>
          <cell r="AE258" t="str">
            <v>fross@switzsc.org</v>
          </cell>
          <cell r="AF258"/>
          <cell r="AG258"/>
          <cell r="AH258" t="str">
            <v>812-427-2611</v>
          </cell>
          <cell r="AI258" t="str">
            <v>Wilma Rosenberger</v>
          </cell>
          <cell r="AJ258" t="str">
            <v>wrosenberger@switzsc.org</v>
          </cell>
          <cell r="AK258"/>
          <cell r="AL258"/>
          <cell r="AM258" t="str">
            <v>Dr. Mike Jones</v>
          </cell>
          <cell r="AN258" t="str">
            <v>mjones@switzsc.org</v>
          </cell>
          <cell r="AO258" t="str">
            <v>812-427-2611</v>
          </cell>
          <cell r="AP258" t="str">
            <v>Fred Ross</v>
          </cell>
          <cell r="AQ258" t="str">
            <v>fross@switzsc.org</v>
          </cell>
        </row>
        <row r="259">
          <cell r="A259" t="str">
            <v>7855</v>
          </cell>
          <cell r="B259" t="str">
            <v>MF</v>
          </cell>
          <cell r="C259" t="str">
            <v xml:space="preserve">Lafayette School Corporation  </v>
          </cell>
          <cell r="D259" t="str">
            <v xml:space="preserve">2300 Cason St                 </v>
          </cell>
          <cell r="E259" t="str">
            <v xml:space="preserve">Lafayette           </v>
          </cell>
          <cell r="F259" t="str">
            <v>IN</v>
          </cell>
          <cell r="G259" t="str">
            <v>47904-2692</v>
          </cell>
          <cell r="H259">
            <v>2.06E-2</v>
          </cell>
          <cell r="I259">
            <v>72060163</v>
          </cell>
          <cell r="J259">
            <v>0.9</v>
          </cell>
          <cell r="K259" t="str">
            <v>Mr.</v>
          </cell>
          <cell r="L259" t="str">
            <v>Les Huddle</v>
          </cell>
          <cell r="M259" t="str">
            <v>lhuddle@lsc.k12.in.us</v>
          </cell>
          <cell r="N259" t="str">
            <v>Julie Gustafson</v>
          </cell>
          <cell r="O259" t="str">
            <v>jgustafson@lsc.k12.in.us</v>
          </cell>
          <cell r="P259"/>
          <cell r="Q259"/>
          <cell r="R259"/>
          <cell r="S259"/>
          <cell r="T259" t="str">
            <v>765.807.7300</v>
          </cell>
          <cell r="U259" t="str">
            <v>765.771.6144</v>
          </cell>
          <cell r="V259" t="str">
            <v>Julie Gustafson</v>
          </cell>
          <cell r="W259" t="str">
            <v>jgustafson@lsc.k12.in.us</v>
          </cell>
          <cell r="X259"/>
          <cell r="Y259"/>
          <cell r="Z259"/>
          <cell r="AA259"/>
          <cell r="AB259" t="str">
            <v>765-708-7300</v>
          </cell>
          <cell r="AC259" t="str">
            <v>765-771-6049</v>
          </cell>
          <cell r="AD259" t="str">
            <v>Brenda Ward</v>
          </cell>
          <cell r="AE259" t="str">
            <v>bward@lsc.k12.in.us</v>
          </cell>
          <cell r="AF259" t="str">
            <v>Alicia Clevenger</v>
          </cell>
          <cell r="AG259" t="str">
            <v>aclevenger@lsc.k12.in.us</v>
          </cell>
          <cell r="AH259" t="str">
            <v>(765) 771-6000</v>
          </cell>
          <cell r="AI259" t="str">
            <v>Eric Rody</v>
          </cell>
          <cell r="AJ259" t="str">
            <v>erody@lsc.k12.in.us</v>
          </cell>
          <cell r="AK259"/>
          <cell r="AL259"/>
          <cell r="AM259" t="str">
            <v>Mr. Les Huddle</v>
          </cell>
          <cell r="AN259" t="str">
            <v>lhuddle@lsc.k12.in.us</v>
          </cell>
          <cell r="AO259" t="str">
            <v>765-708-7300</v>
          </cell>
          <cell r="AP259" t="str">
            <v>Julie Gustafson</v>
          </cell>
          <cell r="AQ259" t="str">
            <v>jgustafson@lsc.k12.in.us</v>
          </cell>
        </row>
        <row r="260">
          <cell r="A260" t="str">
            <v>7865</v>
          </cell>
          <cell r="B260" t="str">
            <v>SH</v>
          </cell>
          <cell r="C260" t="str">
            <v xml:space="preserve">Tippecanoe School Corp        </v>
          </cell>
          <cell r="D260" t="str">
            <v xml:space="preserve">21 Elston Rd                  </v>
          </cell>
          <cell r="E260" t="str">
            <v xml:space="preserve">Lafayette           </v>
          </cell>
          <cell r="F260" t="str">
            <v>IN</v>
          </cell>
          <cell r="G260" t="str">
            <v>47909-2899</v>
          </cell>
          <cell r="H260">
            <v>1.3100000000000001E-2</v>
          </cell>
          <cell r="I260" t="str">
            <v>075984559</v>
          </cell>
          <cell r="J260">
            <v>0.85</v>
          </cell>
          <cell r="K260" t="str">
            <v>Dr.</v>
          </cell>
          <cell r="L260" t="str">
            <v>Scott Hanback</v>
          </cell>
          <cell r="M260" t="str">
            <v>shanback@tsc.k12.in.us</v>
          </cell>
          <cell r="N260" t="str">
            <v>Dr. BeAnn Younker</v>
          </cell>
          <cell r="O260" t="str">
            <v>byounker@tsc.k12.in.us</v>
          </cell>
          <cell r="P260"/>
          <cell r="Q260"/>
          <cell r="R260"/>
          <cell r="S260"/>
          <cell r="T260" t="str">
            <v>765.474.4926</v>
          </cell>
          <cell r="U260" t="str">
            <v>765.474.3210</v>
          </cell>
          <cell r="V260" t="str">
            <v>Kirk Booe</v>
          </cell>
          <cell r="W260" t="str">
            <v>kbooe@tscschools.net</v>
          </cell>
          <cell r="X260"/>
          <cell r="Y260"/>
          <cell r="Z260"/>
          <cell r="AA260"/>
          <cell r="AB260" t="str">
            <v>765-772-4921</v>
          </cell>
          <cell r="AC260" t="str">
            <v>765-474-0533</v>
          </cell>
          <cell r="AD260" t="str">
            <v>Dr. BeAnn Younker</v>
          </cell>
          <cell r="AE260" t="str">
            <v>byounker@tsc.k12.in.us</v>
          </cell>
          <cell r="AF260"/>
          <cell r="AG260"/>
          <cell r="AH260" t="str">
            <v>(765) 474-2481</v>
          </cell>
          <cell r="AI260" t="str">
            <v>Amanda Brackett</v>
          </cell>
          <cell r="AJ260" t="str">
            <v>ambrackett@tsc.k12.in.us</v>
          </cell>
          <cell r="AK260"/>
          <cell r="AL260"/>
          <cell r="AM260" t="str">
            <v>Dr. Scott Hanback</v>
          </cell>
          <cell r="AN260" t="str">
            <v>shanback@tsc.k12.in.us</v>
          </cell>
          <cell r="AO260" t="str">
            <v>765-772-4921</v>
          </cell>
          <cell r="AP260" t="str">
            <v>BeAnn Younker</v>
          </cell>
          <cell r="AQ260" t="str">
            <v>byounker@tsc.k12.in.us</v>
          </cell>
        </row>
        <row r="261">
          <cell r="A261" t="str">
            <v>7875</v>
          </cell>
          <cell r="B261" t="str">
            <v>DM</v>
          </cell>
          <cell r="C261" t="str">
            <v>West Lafayette Com School Corp</v>
          </cell>
          <cell r="D261" t="str">
            <v xml:space="preserve">1130 N Salisbury              </v>
          </cell>
          <cell r="E261" t="str">
            <v xml:space="preserve">West Lafayette      </v>
          </cell>
          <cell r="F261" t="str">
            <v>IN</v>
          </cell>
          <cell r="G261" t="str">
            <v>47906-2447</v>
          </cell>
          <cell r="H261">
            <v>0</v>
          </cell>
          <cell r="I261">
            <v>107235590</v>
          </cell>
          <cell r="J261">
            <v>0.85</v>
          </cell>
          <cell r="K261" t="str">
            <v>Dr.</v>
          </cell>
          <cell r="L261" t="str">
            <v>Rocky Killion</v>
          </cell>
          <cell r="M261" t="str">
            <v>killionr@wl.k12.in.us</v>
          </cell>
          <cell r="N261" t="str">
            <v>Dr. Amber Targgart</v>
          </cell>
          <cell r="O261" t="str">
            <v>targgarta@wl.k12.in.us</v>
          </cell>
          <cell r="P261"/>
          <cell r="Q261"/>
          <cell r="R261"/>
          <cell r="S261"/>
          <cell r="T261" t="str">
            <v>765.464.3212</v>
          </cell>
          <cell r="U261" t="str">
            <v>765.464.3210</v>
          </cell>
          <cell r="V261" t="str">
            <v>Rocky D Killion</v>
          </cell>
          <cell r="W261" t="str">
            <v>killionr@wl.k12.in.us</v>
          </cell>
          <cell r="X261"/>
          <cell r="Y261"/>
          <cell r="Z261"/>
          <cell r="AA261"/>
          <cell r="AB261" t="str">
            <v>765-746-1641</v>
          </cell>
          <cell r="AC261" t="str">
            <v>765-746-1644</v>
          </cell>
          <cell r="AD261" t="str">
            <v>Rocky Killion</v>
          </cell>
          <cell r="AE261" t="str">
            <v>killionr@wl.k12.in.us</v>
          </cell>
          <cell r="AF261"/>
          <cell r="AG261"/>
          <cell r="AH261" t="str">
            <v>765-746-1602</v>
          </cell>
          <cell r="AI261" t="str">
            <v>Janelle Wade</v>
          </cell>
          <cell r="AJ261" t="str">
            <v>wadej@wl.k12.in.us</v>
          </cell>
          <cell r="AK261"/>
          <cell r="AL261"/>
          <cell r="AM261" t="str">
            <v>Dr. Rocky Killion</v>
          </cell>
          <cell r="AN261" t="str">
            <v>killionr@wl.k12.in.us</v>
          </cell>
          <cell r="AO261" t="str">
            <v>765-746-1641</v>
          </cell>
          <cell r="AP261" t="str">
            <v>Abby Weiderhaft</v>
          </cell>
          <cell r="AQ261" t="str">
            <v>weiderhafta@wl.k12.in.us</v>
          </cell>
        </row>
        <row r="262">
          <cell r="A262" t="str">
            <v>7935</v>
          </cell>
          <cell r="B262" t="str">
            <v>TBD</v>
          </cell>
          <cell r="C262" t="str">
            <v xml:space="preserve">Tri-Central Community Schools </v>
          </cell>
          <cell r="D262" t="str">
            <v xml:space="preserve">4774 N 200 W                  </v>
          </cell>
          <cell r="E262" t="str">
            <v xml:space="preserve">Sharpsville         </v>
          </cell>
          <cell r="F262" t="str">
            <v>IN</v>
          </cell>
          <cell r="G262" t="str">
            <v xml:space="preserve">46068-    </v>
          </cell>
          <cell r="H262">
            <v>1.8700000000000001E-2</v>
          </cell>
          <cell r="I262" t="str">
            <v>193221801</v>
          </cell>
          <cell r="J262">
            <v>0.85</v>
          </cell>
          <cell r="K262" t="str">
            <v>Mr.</v>
          </cell>
          <cell r="L262" t="str">
            <v>Dave Driggs</v>
          </cell>
          <cell r="M262" t="str">
            <v>ddriggs@tccs.k12.in.us</v>
          </cell>
          <cell r="N262" t="str">
            <v>Tami Brooks</v>
          </cell>
          <cell r="O262" t="str">
            <v>tbrooks@tccs.k12.in.us</v>
          </cell>
          <cell r="P262"/>
          <cell r="Q262"/>
          <cell r="R262"/>
          <cell r="S262"/>
          <cell r="T262" t="str">
            <v>765.963.2585</v>
          </cell>
          <cell r="U262" t="str">
            <v>765.963.3042</v>
          </cell>
          <cell r="V262" t="str">
            <v>Tamela Brooks</v>
          </cell>
          <cell r="W262" t="str">
            <v>tbrooks@tccs.k12.in.us</v>
          </cell>
          <cell r="X262"/>
          <cell r="Y262"/>
          <cell r="Z262"/>
          <cell r="AA262"/>
          <cell r="AB262" t="str">
            <v>765-963-2585 ext 1001</v>
          </cell>
          <cell r="AC262" t="str">
            <v>765-963-5885</v>
          </cell>
          <cell r="AD262" t="str">
            <v>Jay Adair</v>
          </cell>
          <cell r="AE262" t="str">
            <v>jadairr@tccs.k12.in.us</v>
          </cell>
          <cell r="AF262"/>
          <cell r="AG262"/>
          <cell r="AH262" t="str">
            <v>765.963.2585</v>
          </cell>
          <cell r="AI262" t="str">
            <v>Lisa Dever</v>
          </cell>
          <cell r="AJ262" t="str">
            <v>ldever@tccs.k12.in.us</v>
          </cell>
          <cell r="AK262"/>
          <cell r="AL262"/>
          <cell r="AM262" t="str">
            <v>Mr. Dave Driggs</v>
          </cell>
          <cell r="AN262" t="str">
            <v>ddriggs@tccs.k12.in.us</v>
          </cell>
          <cell r="AO262" t="str">
            <v>765-963-2585 ext 1001</v>
          </cell>
          <cell r="AP262" t="str">
            <v>Tami Brooks</v>
          </cell>
          <cell r="AQ262" t="str">
            <v>tbrooks@tccs.k12.in.us</v>
          </cell>
        </row>
        <row r="263">
          <cell r="A263" t="str">
            <v>7945</v>
          </cell>
          <cell r="B263" t="str">
            <v>MF</v>
          </cell>
          <cell r="C263" t="str">
            <v xml:space="preserve">Tipton Community School Corp  </v>
          </cell>
          <cell r="D263" t="str">
            <v xml:space="preserve">1051 S Main St          </v>
          </cell>
          <cell r="E263" t="str">
            <v xml:space="preserve">Tipton              </v>
          </cell>
          <cell r="F263" t="str">
            <v>IN</v>
          </cell>
          <cell r="G263" t="str">
            <v>46072-1698</v>
          </cell>
          <cell r="H263" t="e">
            <v>#N/A</v>
          </cell>
          <cell r="I263" t="str">
            <v>087042925</v>
          </cell>
          <cell r="J263">
            <v>0.85</v>
          </cell>
          <cell r="K263" t="str">
            <v>Mr.</v>
          </cell>
          <cell r="L263" t="str">
            <v>Kevin Emsweller</v>
          </cell>
          <cell r="M263" t="str">
            <v>kemsweller@tcsc.k12.in.us</v>
          </cell>
          <cell r="N263" t="str">
            <v>Shari Cottingham</v>
          </cell>
          <cell r="O263" t="str">
            <v>scottingham@tcsc.k12.in.us</v>
          </cell>
          <cell r="P263"/>
          <cell r="Q263"/>
          <cell r="R263"/>
          <cell r="S263"/>
          <cell r="T263" t="str">
            <v>765.675.2147</v>
          </cell>
          <cell r="U263" t="str">
            <v>765.675.3857</v>
          </cell>
          <cell r="V263" t="str">
            <v>Staci Eller</v>
          </cell>
          <cell r="W263" t="str">
            <v>seller@tcsc.k12.in.us</v>
          </cell>
          <cell r="X263"/>
          <cell r="Y263"/>
          <cell r="Z263"/>
          <cell r="AA263"/>
          <cell r="AB263" t="str">
            <v>765-675-2147</v>
          </cell>
          <cell r="AC263" t="str">
            <v>765-675-3857</v>
          </cell>
          <cell r="AD263" t="str">
            <v>Michelle Dunham</v>
          </cell>
          <cell r="AE263" t="str">
            <v>mdunham@tcsc.k12.in.us</v>
          </cell>
          <cell r="AF263"/>
          <cell r="AG263"/>
          <cell r="AH263" t="str">
            <v>765-675-2147</v>
          </cell>
          <cell r="AI263" t="str">
            <v xml:space="preserve"> Troy Cloum</v>
          </cell>
          <cell r="AJ263" t="str">
            <v>tcloum@tcsc.k12.in.us</v>
          </cell>
          <cell r="AK263"/>
          <cell r="AL263"/>
          <cell r="AM263" t="str">
            <v>Mr. Kevin Emsweller</v>
          </cell>
          <cell r="AN263" t="str">
            <v>kemsweller@tcsc.k12.in.us</v>
          </cell>
          <cell r="AO263" t="str">
            <v>765-675-2147</v>
          </cell>
          <cell r="AP263" t="str">
            <v>Staci Duncan-Eller</v>
          </cell>
          <cell r="AQ263" t="str">
            <v>seller@tcsc.k12.in.us</v>
          </cell>
        </row>
        <row r="264">
          <cell r="A264" t="str">
            <v>7950</v>
          </cell>
          <cell r="B264" t="str">
            <v>TM</v>
          </cell>
          <cell r="C264" t="str">
            <v xml:space="preserve">Union Co/Clg Corner Joint Sch </v>
          </cell>
          <cell r="D264" t="str">
            <v xml:space="preserve">107 Layman St                 </v>
          </cell>
          <cell r="E264" t="str">
            <v xml:space="preserve">Liberty             </v>
          </cell>
          <cell r="F264" t="str">
            <v>IN</v>
          </cell>
          <cell r="G264" t="str">
            <v>47353-1203</v>
          </cell>
          <cell r="H264" t="e">
            <v>#N/A</v>
          </cell>
          <cell r="I264" t="str">
            <v>100022011</v>
          </cell>
          <cell r="J264">
            <v>0.9</v>
          </cell>
          <cell r="K264" t="str">
            <v>Mr.</v>
          </cell>
          <cell r="L264" t="str">
            <v>Chris Winchell</v>
          </cell>
          <cell r="M264" t="str">
            <v>christopher.winchell@uc.k12.in.us</v>
          </cell>
          <cell r="N264" t="str">
            <v>Sue Rothgeb</v>
          </cell>
          <cell r="O264" t="str">
            <v>srothgeb@uc.k12.in.us</v>
          </cell>
          <cell r="P264"/>
          <cell r="Q264"/>
          <cell r="R264"/>
          <cell r="S264"/>
          <cell r="T264" t="str">
            <v>765.458.5521</v>
          </cell>
          <cell r="U264" t="str">
            <v>765.458.6223</v>
          </cell>
          <cell r="V264" t="str">
            <v>Connie Rosenberger</v>
          </cell>
          <cell r="W264" t="str">
            <v>crosenberger@uc.k12.in.us</v>
          </cell>
          <cell r="X264"/>
          <cell r="Y264"/>
          <cell r="Z264"/>
          <cell r="AA264"/>
          <cell r="AB264" t="str">
            <v>765-458-5136</v>
          </cell>
          <cell r="AC264" t="str">
            <v>765-458-5647</v>
          </cell>
          <cell r="AD264" t="str">
            <v>Andy Brown</v>
          </cell>
          <cell r="AE264" t="str">
            <v>andy.brown@uc.k12.in.us</v>
          </cell>
          <cell r="AF264"/>
          <cell r="AG264"/>
          <cell r="AH264" t="str">
            <v>765-732-3183</v>
          </cell>
          <cell r="AI264" t="str">
            <v>Jennifer Blakley</v>
          </cell>
          <cell r="AJ264" t="str">
            <v>jennifer.blakley@uc.k12.in.us</v>
          </cell>
          <cell r="AK264"/>
          <cell r="AL264"/>
          <cell r="AM264" t="str">
            <v>Mr. Chris Winchell</v>
          </cell>
          <cell r="AN264" t="str">
            <v>christopher.winchell@uc.k12.in.us</v>
          </cell>
          <cell r="AO264" t="str">
            <v>765-458-5136</v>
          </cell>
          <cell r="AP264" t="str">
            <v>Connie Rosenberger</v>
          </cell>
          <cell r="AQ264" t="str">
            <v>crosenberger@uc.k12.in.us</v>
          </cell>
        </row>
        <row r="265">
          <cell r="A265" t="str">
            <v>7995</v>
          </cell>
          <cell r="B265" t="str">
            <v>FC</v>
          </cell>
          <cell r="C265" t="str">
            <v>Evansville-Vanderburgh Sch Cor</v>
          </cell>
          <cell r="D265" t="str">
            <v>951 Walnut St</v>
          </cell>
          <cell r="E265" t="str">
            <v xml:space="preserve">Evansville          </v>
          </cell>
          <cell r="F265" t="str">
            <v>IN</v>
          </cell>
          <cell r="G265">
            <v>47713</v>
          </cell>
          <cell r="H265">
            <v>3.6400000000000002E-2</v>
          </cell>
          <cell r="I265" t="str">
            <v>040418626</v>
          </cell>
          <cell r="J265">
            <v>0.9</v>
          </cell>
          <cell r="K265" t="str">
            <v>Dr.</v>
          </cell>
          <cell r="L265" t="str">
            <v>David Smith</v>
          </cell>
          <cell r="M265" t="str">
            <v>david.smith@evsck12.com</v>
          </cell>
          <cell r="N265" t="str">
            <v>Velinda Stubbs</v>
          </cell>
          <cell r="O265" t="str">
            <v>velinda.stubbs@evsck12.com</v>
          </cell>
          <cell r="P265" t="str">
            <v>Helen Bullington</v>
          </cell>
          <cell r="Q265" t="str">
            <v>helen.bullington@evsck12.com</v>
          </cell>
          <cell r="R265"/>
          <cell r="S265"/>
          <cell r="T265" t="str">
            <v>812.435.0902</v>
          </cell>
          <cell r="U265" t="str">
            <v>812.435.8358</v>
          </cell>
          <cell r="V265" t="str">
            <v>Velinda Stubbs</v>
          </cell>
          <cell r="W265" t="str">
            <v>velinda.stubbs@evsck12.com</v>
          </cell>
          <cell r="X265" t="str">
            <v xml:space="preserve"> Susan McDowell-Riley </v>
          </cell>
          <cell r="Y265" t="str">
            <v>Susan.mcdowell@evsck12.com</v>
          </cell>
          <cell r="Z265" t="str">
            <v xml:space="preserve"> Helen Bullington</v>
          </cell>
          <cell r="AA265" t="str">
            <v>helen.bullington@evsck12.com</v>
          </cell>
          <cell r="AB265" t="str">
            <v>812-435-0923</v>
          </cell>
          <cell r="AC265" t="str">
            <v>812-435-8657</v>
          </cell>
          <cell r="AD265" t="str">
            <v>Jacqueline Barnette</v>
          </cell>
          <cell r="AE265" t="str">
            <v>jacque.barnette@evsck12.com</v>
          </cell>
          <cell r="AF265"/>
          <cell r="AG265"/>
          <cell r="AH265" t="str">
            <v>(812) 435-8427</v>
          </cell>
          <cell r="AI265" t="str">
            <v>Carl Underwood</v>
          </cell>
          <cell r="AJ265" t="str">
            <v>carl.underwood@evsck12.com</v>
          </cell>
          <cell r="AK265" t="str">
            <v>Cheryl Smith</v>
          </cell>
          <cell r="AL265" t="str">
            <v>cheryl.smith@evsck12.com</v>
          </cell>
          <cell r="AM265" t="str">
            <v>Dr. David Smith</v>
          </cell>
          <cell r="AN265" t="str">
            <v>david.smith@evsck12.com</v>
          </cell>
          <cell r="AO265" t="str">
            <v>812-435-0923</v>
          </cell>
          <cell r="AP265" t="str">
            <v>Velinda F. Stubbs</v>
          </cell>
          <cell r="AQ265" t="str">
            <v>velinda.stubbs@evsck12.com</v>
          </cell>
        </row>
        <row r="266">
          <cell r="A266" t="str">
            <v>8010</v>
          </cell>
          <cell r="B266" t="str">
            <v>MM</v>
          </cell>
          <cell r="C266" t="str">
            <v xml:space="preserve">North Vermillion Com Sch Corp </v>
          </cell>
          <cell r="D266" t="str">
            <v xml:space="preserve">5551 N Falcon Dr              </v>
          </cell>
          <cell r="E266" t="str">
            <v xml:space="preserve">Cayuga              </v>
          </cell>
          <cell r="F266" t="str">
            <v>IN</v>
          </cell>
          <cell r="G266" t="str">
            <v>47928-9754</v>
          </cell>
          <cell r="H266">
            <v>4.7000000000000002E-3</v>
          </cell>
          <cell r="I266" t="str">
            <v>183979905</v>
          </cell>
          <cell r="J266">
            <v>0.9</v>
          </cell>
          <cell r="K266" t="str">
            <v>Mr.</v>
          </cell>
          <cell r="L266" t="str">
            <v>Daniel Nelson</v>
          </cell>
          <cell r="M266" t="str">
            <v xml:space="preserve">dnelson@nvc.k12.in.us </v>
          </cell>
          <cell r="N266" t="str">
            <v>Leann Parrish</v>
          </cell>
          <cell r="O266" t="str">
            <v>lparrish@nvc.k12.in.us</v>
          </cell>
          <cell r="P266"/>
          <cell r="Q266"/>
          <cell r="R266"/>
          <cell r="S266"/>
          <cell r="T266" t="str">
            <v>765.492.7010</v>
          </cell>
          <cell r="U266" t="str">
            <v>765.492.7017</v>
          </cell>
          <cell r="V266" t="str">
            <v>Brian Byrum</v>
          </cell>
          <cell r="W266" t="str">
            <v>bbyrum@nvc.k12.in.us</v>
          </cell>
          <cell r="X266"/>
          <cell r="Y266"/>
          <cell r="Z266"/>
          <cell r="AA266"/>
          <cell r="AB266" t="str">
            <v>765-492-7010</v>
          </cell>
          <cell r="AC266" t="str">
            <v>765-492-7017</v>
          </cell>
          <cell r="AD266" t="str">
            <v>Daniel Nelson</v>
          </cell>
          <cell r="AE266" t="str">
            <v>dnelson@nvc.k12.in.us</v>
          </cell>
          <cell r="AF266"/>
          <cell r="AG266"/>
          <cell r="AH266" t="str">
            <v>765-492-4033</v>
          </cell>
          <cell r="AI266" t="str">
            <v>Shelly Harrison</v>
          </cell>
          <cell r="AJ266" t="str">
            <v>sharriso@nvc.k12.in.us</v>
          </cell>
          <cell r="AK266"/>
          <cell r="AL266"/>
          <cell r="AM266" t="str">
            <v>Mr. Dan Nelson</v>
          </cell>
          <cell r="AN266" t="str">
            <v xml:space="preserve">dnelson@nvc.k12.in.us </v>
          </cell>
          <cell r="AO266" t="str">
            <v>765-492-7010</v>
          </cell>
          <cell r="AP266" t="str">
            <v>Leann Parrish</v>
          </cell>
          <cell r="AQ266" t="str">
            <v>lparrish@nvc.k12.in.us</v>
          </cell>
        </row>
        <row r="267">
          <cell r="A267" t="str">
            <v>8020</v>
          </cell>
          <cell r="B267" t="str">
            <v>LT</v>
          </cell>
          <cell r="C267" t="str">
            <v xml:space="preserve">South Vermillion Com Sch Corp </v>
          </cell>
          <cell r="D267" t="str">
            <v>800 W Wildcat Dr</v>
          </cell>
          <cell r="E267" t="str">
            <v xml:space="preserve">Clinton             </v>
          </cell>
          <cell r="F267" t="str">
            <v>IN</v>
          </cell>
          <cell r="G267">
            <v>47842</v>
          </cell>
          <cell r="H267" t="e">
            <v>#N/A</v>
          </cell>
          <cell r="I267" t="str">
            <v>040300055</v>
          </cell>
          <cell r="J267">
            <v>0.9</v>
          </cell>
          <cell r="K267" t="str">
            <v>Mr.</v>
          </cell>
          <cell r="L267" t="str">
            <v>David Chapman</v>
          </cell>
          <cell r="M267" t="str">
            <v>dchapman@svcs.k12.in.us</v>
          </cell>
          <cell r="N267" t="str">
            <v>Jenny French</v>
          </cell>
          <cell r="O267" t="str">
            <v>jfrench@svcs.k12.in.us</v>
          </cell>
          <cell r="P267"/>
          <cell r="Q267"/>
          <cell r="R267"/>
          <cell r="S267"/>
          <cell r="T267" t="str">
            <v>765.832.2426</v>
          </cell>
          <cell r="U267"/>
          <cell r="V267" t="str">
            <v>Jenny French</v>
          </cell>
          <cell r="W267" t="str">
            <v>jfrench@svcs.k12.in.us</v>
          </cell>
          <cell r="X267"/>
          <cell r="Y267"/>
          <cell r="Z267"/>
          <cell r="AA267"/>
          <cell r="AB267" t="str">
            <v>765-832-2426</v>
          </cell>
          <cell r="AC267"/>
          <cell r="AD267" t="str">
            <v>Jenny French</v>
          </cell>
          <cell r="AE267" t="str">
            <v>jfrench@svcs.k12.in.us</v>
          </cell>
          <cell r="AF267"/>
          <cell r="AG267"/>
          <cell r="AH267" t="str">
            <v>765-828-2426</v>
          </cell>
          <cell r="AI267" t="str">
            <v>Cindy Guinn</v>
          </cell>
          <cell r="AJ267" t="str">
            <v>cguinn@svcs.k12.in.us</v>
          </cell>
          <cell r="AK267"/>
          <cell r="AL267"/>
          <cell r="AM267" t="str">
            <v>Mr. David Chapman</v>
          </cell>
          <cell r="AN267" t="str">
            <v>dchapman@svcs.k12.in.us</v>
          </cell>
          <cell r="AO267" t="str">
            <v>765-832-2426</v>
          </cell>
          <cell r="AP267" t="str">
            <v>Jenny French</v>
          </cell>
          <cell r="AQ267" t="str">
            <v>jfrench@svcs.k12.in.us</v>
          </cell>
        </row>
        <row r="268">
          <cell r="A268" t="str">
            <v>8030</v>
          </cell>
          <cell r="B268" t="str">
            <v>TM</v>
          </cell>
          <cell r="C268" t="str">
            <v xml:space="preserve">Vigo County School Corp       </v>
          </cell>
          <cell r="D268" t="str">
            <v>686 Wabash Ave</v>
          </cell>
          <cell r="E268" t="str">
            <v xml:space="preserve">Terre Haute         </v>
          </cell>
          <cell r="F268" t="str">
            <v>IN</v>
          </cell>
          <cell r="G268">
            <v>47804</v>
          </cell>
          <cell r="H268">
            <v>2.64E-2</v>
          </cell>
          <cell r="I268">
            <v>79580692</v>
          </cell>
          <cell r="J268">
            <v>0.9</v>
          </cell>
          <cell r="K268" t="str">
            <v xml:space="preserve">Dr. </v>
          </cell>
          <cell r="L268" t="str">
            <v>Robert Haworth</v>
          </cell>
          <cell r="M268" t="str">
            <v>robert.haworth@vigoschools.org</v>
          </cell>
          <cell r="N268" t="str">
            <v>Christi Fenton</v>
          </cell>
          <cell r="O268" t="str">
            <v>caf@vigoschools.org</v>
          </cell>
          <cell r="P268"/>
          <cell r="Q268"/>
          <cell r="R268"/>
          <cell r="S268"/>
          <cell r="T268" t="str">
            <v>812.462.4343</v>
          </cell>
          <cell r="U268" t="str">
            <v>812.462.4216</v>
          </cell>
          <cell r="V268" t="str">
            <v>Dr. Karen Goeller</v>
          </cell>
          <cell r="W268" t="str">
            <v>kag@vigoschools.org</v>
          </cell>
          <cell r="X268"/>
          <cell r="Y268"/>
          <cell r="Z268"/>
          <cell r="AA268"/>
          <cell r="AB268" t="str">
            <v>812-462-4218</v>
          </cell>
          <cell r="AC268" t="str">
            <v>812-462-4115</v>
          </cell>
          <cell r="AD268" t="str">
            <v>Janet Brosmer</v>
          </cell>
          <cell r="AE268" t="str">
            <v>janet.brosmer@vigoschools.org</v>
          </cell>
          <cell r="AF268"/>
          <cell r="AG268"/>
          <cell r="AH268" t="str">
            <v xml:space="preserve">(812) 462-4357 </v>
          </cell>
          <cell r="AI268" t="str">
            <v>Cindy DeHart</v>
          </cell>
          <cell r="AJ268" t="str">
            <v>cindy.dehart@vigoschools.org</v>
          </cell>
          <cell r="AK268"/>
          <cell r="AL268"/>
          <cell r="AM268" t="str">
            <v>Mr. Daniel Tanoos</v>
          </cell>
          <cell r="AN268" t="str">
            <v>dtt@vigoschools.org</v>
          </cell>
          <cell r="AO268" t="str">
            <v>812-462-4218</v>
          </cell>
          <cell r="AP268" t="str">
            <v>Karen Goeller</v>
          </cell>
          <cell r="AQ268" t="str">
            <v>kag@vigoschools.org</v>
          </cell>
        </row>
        <row r="269">
          <cell r="A269" t="str">
            <v>8045</v>
          </cell>
          <cell r="B269" t="str">
            <v>FC</v>
          </cell>
          <cell r="C269" t="str">
            <v xml:space="preserve">Manchester Community Schools  </v>
          </cell>
          <cell r="D269" t="str">
            <v>404 W Ninth Street</v>
          </cell>
          <cell r="E269" t="str">
            <v xml:space="preserve">N Manchester        </v>
          </cell>
          <cell r="F269" t="str">
            <v>IN</v>
          </cell>
          <cell r="G269" t="str">
            <v>46962-0308</v>
          </cell>
          <cell r="H269">
            <v>4.5199999999999997E-2</v>
          </cell>
          <cell r="I269" t="str">
            <v>086780236</v>
          </cell>
          <cell r="J269">
            <v>0.9</v>
          </cell>
          <cell r="K269" t="str">
            <v>Mr.</v>
          </cell>
          <cell r="L269" t="str">
            <v>Russ Mikel (Interim)</v>
          </cell>
          <cell r="M269" t="str">
            <v>russ_mikel@mcs.k12.in.us</v>
          </cell>
          <cell r="N269" t="str">
            <v>Amy Korus</v>
          </cell>
          <cell r="O269" t="str">
            <v>amy_korus@mcs.k12.in.us</v>
          </cell>
          <cell r="P269"/>
          <cell r="Q269"/>
          <cell r="R269"/>
          <cell r="S269"/>
          <cell r="T269" t="str">
            <v>260.982.7541</v>
          </cell>
          <cell r="U269" t="str">
            <v>260.982.8020</v>
          </cell>
          <cell r="V269" t="str">
            <v>Sue Gnagy</v>
          </cell>
          <cell r="W269" t="str">
            <v>sue_gnagy@mcs.k12.in.us</v>
          </cell>
          <cell r="X269"/>
          <cell r="Y269"/>
          <cell r="Z269"/>
          <cell r="AA269"/>
          <cell r="AB269" t="str">
            <v>260-982-7518</v>
          </cell>
          <cell r="AC269" t="str">
            <v>260-982-4583</v>
          </cell>
          <cell r="AD269" t="str">
            <v>Sue Gnagy</v>
          </cell>
          <cell r="AE269" t="str">
            <v>sue_gnagy@mcs.k12.in.us</v>
          </cell>
          <cell r="AF269" t="str">
            <v>Amy Korus</v>
          </cell>
          <cell r="AG269" t="str">
            <v>amy_korus@mcs.k12.in.us</v>
          </cell>
          <cell r="AH269" t="str">
            <v>260-982-7518</v>
          </cell>
          <cell r="AI269" t="str">
            <v>Kendra Miller</v>
          </cell>
          <cell r="AJ269" t="str">
            <v>Kendra_Miller@mcs.k12.in.us</v>
          </cell>
          <cell r="AK269"/>
          <cell r="AL269"/>
          <cell r="AM269" t="str">
            <v>Mr. Mike Pettibone</v>
          </cell>
          <cell r="AN269" t="str">
            <v>mike_pettibone@mcs.k12.in.us</v>
          </cell>
          <cell r="AO269" t="str">
            <v>260-982-7541</v>
          </cell>
          <cell r="AP269" t="str">
            <v>Sue Gnagy</v>
          </cell>
          <cell r="AQ269" t="str">
            <v>sue_gnagy@mcs.k12.in.us</v>
          </cell>
        </row>
        <row r="270">
          <cell r="A270" t="str">
            <v>8050</v>
          </cell>
          <cell r="B270" t="str">
            <v>MM</v>
          </cell>
          <cell r="C270" t="str">
            <v xml:space="preserve">M S D Wabash County Schools   </v>
          </cell>
          <cell r="D270" t="str">
            <v xml:space="preserve">204 N 300 W                   </v>
          </cell>
          <cell r="E270" t="str">
            <v xml:space="preserve">Wabash              </v>
          </cell>
          <cell r="F270" t="str">
            <v>IN</v>
          </cell>
          <cell r="G270" t="str">
            <v>46992-8689</v>
          </cell>
          <cell r="H270">
            <v>3.73E-2</v>
          </cell>
          <cell r="I270" t="str">
            <v>086780053</v>
          </cell>
          <cell r="J270">
            <v>0.85</v>
          </cell>
          <cell r="K270" t="str">
            <v>Mr.</v>
          </cell>
          <cell r="L270" t="str">
            <v>Mike Keaffaber</v>
          </cell>
          <cell r="M270" t="str">
            <v>keaffaberm@msdwc.k12.in.us</v>
          </cell>
          <cell r="N270" t="str">
            <v>Tim Drake</v>
          </cell>
          <cell r="O270" t="str">
            <v>draket@msdwc.k12.in.us</v>
          </cell>
          <cell r="P270"/>
          <cell r="Q270"/>
          <cell r="R270"/>
          <cell r="S270"/>
          <cell r="T270" t="str">
            <v>260.569.8050</v>
          </cell>
          <cell r="U270" t="str">
            <v>260.569.6841</v>
          </cell>
          <cell r="V270" t="str">
            <v>Tim Drake</v>
          </cell>
          <cell r="W270" t="str">
            <v>draket@msdwc.k12.in.us</v>
          </cell>
          <cell r="X270"/>
          <cell r="Y270"/>
          <cell r="Z270"/>
          <cell r="AA270"/>
          <cell r="AB270" t="str">
            <v>260-569-8050</v>
          </cell>
          <cell r="AC270" t="str">
            <v>260-569-6836</v>
          </cell>
          <cell r="AD270" t="str">
            <v>Tim Drake</v>
          </cell>
          <cell r="AE270" t="str">
            <v>draket@msdwc.k12.in.us</v>
          </cell>
          <cell r="AF270"/>
          <cell r="AG270"/>
          <cell r="AH270" t="str">
            <v>260.247-0408</v>
          </cell>
          <cell r="AI270" t="str">
            <v>Laura Baer</v>
          </cell>
          <cell r="AJ270" t="str">
            <v>baerl@msdwc.k12.in.us</v>
          </cell>
          <cell r="AK270"/>
          <cell r="AL270"/>
          <cell r="AM270" t="str">
            <v>Mr. Mike Keaffaber</v>
          </cell>
          <cell r="AN270" t="str">
            <v>keaffaberm@msdwc.k12.in.us</v>
          </cell>
          <cell r="AO270" t="str">
            <v>260-569-8050</v>
          </cell>
          <cell r="AP270" t="str">
            <v>Tim Drake</v>
          </cell>
          <cell r="AQ270" t="str">
            <v>draket@msdwc.k12.in.us</v>
          </cell>
        </row>
        <row r="271">
          <cell r="A271" t="str">
            <v>8060</v>
          </cell>
          <cell r="B271" t="str">
            <v>TBD</v>
          </cell>
          <cell r="C271" t="str">
            <v xml:space="preserve">Wabash City Schools           </v>
          </cell>
          <cell r="D271" t="str">
            <v xml:space="preserve">1101 Colerain St Box 744      </v>
          </cell>
          <cell r="E271" t="str">
            <v xml:space="preserve">Wabash              </v>
          </cell>
          <cell r="F271" t="str">
            <v>IN</v>
          </cell>
          <cell r="G271" t="str">
            <v>46992-0744</v>
          </cell>
          <cell r="H271">
            <v>1.12E-2</v>
          </cell>
          <cell r="I271" t="str">
            <v>050721547</v>
          </cell>
          <cell r="J271">
            <v>0.9</v>
          </cell>
          <cell r="K271" t="str">
            <v>Mr.</v>
          </cell>
          <cell r="L271" t="str">
            <v>Jason Callahan</v>
          </cell>
          <cell r="M271" t="str">
            <v>callahaj@apaches.k12.in.us</v>
          </cell>
          <cell r="N271" t="str">
            <v>Emily Tracy</v>
          </cell>
          <cell r="O271" t="str">
            <v>tracye@apaches.k12.in.us</v>
          </cell>
          <cell r="P271"/>
          <cell r="Q271"/>
          <cell r="R271"/>
          <cell r="S271"/>
          <cell r="T271" t="str">
            <v>260.571.5924</v>
          </cell>
          <cell r="U271" t="str">
            <v>260.563.8883</v>
          </cell>
          <cell r="V271" t="str">
            <v>Justin Vail</v>
          </cell>
          <cell r="W271" t="str">
            <v>vailj@apaches.k12.in.us</v>
          </cell>
          <cell r="X271"/>
          <cell r="Y271"/>
          <cell r="Z271"/>
          <cell r="AA271"/>
          <cell r="AB271" t="str">
            <v>260-563-2151</v>
          </cell>
          <cell r="AC271" t="str">
            <v>260-563-2066</v>
          </cell>
          <cell r="AD271" t="str">
            <v>Justin Vail</v>
          </cell>
          <cell r="AE271" t="str">
            <v>vailj@apaches.k12.in.us</v>
          </cell>
          <cell r="AF271"/>
          <cell r="AG271"/>
          <cell r="AH271" t="str">
            <v xml:space="preserve">  </v>
          </cell>
          <cell r="AI271" t="str">
            <v>Michelle Hough</v>
          </cell>
          <cell r="AJ271" t="str">
            <v>houghm@apaches.k12.in.us</v>
          </cell>
          <cell r="AK271"/>
          <cell r="AL271"/>
          <cell r="AM271" t="str">
            <v>Justin Vail</v>
          </cell>
          <cell r="AN271" t="str">
            <v>vailj@apaches.k12.in.us</v>
          </cell>
          <cell r="AO271" t="str">
            <v>260-563-2151</v>
          </cell>
          <cell r="AP271" t="str">
            <v>Justin Vail</v>
          </cell>
          <cell r="AQ271" t="str">
            <v>vailj@apaches.k12.in.us</v>
          </cell>
        </row>
        <row r="272">
          <cell r="A272" t="str">
            <v>8115</v>
          </cell>
          <cell r="B272" t="str">
            <v>TM</v>
          </cell>
          <cell r="C272" t="str">
            <v xml:space="preserve">M S D Warren County           </v>
          </cell>
          <cell r="D272" t="str">
            <v xml:space="preserve">101 N Monroe St               </v>
          </cell>
          <cell r="E272" t="str">
            <v xml:space="preserve">Williamsport        </v>
          </cell>
          <cell r="F272" t="str">
            <v>IN</v>
          </cell>
          <cell r="G272" t="str">
            <v>47993-1140</v>
          </cell>
          <cell r="H272">
            <v>6.4999999999999997E-3</v>
          </cell>
          <cell r="I272" t="str">
            <v>159272673</v>
          </cell>
          <cell r="J272">
            <v>0.85</v>
          </cell>
          <cell r="K272" t="str">
            <v>Mr.</v>
          </cell>
          <cell r="L272" t="str">
            <v>Ralph Shrader</v>
          </cell>
          <cell r="M272" t="str">
            <v>rshrader@msdwarco.k12.in.us</v>
          </cell>
          <cell r="N272" t="str">
            <v>Pam Larson</v>
          </cell>
          <cell r="O272" t="str">
            <v>plarson@msdwarco.k12.in.us</v>
          </cell>
          <cell r="P272"/>
          <cell r="Q272"/>
          <cell r="R272"/>
          <cell r="S272"/>
          <cell r="T272" t="str">
            <v>765.893.8361</v>
          </cell>
          <cell r="U272" t="str">
            <v>765.893.8355</v>
          </cell>
          <cell r="V272" t="str">
            <v>Ralph Shrader</v>
          </cell>
          <cell r="W272" t="str">
            <v>rshrader@msdwarco.k12.in.us</v>
          </cell>
          <cell r="X272"/>
          <cell r="Y272"/>
          <cell r="Z272"/>
          <cell r="AA272"/>
          <cell r="AB272" t="str">
            <v>765-762-3364</v>
          </cell>
          <cell r="AC272" t="str">
            <v>765-762-6623</v>
          </cell>
          <cell r="AD272" t="str">
            <v>Jim Beyer</v>
          </cell>
          <cell r="AE272" t="str">
            <v>jbeyer@msdwarco.k12.in.us</v>
          </cell>
          <cell r="AF272"/>
          <cell r="AG272"/>
          <cell r="AH272" t="str">
            <v>765-762-3364</v>
          </cell>
          <cell r="AI272" t="str">
            <v>Nanette Ware</v>
          </cell>
          <cell r="AJ272" t="str">
            <v>nware@msdwarco.k12.in.us</v>
          </cell>
          <cell r="AK272"/>
          <cell r="AL272"/>
          <cell r="AM272" t="str">
            <v>Mr. Ralph Shrader</v>
          </cell>
          <cell r="AN272" t="str">
            <v>rshrader@msdwarco.k12.in.us</v>
          </cell>
          <cell r="AO272" t="str">
            <v>765-762-3364</v>
          </cell>
          <cell r="AP272" t="str">
            <v>Ralph Shrader</v>
          </cell>
          <cell r="AQ272" t="str">
            <v>rshrader@msdwarco.k12.in.us</v>
          </cell>
        </row>
        <row r="273">
          <cell r="A273" t="str">
            <v>8130</v>
          </cell>
          <cell r="B273" t="str">
            <v>TBD</v>
          </cell>
          <cell r="C273" t="str">
            <v xml:space="preserve">Warrick County School Corp    </v>
          </cell>
          <cell r="D273" t="str">
            <v xml:space="preserve">PO Box 809                    </v>
          </cell>
          <cell r="E273" t="str">
            <v xml:space="preserve">Boonville           </v>
          </cell>
          <cell r="F273" t="str">
            <v>IN</v>
          </cell>
          <cell r="G273" t="str">
            <v>47601-0809</v>
          </cell>
          <cell r="H273" t="e">
            <v>#N/A</v>
          </cell>
          <cell r="I273">
            <v>99769275</v>
          </cell>
          <cell r="J273">
            <v>0.85</v>
          </cell>
          <cell r="K273" t="str">
            <v>Mr.</v>
          </cell>
          <cell r="L273" t="str">
            <v>Brad Schneider</v>
          </cell>
          <cell r="M273" t="str">
            <v>bschneider@warrick.k12.in.us</v>
          </cell>
          <cell r="N273" t="str">
            <v>Abbie Redmon</v>
          </cell>
          <cell r="O273" t="str">
            <v>aredmon@warrick.k12.in.us</v>
          </cell>
          <cell r="P273"/>
          <cell r="Q273"/>
          <cell r="R273"/>
          <cell r="S273"/>
          <cell r="T273" t="str">
            <v>812.897.6037</v>
          </cell>
          <cell r="U273" t="str">
            <v>812.897.6385</v>
          </cell>
          <cell r="V273" t="str">
            <v>Abbie Redmon</v>
          </cell>
          <cell r="W273" t="str">
            <v>aredmon@warrick.k12.in.us</v>
          </cell>
          <cell r="X273" t="str">
            <v>Sabrina Woehler</v>
          </cell>
          <cell r="Y273" t="str">
            <v>swoehler@warrick.k12.in.us</v>
          </cell>
          <cell r="Z273"/>
          <cell r="AA273"/>
          <cell r="AB273" t="str">
            <v>812-897-6037</v>
          </cell>
          <cell r="AC273" t="str">
            <v>812-897-6385</v>
          </cell>
          <cell r="AD273" t="str">
            <v>Abbie Redmon</v>
          </cell>
          <cell r="AE273" t="str">
            <v>aredmon@warrick.k12.in.us</v>
          </cell>
          <cell r="AF273"/>
          <cell r="AG273"/>
          <cell r="AH273" t="str">
            <v>812-897-6037</v>
          </cell>
          <cell r="AI273" t="str">
            <v>Nancy Lumley</v>
          </cell>
          <cell r="AJ273" t="str">
            <v>nlumley@warrick.k12.in.us</v>
          </cell>
          <cell r="AK273"/>
          <cell r="AL273"/>
          <cell r="AM273" t="str">
            <v>Mr. Brad Schneider</v>
          </cell>
          <cell r="AN273" t="str">
            <v>bschneider@warrick.k12.in.us</v>
          </cell>
          <cell r="AO273" t="str">
            <v>812-897-6037</v>
          </cell>
          <cell r="AP273" t="str">
            <v>Abbie Redmon</v>
          </cell>
          <cell r="AQ273" t="str">
            <v>aredmon@warrick.k12.in.us</v>
          </cell>
        </row>
        <row r="274">
          <cell r="A274" t="str">
            <v>8205</v>
          </cell>
          <cell r="B274" t="str">
            <v>MF</v>
          </cell>
          <cell r="C274" t="str">
            <v xml:space="preserve">Salem Community Schools       </v>
          </cell>
          <cell r="D274" t="str">
            <v xml:space="preserve">500 N Harrison St             </v>
          </cell>
          <cell r="E274" t="str">
            <v xml:space="preserve">Salem               </v>
          </cell>
          <cell r="F274" t="str">
            <v>IN</v>
          </cell>
          <cell r="G274" t="str">
            <v>47167-1671</v>
          </cell>
          <cell r="H274" t="e">
            <v>#N/A</v>
          </cell>
          <cell r="I274">
            <v>100222587</v>
          </cell>
          <cell r="J274">
            <v>0.9</v>
          </cell>
          <cell r="K274" t="str">
            <v>Dr.</v>
          </cell>
          <cell r="L274" t="str">
            <v>D. Lynn Reed</v>
          </cell>
          <cell r="M274" t="str">
            <v xml:space="preserve">lreed@salemschools.com </v>
          </cell>
          <cell r="N274" t="str">
            <v>Brent Minton</v>
          </cell>
          <cell r="O274" t="str">
            <v>bminton@salemschools.com</v>
          </cell>
          <cell r="P274"/>
          <cell r="Q274"/>
          <cell r="R274"/>
          <cell r="S274"/>
          <cell r="T274" t="str">
            <v>812.883.3700</v>
          </cell>
          <cell r="U274" t="str">
            <v>812.883.9118</v>
          </cell>
          <cell r="V274" t="str">
            <v>Dr. Kim Thurston</v>
          </cell>
          <cell r="W274" t="str">
            <v xml:space="preserve">kthurston@salemschools.com  </v>
          </cell>
          <cell r="X274"/>
          <cell r="Y274"/>
          <cell r="Z274"/>
          <cell r="AA274"/>
          <cell r="AB274" t="str">
            <v>812-883-4437</v>
          </cell>
          <cell r="AC274" t="str">
            <v>812-883-1031</v>
          </cell>
          <cell r="AD274" t="str">
            <v>Melissa Sears</v>
          </cell>
          <cell r="AE274" t="str">
            <v>msears@salemschools.com</v>
          </cell>
          <cell r="AF274"/>
          <cell r="AG274"/>
          <cell r="AH274" t="str">
            <v>812-883-4437</v>
          </cell>
          <cell r="AI274" t="str">
            <v>Rachel Weedin</v>
          </cell>
          <cell r="AJ274" t="str">
            <v>rweedin@salemschools.com</v>
          </cell>
          <cell r="AK274"/>
          <cell r="AL274"/>
          <cell r="AM274" t="str">
            <v>Dr. D. Lynn Reed</v>
          </cell>
          <cell r="AN274" t="str">
            <v xml:space="preserve">lreed@salemschools.com </v>
          </cell>
          <cell r="AO274" t="str">
            <v>812-883-4437</v>
          </cell>
          <cell r="AP274" t="str">
            <v>Dr. Lynn Reed</v>
          </cell>
          <cell r="AQ274" t="str">
            <v>lreed@salemschools.com</v>
          </cell>
        </row>
        <row r="275">
          <cell r="A275" t="str">
            <v>8215</v>
          </cell>
          <cell r="B275" t="str">
            <v>FC</v>
          </cell>
          <cell r="C275" t="str">
            <v xml:space="preserve">East Washington School Corp   </v>
          </cell>
          <cell r="D275" t="str">
            <v xml:space="preserve">1050 N Eastern School Rd      </v>
          </cell>
          <cell r="E275" t="str">
            <v xml:space="preserve">Pekin               </v>
          </cell>
          <cell r="F275" t="str">
            <v>IN</v>
          </cell>
          <cell r="G275" t="str">
            <v>47165-7901</v>
          </cell>
          <cell r="H275">
            <v>2.6800000000000001E-2</v>
          </cell>
          <cell r="I275" t="str">
            <v>172454969</v>
          </cell>
          <cell r="J275">
            <v>0.9</v>
          </cell>
          <cell r="K275" t="str">
            <v xml:space="preserve">Mr. </v>
          </cell>
          <cell r="L275" t="str">
            <v>Dennis Stockdale</v>
          </cell>
          <cell r="M275" t="str">
            <v>Dstockdale@ewsc.k12.in.us</v>
          </cell>
          <cell r="N275" t="str">
            <v>Shari Dalton</v>
          </cell>
          <cell r="O275" t="str">
            <v>sdalton@ewsc.k12.in.us</v>
          </cell>
          <cell r="P275"/>
          <cell r="Q275"/>
          <cell r="R275"/>
          <cell r="S275"/>
          <cell r="T275" t="str">
            <v>812.967.2929</v>
          </cell>
          <cell r="U275" t="str">
            <v>812.967.5707</v>
          </cell>
          <cell r="V275" t="str">
            <v>Jodi Cole</v>
          </cell>
          <cell r="W275" t="str">
            <v>jcole@ewsc.k12.in.us</v>
          </cell>
          <cell r="X275"/>
          <cell r="Y275"/>
          <cell r="Z275"/>
          <cell r="AA275"/>
          <cell r="AB275" t="str">
            <v>812-967-3931</v>
          </cell>
          <cell r="AC275" t="str">
            <v>812-967-5797</v>
          </cell>
          <cell r="AD275" t="str">
            <v>Shari Dalton</v>
          </cell>
          <cell r="AE275" t="str">
            <v>sdalton@ewsc.k12.in.us</v>
          </cell>
          <cell r="AF275"/>
          <cell r="AG275"/>
          <cell r="AH275" t="str">
            <v>812-967-2929,x.5706</v>
          </cell>
          <cell r="AI275" t="str">
            <v>Jodi Cole</v>
          </cell>
          <cell r="AJ275" t="str">
            <v>jcole@ewsc.k12.in.us</v>
          </cell>
          <cell r="AK275"/>
          <cell r="AL275"/>
          <cell r="AM275" t="str">
            <v>Ms. Shari Dalton</v>
          </cell>
          <cell r="AN275" t="str">
            <v>sdalton@ewsc.k12.in.us</v>
          </cell>
          <cell r="AO275" t="str">
            <v>812-967-3931</v>
          </cell>
          <cell r="AP275" t="str">
            <v>Amy Dean</v>
          </cell>
          <cell r="AQ275" t="str">
            <v>adean@ewsc.k12.in.us</v>
          </cell>
        </row>
        <row r="276">
          <cell r="A276" t="str">
            <v>8220</v>
          </cell>
          <cell r="B276" t="str">
            <v>FC</v>
          </cell>
          <cell r="C276" t="str">
            <v xml:space="preserve">West Washington School Corp   </v>
          </cell>
          <cell r="D276" t="str">
            <v xml:space="preserve">9699 W Mt Tabor Rd            </v>
          </cell>
          <cell r="E276" t="str">
            <v xml:space="preserve">Campbellsburg       </v>
          </cell>
          <cell r="F276" t="str">
            <v>IN</v>
          </cell>
          <cell r="G276" t="str">
            <v>47108-9454</v>
          </cell>
          <cell r="H276" t="e">
            <v>#N/A</v>
          </cell>
          <cell r="I276" t="str">
            <v>098958564</v>
          </cell>
          <cell r="J276">
            <v>0.9</v>
          </cell>
          <cell r="K276" t="str">
            <v>Mr.</v>
          </cell>
          <cell r="L276" t="str">
            <v>Keith Nance</v>
          </cell>
          <cell r="M276" t="str">
            <v>nancek@wwcs.k12.in.us</v>
          </cell>
          <cell r="N276" t="str">
            <v>Jadeena Young</v>
          </cell>
          <cell r="O276" t="str">
            <v>youngj@wwcs.k12.in.us</v>
          </cell>
          <cell r="P276"/>
          <cell r="Q276"/>
          <cell r="R276"/>
          <cell r="S276"/>
          <cell r="T276" t="str">
            <v>812.755.4934</v>
          </cell>
          <cell r="U276" t="str">
            <v>812.755.4788</v>
          </cell>
          <cell r="V276" t="str">
            <v>Vicki Nice</v>
          </cell>
          <cell r="W276" t="str">
            <v>Nicev@wwcs.k12.in.us</v>
          </cell>
          <cell r="X276"/>
          <cell r="Y276"/>
          <cell r="Z276"/>
          <cell r="AA276"/>
          <cell r="AB276" t="str">
            <v>812-755-4872</v>
          </cell>
          <cell r="AC276" t="str">
            <v>812-755-4788</v>
          </cell>
          <cell r="AD276" t="str">
            <v>Keith Nance</v>
          </cell>
          <cell r="AE276" t="str">
            <v>nancek@wwcs.k12.in.us</v>
          </cell>
          <cell r="AF276"/>
          <cell r="AG276"/>
          <cell r="AH276" t="str">
            <v>812-755-4872</v>
          </cell>
          <cell r="AI276" t="str">
            <v>Vickie Nice</v>
          </cell>
          <cell r="AJ276" t="str">
            <v>NiceV@wwcs.k12.in.us</v>
          </cell>
          <cell r="AK276"/>
          <cell r="AL276"/>
          <cell r="AM276" t="str">
            <v>Mr. Keith Nance</v>
          </cell>
          <cell r="AN276" t="str">
            <v>nancek@wwcs.k12.in.us</v>
          </cell>
          <cell r="AO276" t="str">
            <v>812-755-4872</v>
          </cell>
          <cell r="AP276" t="str">
            <v>Jadeena Young</v>
          </cell>
          <cell r="AQ276" t="str">
            <v>youngj@wwcs.k12.in.us</v>
          </cell>
        </row>
        <row r="277">
          <cell r="A277" t="str">
            <v>8305</v>
          </cell>
          <cell r="B277" t="str">
            <v>FC</v>
          </cell>
          <cell r="C277" t="str">
            <v xml:space="preserve">Nettle Creek School Corp      </v>
          </cell>
          <cell r="D277" t="str">
            <v xml:space="preserve">297 E Northmarket St          </v>
          </cell>
          <cell r="E277" t="str">
            <v xml:space="preserve">Hagerstown          </v>
          </cell>
          <cell r="F277" t="str">
            <v>IN</v>
          </cell>
          <cell r="G277" t="str">
            <v>47346-1395</v>
          </cell>
          <cell r="H277" t="e">
            <v>#N/A</v>
          </cell>
          <cell r="I277" t="str">
            <v>183979962</v>
          </cell>
          <cell r="J277">
            <v>0.9</v>
          </cell>
          <cell r="K277" t="str">
            <v>Mr.</v>
          </cell>
          <cell r="L277" t="str">
            <v>William Doering</v>
          </cell>
          <cell r="M277" t="str">
            <v>wdoering@nettlecreek.k12.in.us</v>
          </cell>
          <cell r="N277" t="str">
            <v>Laura Swain</v>
          </cell>
          <cell r="O277" t="str">
            <v>lswain@nettlecreek.k12.in.us</v>
          </cell>
          <cell r="P277"/>
          <cell r="Q277"/>
          <cell r="R277"/>
          <cell r="S277"/>
          <cell r="T277" t="str">
            <v>765.489.4555</v>
          </cell>
          <cell r="U277" t="str">
            <v>765.489.6275</v>
          </cell>
          <cell r="V277" t="str">
            <v>Laura Swain</v>
          </cell>
          <cell r="W277" t="str">
            <v>lswain@nettlecreek.k12.in.us</v>
          </cell>
          <cell r="X277"/>
          <cell r="Y277"/>
          <cell r="Z277"/>
          <cell r="AA277"/>
          <cell r="AB277" t="str">
            <v>765.489.4555</v>
          </cell>
          <cell r="AC277" t="str">
            <v>765.489.6275</v>
          </cell>
          <cell r="AD277"/>
          <cell r="AE277"/>
          <cell r="AF277"/>
          <cell r="AG277"/>
          <cell r="AH277"/>
          <cell r="AI277" t="str">
            <v>Judy Cole</v>
          </cell>
          <cell r="AJ277" t="str">
            <v>jcole@nettlecreek.k12.in.us</v>
          </cell>
          <cell r="AK277"/>
          <cell r="AL277"/>
          <cell r="AM277" t="str">
            <v>Mr. William Doering</v>
          </cell>
          <cell r="AN277" t="str">
            <v>wdoering@nettlecreek.k12.in.us</v>
          </cell>
          <cell r="AO277" t="str">
            <v>765.489.4555</v>
          </cell>
          <cell r="AP277" t="str">
            <v>Laura Swain</v>
          </cell>
          <cell r="AQ277" t="str">
            <v>lswain@nettlecreek.k12.in.us</v>
          </cell>
        </row>
        <row r="278">
          <cell r="A278" t="str">
            <v>8355</v>
          </cell>
          <cell r="B278" t="str">
            <v>TBD</v>
          </cell>
          <cell r="C278" t="str">
            <v xml:space="preserve">Western Wayne Schools         </v>
          </cell>
          <cell r="D278" t="str">
            <v xml:space="preserve">PO Box 217                    </v>
          </cell>
          <cell r="E278" t="str">
            <v xml:space="preserve">Pershing            </v>
          </cell>
          <cell r="F278" t="str">
            <v>IN</v>
          </cell>
          <cell r="G278" t="str">
            <v>47370-9999</v>
          </cell>
          <cell r="H278" t="e">
            <v>#N/A</v>
          </cell>
          <cell r="I278" t="str">
            <v>965398931</v>
          </cell>
          <cell r="J278">
            <v>0.9</v>
          </cell>
          <cell r="K278" t="str">
            <v>Dr.</v>
          </cell>
          <cell r="L278" t="str">
            <v>Robert Mahon</v>
          </cell>
          <cell r="M278" t="str">
            <v>rmahon@wwayne.k12.in.us</v>
          </cell>
          <cell r="N278" t="str">
            <v>George Philhower</v>
          </cell>
          <cell r="O278" t="str">
            <v>gphilhower@wwayne.k12.in.us</v>
          </cell>
          <cell r="P278"/>
          <cell r="Q278"/>
          <cell r="R278"/>
          <cell r="S278"/>
          <cell r="T278" t="str">
            <v>765.478.5375</v>
          </cell>
          <cell r="U278" t="str">
            <v>765.478.4332</v>
          </cell>
          <cell r="V278" t="str">
            <v>George Philhower</v>
          </cell>
          <cell r="W278" t="str">
            <v>gphilhower@wwayne.k12.in.us</v>
          </cell>
          <cell r="X278"/>
          <cell r="Y278"/>
          <cell r="Z278"/>
          <cell r="AA278"/>
          <cell r="AB278" t="str">
            <v>765-478-3622</v>
          </cell>
          <cell r="AC278" t="str">
            <v>765-478-4332</v>
          </cell>
          <cell r="AD278" t="str">
            <v>George Philhower</v>
          </cell>
          <cell r="AE278" t="str">
            <v>gphilhower@wwayne.k12.in.us</v>
          </cell>
          <cell r="AF278"/>
          <cell r="AG278"/>
          <cell r="AH278" t="str">
            <v>765-478-5375</v>
          </cell>
          <cell r="AI278" t="str">
            <v>Peggy Huesman</v>
          </cell>
          <cell r="AJ278" t="str">
            <v>phuesman@wwayne.k12.in.us</v>
          </cell>
          <cell r="AK278"/>
          <cell r="AL278"/>
          <cell r="AM278" t="str">
            <v>Dr. Robert Mahon</v>
          </cell>
          <cell r="AN278" t="str">
            <v>rmahon@wwayne.k12.in.us</v>
          </cell>
          <cell r="AO278" t="str">
            <v>765-478-3622</v>
          </cell>
          <cell r="AP278" t="str">
            <v>George Philhower</v>
          </cell>
          <cell r="AQ278" t="str">
            <v>gphilhower@wwayne.k12.in.us</v>
          </cell>
        </row>
        <row r="279">
          <cell r="A279" t="str">
            <v>8360</v>
          </cell>
          <cell r="B279" t="str">
            <v>MF</v>
          </cell>
          <cell r="C279" t="str">
            <v xml:space="preserve">Centerville-Abington Com Schs </v>
          </cell>
          <cell r="D279" t="str">
            <v xml:space="preserve">115 W South St                </v>
          </cell>
          <cell r="E279" t="str">
            <v xml:space="preserve">Centerville         </v>
          </cell>
          <cell r="F279" t="str">
            <v>IN</v>
          </cell>
          <cell r="G279" t="str">
            <v>47330-1499</v>
          </cell>
          <cell r="H279" t="e">
            <v>#N/A</v>
          </cell>
          <cell r="I279" t="str">
            <v>087042982</v>
          </cell>
          <cell r="J279">
            <v>0.9</v>
          </cell>
          <cell r="K279" t="str">
            <v>Mr.</v>
          </cell>
          <cell r="L279" t="str">
            <v>Philip Stevenson</v>
          </cell>
          <cell r="M279" t="str">
            <v>pstevenson@centerville.k12.in.us</v>
          </cell>
          <cell r="N279" t="str">
            <v>Lee Stienbarger</v>
          </cell>
          <cell r="O279" t="str">
            <v>lstienbarger@centerville.k12.in.us</v>
          </cell>
          <cell r="P279"/>
          <cell r="Q279"/>
          <cell r="R279"/>
          <cell r="S279"/>
          <cell r="T279" t="str">
            <v>765.966.3911</v>
          </cell>
          <cell r="U279" t="str">
            <v>765.966.4491</v>
          </cell>
          <cell r="V279" t="str">
            <v>Philip S. Stevenson</v>
          </cell>
          <cell r="W279" t="str">
            <v>pstevenson@centerville.k12.in.us</v>
          </cell>
          <cell r="X279"/>
          <cell r="Y279"/>
          <cell r="Z279"/>
          <cell r="AA279"/>
          <cell r="AB279" t="str">
            <v>765-855-3475</v>
          </cell>
          <cell r="AC279" t="str">
            <v>765-855-2524</v>
          </cell>
          <cell r="AD279" t="str">
            <v>Teresa Campbell</v>
          </cell>
          <cell r="AE279" t="str">
            <v>tcampbell@centerville.k12.in.us</v>
          </cell>
          <cell r="AF279"/>
          <cell r="AG279"/>
          <cell r="AH279" t="str">
            <v>765-855-3481</v>
          </cell>
          <cell r="AI279" t="str">
            <v>Tyna Stover</v>
          </cell>
          <cell r="AJ279" t="str">
            <v>tstover@centerville.k12.in.us</v>
          </cell>
          <cell r="AK279"/>
          <cell r="AL279"/>
          <cell r="AM279" t="str">
            <v>Mr. Philip Stevenson</v>
          </cell>
          <cell r="AN279" t="str">
            <v>pstevenson@centerville.k12.in.us</v>
          </cell>
          <cell r="AO279" t="str">
            <v>765-855-3475</v>
          </cell>
          <cell r="AP279" t="str">
            <v>Philip Stevenson</v>
          </cell>
          <cell r="AQ279" t="str">
            <v>pstevenson@centerville.k12.in.us</v>
          </cell>
        </row>
        <row r="280">
          <cell r="A280" t="str">
            <v>8375</v>
          </cell>
          <cell r="B280" t="str">
            <v>TM</v>
          </cell>
          <cell r="C280" t="str">
            <v xml:space="preserve">Northeastern Wayne Schools    </v>
          </cell>
          <cell r="D280" t="str">
            <v xml:space="preserve">PO Box 406                    </v>
          </cell>
          <cell r="E280" t="str">
            <v xml:space="preserve">Fountain City       </v>
          </cell>
          <cell r="F280" t="str">
            <v>IN</v>
          </cell>
          <cell r="G280" t="str">
            <v>47341-0406</v>
          </cell>
          <cell r="H280" t="e">
            <v>#N/A</v>
          </cell>
          <cell r="I280" t="str">
            <v>092008812</v>
          </cell>
          <cell r="J280">
            <v>0.9</v>
          </cell>
          <cell r="K280" t="str">
            <v>Ms.</v>
          </cell>
          <cell r="L280" t="str">
            <v>Laura Blessing</v>
          </cell>
          <cell r="M280" t="str">
            <v>lblessing@nws.k12.in.us</v>
          </cell>
          <cell r="N280" t="str">
            <v>Sam Pritchard</v>
          </cell>
          <cell r="O280" t="str">
            <v>spritchard@nws.k12.in.us</v>
          </cell>
          <cell r="P280"/>
          <cell r="Q280"/>
          <cell r="R280"/>
          <cell r="S280"/>
          <cell r="T280" t="str">
            <v>765.847.2595</v>
          </cell>
          <cell r="U280" t="str">
            <v>765.847.5470</v>
          </cell>
          <cell r="V280" t="str">
            <v>Laura Blessing</v>
          </cell>
          <cell r="W280" t="str">
            <v>lblessing@nws.k12.in.us</v>
          </cell>
          <cell r="X280"/>
          <cell r="Y280"/>
          <cell r="Z280"/>
          <cell r="AA280"/>
          <cell r="AB280" t="str">
            <v>765-847-2821</v>
          </cell>
          <cell r="AC280" t="str">
            <v>765-847-5355</v>
          </cell>
          <cell r="AD280" t="str">
            <v>Laura Blessing</v>
          </cell>
          <cell r="AE280" t="str">
            <v>lblessing@nws.k12.in.us</v>
          </cell>
          <cell r="AF280"/>
          <cell r="AG280"/>
          <cell r="AH280" t="str">
            <v>765-847-2821</v>
          </cell>
          <cell r="AI280" t="str">
            <v>Kay Reed</v>
          </cell>
          <cell r="AJ280" t="str">
            <v>kreed@nws.k12.in.us</v>
          </cell>
          <cell r="AK280"/>
          <cell r="AL280"/>
          <cell r="AM280" t="str">
            <v>Ms. Laura Blessing</v>
          </cell>
          <cell r="AN280" t="str">
            <v>lblessing@nws.k12.in.us</v>
          </cell>
          <cell r="AO280" t="str">
            <v>765-847-2821</v>
          </cell>
          <cell r="AP280" t="str">
            <v>Laura Blessing</v>
          </cell>
          <cell r="AQ280" t="str">
            <v>lblessing@nws.k12.in.us</v>
          </cell>
        </row>
        <row r="281">
          <cell r="A281" t="str">
            <v>8385</v>
          </cell>
          <cell r="B281" t="str">
            <v>FC</v>
          </cell>
          <cell r="C281" t="str">
            <v>Richmond Community School Corp</v>
          </cell>
          <cell r="D281" t="str">
            <v xml:space="preserve">300 Hub Etchison Pky          </v>
          </cell>
          <cell r="E281" t="str">
            <v xml:space="preserve">Richmond            </v>
          </cell>
          <cell r="F281" t="str">
            <v>IN</v>
          </cell>
          <cell r="G281" t="str">
            <v>47374-5399</v>
          </cell>
          <cell r="H281">
            <v>1.3299999999999999E-2</v>
          </cell>
          <cell r="I281" t="str">
            <v>132301334</v>
          </cell>
          <cell r="J281">
            <v>0.95</v>
          </cell>
          <cell r="K281" t="str">
            <v>Mr.</v>
          </cell>
          <cell r="L281" t="str">
            <v>Todd Terrill</v>
          </cell>
          <cell r="M281" t="str">
            <v>tterrill@rcs.k12.in.us</v>
          </cell>
          <cell r="N281" t="str">
            <v>Corey Hartley</v>
          </cell>
          <cell r="O281" t="str">
            <v>chartley@rcs.k12.in.us</v>
          </cell>
          <cell r="P281"/>
          <cell r="Q281"/>
          <cell r="R281"/>
          <cell r="S281"/>
          <cell r="T281" t="str">
            <v>765.973.3418</v>
          </cell>
          <cell r="U281" t="str">
            <v>765.973.3417</v>
          </cell>
          <cell r="V281" t="str">
            <v>Michael Shunneson</v>
          </cell>
          <cell r="W281" t="str">
            <v>mshunneson@rcs.k12.in.us</v>
          </cell>
          <cell r="X281"/>
          <cell r="Y281"/>
          <cell r="Z281"/>
          <cell r="AA281"/>
          <cell r="AB281" t="str">
            <v>765-973-3418</v>
          </cell>
          <cell r="AC281" t="str">
            <v>765-973-3417</v>
          </cell>
          <cell r="AD281" t="str">
            <v>Sheila Hobbs</v>
          </cell>
          <cell r="AE281" t="str">
            <v>sheilah@rcs.k12.in.us</v>
          </cell>
          <cell r="AF281"/>
          <cell r="AG281"/>
          <cell r="AH281" t="str">
            <v>(765) 973-3398</v>
          </cell>
          <cell r="AI281" t="str">
            <v>Karen Scalf</v>
          </cell>
          <cell r="AJ281" t="str">
            <v>kscalf@rcs.k12.in.us</v>
          </cell>
          <cell r="AK281"/>
          <cell r="AL281"/>
          <cell r="AM281" t="str">
            <v>Mr. Todd Terrill</v>
          </cell>
          <cell r="AN281" t="str">
            <v>tterrill@rcs.k12.in.us</v>
          </cell>
          <cell r="AO281" t="str">
            <v>765-973-3418</v>
          </cell>
          <cell r="AP281" t="str">
            <v>Charles Reynolds</v>
          </cell>
          <cell r="AQ281" t="str">
            <v>creynolds@rcs.k12.in.us</v>
          </cell>
        </row>
        <row r="282">
          <cell r="A282" t="str">
            <v>8425</v>
          </cell>
          <cell r="B282" t="str">
            <v>FC</v>
          </cell>
          <cell r="C282" t="str">
            <v xml:space="preserve">Southern Wells Com Schools    </v>
          </cell>
          <cell r="D282" t="str">
            <v xml:space="preserve">9120 S 300 W                  </v>
          </cell>
          <cell r="E282" t="str">
            <v xml:space="preserve">Poneto              </v>
          </cell>
          <cell r="F282" t="str">
            <v>IN</v>
          </cell>
          <cell r="G282" t="str">
            <v>46781-9713</v>
          </cell>
          <cell r="H282" t="e">
            <v>#N/A</v>
          </cell>
          <cell r="I282" t="str">
            <v>110221277</v>
          </cell>
          <cell r="J282">
            <v>0.85</v>
          </cell>
          <cell r="K282" t="str">
            <v>Mr.</v>
          </cell>
          <cell r="L282" t="str">
            <v>Steve Darnell</v>
          </cell>
          <cell r="M282" t="str">
            <v>sdarnell@swraiders.com</v>
          </cell>
          <cell r="N282" t="str">
            <v>Cari Whicker</v>
          </cell>
          <cell r="O282" t="str">
            <v>cwhicker@swraiders.com</v>
          </cell>
          <cell r="P282" t="str">
            <v xml:space="preserve">Lora Warner </v>
          </cell>
          <cell r="Q282" t="str">
            <v>lwarner@swraiders.com</v>
          </cell>
          <cell r="R282"/>
          <cell r="S282"/>
          <cell r="T282" t="str">
            <v>765.728.2121</v>
          </cell>
          <cell r="U282" t="str">
            <v>765.728.8124</v>
          </cell>
          <cell r="V282" t="str">
            <v xml:space="preserve">Lora Warner </v>
          </cell>
          <cell r="W282" t="str">
            <v>lwarner@swraiders.com</v>
          </cell>
          <cell r="X282"/>
          <cell r="Y282"/>
          <cell r="Z282"/>
          <cell r="AA282"/>
          <cell r="AB282" t="str">
            <v>765-728-5537</v>
          </cell>
          <cell r="AC282" t="str">
            <v>765-728-8124</v>
          </cell>
          <cell r="AD282" t="str">
            <v>Steve Darnell</v>
          </cell>
          <cell r="AE282" t="str">
            <v>sdarnell@swraiders.com</v>
          </cell>
          <cell r="AF282"/>
          <cell r="AG282"/>
          <cell r="AH282" t="str">
            <v>765-728-5537</v>
          </cell>
          <cell r="AI282" t="str">
            <v xml:space="preserve">Lora Warner </v>
          </cell>
          <cell r="AJ282" t="str">
            <v>lwarner@swraiders.com</v>
          </cell>
          <cell r="AK282"/>
          <cell r="AL282"/>
          <cell r="AM282" t="str">
            <v>Mr. Steve Darnell</v>
          </cell>
          <cell r="AN282" t="str">
            <v>sdarnell@swraiders.com</v>
          </cell>
          <cell r="AO282" t="str">
            <v>765-728-5537</v>
          </cell>
          <cell r="AP282" t="str">
            <v>Steve Darnell</v>
          </cell>
          <cell r="AQ282" t="str">
            <v>sdarnell@swraiders.com</v>
          </cell>
        </row>
        <row r="283">
          <cell r="A283" t="str">
            <v>8435</v>
          </cell>
          <cell r="B283" t="str">
            <v>DM</v>
          </cell>
          <cell r="C283" t="str">
            <v xml:space="preserve">Northern Wells Com Schools    </v>
          </cell>
          <cell r="D283" t="str">
            <v>312 N Jefferson Street</v>
          </cell>
          <cell r="E283" t="str">
            <v xml:space="preserve">Ossian              </v>
          </cell>
          <cell r="F283" t="str">
            <v>IN</v>
          </cell>
          <cell r="G283" t="str">
            <v>46777-0386</v>
          </cell>
          <cell r="H283" t="e">
            <v>#N/A</v>
          </cell>
          <cell r="I283" t="str">
            <v>100021674</v>
          </cell>
          <cell r="J283">
            <v>0.85</v>
          </cell>
          <cell r="K283" t="str">
            <v>Dr.</v>
          </cell>
          <cell r="L283" t="str">
            <v>Scott Mills</v>
          </cell>
          <cell r="M283" t="str">
            <v>scott.mills@nwcs.k12.in.us</v>
          </cell>
          <cell r="N283" t="str">
            <v>Abby Nagel</v>
          </cell>
          <cell r="O283" t="str">
            <v>Abby.nagel@nwcs.k12.in.us</v>
          </cell>
          <cell r="P283"/>
          <cell r="Q283"/>
          <cell r="R283"/>
          <cell r="S283"/>
          <cell r="T283" t="str">
            <v>260.622.4125 x1005</v>
          </cell>
          <cell r="U283" t="str">
            <v>260.622.7893</v>
          </cell>
          <cell r="V283" t="str">
            <v>Dr. Scott Mills</v>
          </cell>
          <cell r="W283" t="str">
            <v>scott.mills@nwcs.k12.in.us</v>
          </cell>
          <cell r="X283"/>
          <cell r="Y283"/>
          <cell r="Z283"/>
          <cell r="AA283"/>
          <cell r="AB283" t="str">
            <v>260-622-4125 x 1005</v>
          </cell>
          <cell r="AC283" t="str">
            <v>260-622-7893</v>
          </cell>
          <cell r="AD283" t="str">
            <v>Theresa Casto</v>
          </cell>
          <cell r="AE283" t="str">
            <v>Theresa.casto@nwcs.k12.in.us</v>
          </cell>
          <cell r="AF283"/>
          <cell r="AG283"/>
          <cell r="AH283" t="str">
            <v>260.622.4125</v>
          </cell>
          <cell r="AI283" t="str">
            <v>Deb Adams</v>
          </cell>
          <cell r="AJ283" t="str">
            <v>deb.adams@nwcs.k12.in.us</v>
          </cell>
          <cell r="AK283"/>
          <cell r="AL283"/>
          <cell r="AM283" t="str">
            <v>Dr. Scott Mills</v>
          </cell>
          <cell r="AN283" t="str">
            <v>scott.mills@nwcs.k12.in.us</v>
          </cell>
          <cell r="AO283" t="str">
            <v>260-622-4125 x 1005</v>
          </cell>
          <cell r="AP283" t="str">
            <v>Abby Nagel</v>
          </cell>
          <cell r="AQ283" t="str">
            <v>abby.nagel@nwcs.k12.in.us</v>
          </cell>
        </row>
        <row r="284">
          <cell r="A284" t="str">
            <v>8445</v>
          </cell>
          <cell r="B284" t="str">
            <v>DM</v>
          </cell>
          <cell r="C284" t="str">
            <v xml:space="preserve">M S D Bluffton-Harrison       </v>
          </cell>
          <cell r="D284" t="str">
            <v xml:space="preserve">805 E Harrison St             </v>
          </cell>
          <cell r="E284" t="str">
            <v xml:space="preserve">Bluffton            </v>
          </cell>
          <cell r="F284" t="str">
            <v>IN</v>
          </cell>
          <cell r="G284">
            <v>46714</v>
          </cell>
          <cell r="H284" t="e">
            <v>#N/A</v>
          </cell>
          <cell r="I284" t="str">
            <v>082866005</v>
          </cell>
          <cell r="J284">
            <v>0.9</v>
          </cell>
          <cell r="K284" t="str">
            <v>Mr.</v>
          </cell>
          <cell r="L284" t="str">
            <v>Wayne Barker</v>
          </cell>
          <cell r="M284" t="str">
            <v>wbarker@bhmsd.k12.in.us</v>
          </cell>
          <cell r="N284" t="str">
            <v>Julie Meitzler</v>
          </cell>
          <cell r="O284" t="str">
            <v>jmeitzler@bhmsd.org</v>
          </cell>
          <cell r="P284"/>
          <cell r="Q284"/>
          <cell r="R284"/>
          <cell r="S284"/>
          <cell r="T284" t="str">
            <v>260.824.0333</v>
          </cell>
          <cell r="U284" t="str">
            <v>260.824.0512</v>
          </cell>
          <cell r="V284" t="str">
            <v>Brad Yates</v>
          </cell>
          <cell r="W284" t="str">
            <v>byates@bhmsd.org</v>
          </cell>
          <cell r="X284"/>
          <cell r="Y284"/>
          <cell r="Z284"/>
          <cell r="AA284"/>
          <cell r="AB284" t="str">
            <v>260-824-2620</v>
          </cell>
          <cell r="AC284" t="str">
            <v>260-824-6014</v>
          </cell>
          <cell r="AD284" t="str">
            <v>Brad Yates</v>
          </cell>
          <cell r="AE284" t="str">
            <v>byates@bhmsd.org</v>
          </cell>
          <cell r="AF284"/>
          <cell r="AG284"/>
          <cell r="AH284" t="str">
            <v>260-824-2620</v>
          </cell>
          <cell r="AI284" t="str">
            <v>Brad Yates</v>
          </cell>
          <cell r="AJ284" t="str">
            <v>byates@bhmsd.org</v>
          </cell>
          <cell r="AK284"/>
          <cell r="AL284"/>
          <cell r="AM284" t="str">
            <v>Mr. Wayne Barker</v>
          </cell>
          <cell r="AN284" t="str">
            <v>wbarker@bhmsd.org</v>
          </cell>
          <cell r="AO284" t="str">
            <v>260-824-2620</v>
          </cell>
          <cell r="AP284" t="str">
            <v>Brad Yates</v>
          </cell>
          <cell r="AQ284" t="str">
            <v>byates@bhmsd.org</v>
          </cell>
        </row>
        <row r="285">
          <cell r="A285" t="str">
            <v>8515</v>
          </cell>
          <cell r="B285" t="str">
            <v>TM</v>
          </cell>
          <cell r="C285" t="str">
            <v xml:space="preserve">North White School Corp       </v>
          </cell>
          <cell r="D285" t="str">
            <v>402 E Broadway St</v>
          </cell>
          <cell r="E285" t="str">
            <v xml:space="preserve">Monon               </v>
          </cell>
          <cell r="F285" t="str">
            <v>IN</v>
          </cell>
          <cell r="G285">
            <v>47959</v>
          </cell>
          <cell r="H285" t="e">
            <v>#N/A</v>
          </cell>
          <cell r="I285">
            <v>50425354</v>
          </cell>
          <cell r="J285">
            <v>0.9</v>
          </cell>
          <cell r="K285" t="str">
            <v>Dr.</v>
          </cell>
          <cell r="L285" t="str">
            <v>Teresa Gremaux</v>
          </cell>
          <cell r="M285" t="str">
            <v>tgremaux@nwhite.k12.in.us</v>
          </cell>
          <cell r="N285" t="str">
            <v>Jennifer Cassel</v>
          </cell>
          <cell r="O285" t="str">
            <v>jcassel@nwhite.k12.in.us</v>
          </cell>
          <cell r="P285"/>
          <cell r="Q285"/>
          <cell r="R285"/>
          <cell r="S285"/>
          <cell r="T285" t="str">
            <v>219.253.6663</v>
          </cell>
          <cell r="U285" t="str">
            <v>219.253.8178</v>
          </cell>
          <cell r="V285" t="str">
            <v>Jennifer Cassel</v>
          </cell>
          <cell r="W285" t="str">
            <v>jcassel@nwhite.k12.in.us</v>
          </cell>
          <cell r="X285"/>
          <cell r="Y285"/>
          <cell r="Z285"/>
          <cell r="AA285"/>
          <cell r="AB285" t="str">
            <v>219-253-6638</v>
          </cell>
          <cell r="AC285" t="str">
            <v>574-253-8178</v>
          </cell>
          <cell r="AD285" t="str">
            <v>Jennifer Cassel</v>
          </cell>
          <cell r="AE285" t="str">
            <v>jcassel@nwhite.k12.in.us</v>
          </cell>
          <cell r="AF285"/>
          <cell r="AG285"/>
          <cell r="AH285" t="str">
            <v>219-253-6618</v>
          </cell>
          <cell r="AI285" t="str">
            <v>Emma Conwell</v>
          </cell>
          <cell r="AJ285" t="str">
            <v>econwell@nwhite.k12.in.us</v>
          </cell>
          <cell r="AK285"/>
          <cell r="AL285"/>
          <cell r="AM285" t="str">
            <v>Ms. Teresa Gremaux</v>
          </cell>
          <cell r="AN285" t="str">
            <v>tgremaux@nwhite.k12.in.us</v>
          </cell>
          <cell r="AO285" t="str">
            <v>219-253-6638</v>
          </cell>
          <cell r="AP285" t="str">
            <v xml:space="preserve">Jennifer L Cassel </v>
          </cell>
          <cell r="AQ285" t="str">
            <v>jcassel@nwhite.k12.in.us</v>
          </cell>
        </row>
        <row r="286">
          <cell r="A286" t="str">
            <v>8525</v>
          </cell>
          <cell r="B286" t="str">
            <v>MF</v>
          </cell>
          <cell r="C286" t="str">
            <v xml:space="preserve">Frontier School Corporation   </v>
          </cell>
          <cell r="D286" t="str">
            <v>126 E. Main St.</v>
          </cell>
          <cell r="E286" t="str">
            <v xml:space="preserve">Chalmers            </v>
          </cell>
          <cell r="F286" t="str">
            <v>IN</v>
          </cell>
          <cell r="G286" t="str">
            <v>47929-0809</v>
          </cell>
          <cell r="H286" t="e">
            <v>#N/A</v>
          </cell>
          <cell r="I286" t="str">
            <v>133289306</v>
          </cell>
          <cell r="J286">
            <v>0.85</v>
          </cell>
          <cell r="K286" t="str">
            <v>Mr.</v>
          </cell>
          <cell r="L286" t="str">
            <v>Daniel Sichting</v>
          </cell>
          <cell r="M286" t="str">
            <v>dsichting@frontier.k12.in.us</v>
          </cell>
          <cell r="N286" t="str">
            <v>Carmen Bordner</v>
          </cell>
          <cell r="O286" t="str">
            <v>cbordner@frontier.k12.in.us</v>
          </cell>
          <cell r="P286"/>
          <cell r="Q286"/>
          <cell r="R286"/>
          <cell r="S286"/>
          <cell r="T286" t="str">
            <v>219.984.5438</v>
          </cell>
          <cell r="U286" t="str">
            <v>219.984.5022</v>
          </cell>
          <cell r="V286" t="str">
            <v>Daniel Sichting</v>
          </cell>
          <cell r="W286" t="str">
            <v>dsichting@frontier.k12.in.us</v>
          </cell>
          <cell r="X286"/>
          <cell r="Y286"/>
          <cell r="Z286"/>
          <cell r="AA286"/>
          <cell r="AB286" t="str">
            <v>219-984-5009</v>
          </cell>
          <cell r="AC286" t="str">
            <v>219-984-5022</v>
          </cell>
          <cell r="AD286" t="str">
            <v>Carmen Bordner</v>
          </cell>
          <cell r="AE286" t="str">
            <v>cbordner@frontier.k12.in.us</v>
          </cell>
          <cell r="AF286"/>
          <cell r="AG286"/>
          <cell r="AH286" t="str">
            <v>219-984-5009</v>
          </cell>
          <cell r="AI286" t="str">
            <v>Jody Morgan</v>
          </cell>
          <cell r="AJ286" t="str">
            <v>jody.morgan@frontier.k12.in.us</v>
          </cell>
          <cell r="AK286"/>
          <cell r="AL286"/>
          <cell r="AM286" t="str">
            <v>Mr. Daniel Sichting</v>
          </cell>
          <cell r="AN286" t="str">
            <v>dsichting@frontier.k12.in.us</v>
          </cell>
          <cell r="AO286" t="str">
            <v>219-984-5009</v>
          </cell>
          <cell r="AP286" t="str">
            <v>Daniel Sichting</v>
          </cell>
          <cell r="AQ286" t="str">
            <v>dscichting@frontier.k12.in.us</v>
          </cell>
        </row>
        <row r="287">
          <cell r="A287" t="str">
            <v>8535</v>
          </cell>
          <cell r="B287" t="str">
            <v>FC</v>
          </cell>
          <cell r="C287" t="str">
            <v xml:space="preserve">Tri-County School Corp        </v>
          </cell>
          <cell r="D287" t="str">
            <v xml:space="preserve">105 N 2nd St                  </v>
          </cell>
          <cell r="E287" t="str">
            <v xml:space="preserve">Wolcott             </v>
          </cell>
          <cell r="F287" t="str">
            <v>IN</v>
          </cell>
          <cell r="G287">
            <v>47995</v>
          </cell>
          <cell r="H287" t="e">
            <v>#N/A</v>
          </cell>
          <cell r="I287" t="str">
            <v>121030100</v>
          </cell>
          <cell r="J287">
            <v>0.85</v>
          </cell>
          <cell r="K287" t="str">
            <v>Mr.</v>
          </cell>
          <cell r="L287" t="str">
            <v>Patrick Culp</v>
          </cell>
          <cell r="M287" t="str">
            <v>culpp@trico.k12.in.us</v>
          </cell>
          <cell r="N287" t="str">
            <v>Molly Brown</v>
          </cell>
          <cell r="O287" t="str">
            <v>brownm@trico.k12.in.us</v>
          </cell>
          <cell r="P287"/>
          <cell r="Q287"/>
          <cell r="R287"/>
          <cell r="S287"/>
          <cell r="T287" t="str">
            <v>219.279.2138</v>
          </cell>
          <cell r="U287" t="str">
            <v>219.279.2026</v>
          </cell>
          <cell r="V287" t="str">
            <v>Marsha Bell</v>
          </cell>
          <cell r="W287" t="str">
            <v>bellm@trico.k12.in.us</v>
          </cell>
          <cell r="X287"/>
          <cell r="Y287"/>
          <cell r="Z287"/>
          <cell r="AA287"/>
          <cell r="AB287" t="str">
            <v>219-279-2138</v>
          </cell>
          <cell r="AC287" t="str">
            <v>219-279.2026</v>
          </cell>
          <cell r="AD287" t="str">
            <v>Elaine Hall</v>
          </cell>
          <cell r="AE287" t="str">
            <v>halle@trico.k12.in.us</v>
          </cell>
          <cell r="AF287"/>
          <cell r="AG287"/>
          <cell r="AH287" t="str">
            <v>219.279.2418</v>
          </cell>
          <cell r="AI287" t="str">
            <v>Marsha Bell</v>
          </cell>
          <cell r="AJ287" t="str">
            <v>bellm@trico.k12.in.us</v>
          </cell>
          <cell r="AK287"/>
          <cell r="AL287"/>
          <cell r="AM287" t="str">
            <v>Dr. Kathy Goad</v>
          </cell>
          <cell r="AN287" t="str">
            <v>goadk@trico.k12.in.us</v>
          </cell>
          <cell r="AO287" t="str">
            <v>219-279-2138</v>
          </cell>
          <cell r="AP287" t="str">
            <v>Elaine Hall</v>
          </cell>
          <cell r="AQ287" t="str">
            <v>halle@trico.k12.in.us</v>
          </cell>
        </row>
        <row r="288">
          <cell r="A288" t="str">
            <v>8565</v>
          </cell>
          <cell r="B288" t="str">
            <v>TBD</v>
          </cell>
          <cell r="C288" t="str">
            <v xml:space="preserve">Twin Lakes School Corp        </v>
          </cell>
          <cell r="D288" t="str">
            <v xml:space="preserve">565 S Main St                 </v>
          </cell>
          <cell r="E288" t="str">
            <v xml:space="preserve">Monticello          </v>
          </cell>
          <cell r="F288" t="str">
            <v>IN</v>
          </cell>
          <cell r="G288" t="str">
            <v>47960-2446</v>
          </cell>
          <cell r="H288">
            <v>2.0000000000000001E-4</v>
          </cell>
          <cell r="I288">
            <v>82293259</v>
          </cell>
          <cell r="J288">
            <v>0.9</v>
          </cell>
          <cell r="K288" t="str">
            <v>Dr.</v>
          </cell>
          <cell r="L288" t="str">
            <v>Michael Galvin</v>
          </cell>
          <cell r="M288" t="str">
            <v>mgalvin@twinlakes.k12.in.us</v>
          </cell>
          <cell r="N288" t="str">
            <v>Jennifer Harrison</v>
          </cell>
          <cell r="O288" t="str">
            <v>jharrison@twinlakes.k12.in.us</v>
          </cell>
          <cell r="P288"/>
          <cell r="Q288"/>
          <cell r="R288"/>
          <cell r="S288"/>
          <cell r="T288" t="str">
            <v>574.583.7211</v>
          </cell>
          <cell r="U288" t="str">
            <v>574.583.8963</v>
          </cell>
          <cell r="V288" t="str">
            <v>Jennifer Harrison</v>
          </cell>
          <cell r="W288" t="str">
            <v>jharrison@twinlakes.k12.in.us</v>
          </cell>
          <cell r="X288"/>
          <cell r="Y288"/>
          <cell r="Z288"/>
          <cell r="AA288"/>
          <cell r="AB288" t="str">
            <v>574-583-7211</v>
          </cell>
          <cell r="AC288" t="str">
            <v>574-583-8963</v>
          </cell>
          <cell r="AD288" t="str">
            <v>Jennifer Harrison</v>
          </cell>
          <cell r="AE288" t="str">
            <v>jharrison@twinlakes.k12.in.us</v>
          </cell>
          <cell r="AF288"/>
          <cell r="AG288"/>
          <cell r="AH288" t="str">
            <v>(574) 583-7211</v>
          </cell>
          <cell r="AI288" t="str">
            <v>Margie Reynolds</v>
          </cell>
          <cell r="AJ288" t="str">
            <v>mreynolds@twinlakes.k12.in.us</v>
          </cell>
          <cell r="AK288"/>
          <cell r="AL288"/>
          <cell r="AM288" t="str">
            <v>Dr. Michael Galvin</v>
          </cell>
          <cell r="AN288" t="str">
            <v>mgalvin@twinlakes.k12.in.us</v>
          </cell>
          <cell r="AO288" t="str">
            <v>574-583-7211</v>
          </cell>
          <cell r="AP288" t="str">
            <v>Jennifer Harrison</v>
          </cell>
          <cell r="AQ288" t="str">
            <v>jharrison@twinlakes.k12.in.us</v>
          </cell>
        </row>
        <row r="289">
          <cell r="A289" t="str">
            <v>8625</v>
          </cell>
          <cell r="B289" t="str">
            <v>MF</v>
          </cell>
          <cell r="C289" t="str">
            <v xml:space="preserve">Smith-Green Community Schools </v>
          </cell>
          <cell r="D289" t="str">
            <v xml:space="preserve">222 W Tulley St               </v>
          </cell>
          <cell r="E289" t="str">
            <v xml:space="preserve">Churubusco          </v>
          </cell>
          <cell r="F289" t="str">
            <v>IN</v>
          </cell>
          <cell r="G289" t="str">
            <v>46723-1499</v>
          </cell>
          <cell r="H289" t="e">
            <v>#N/A</v>
          </cell>
          <cell r="I289" t="str">
            <v>050761048</v>
          </cell>
          <cell r="J289">
            <v>0.85</v>
          </cell>
          <cell r="K289" t="str">
            <v>Mr.</v>
          </cell>
          <cell r="L289" t="str">
            <v>Daniel Hile</v>
          </cell>
          <cell r="M289" t="str">
            <v>hiled@sgcs.k12.in.us</v>
          </cell>
          <cell r="N289" t="str">
            <v>Matt Whonsetler</v>
          </cell>
          <cell r="O289" t="str">
            <v>whonsetlerm@sgcs.k12.in.us</v>
          </cell>
          <cell r="P289"/>
          <cell r="Q289"/>
          <cell r="R289"/>
          <cell r="S289"/>
          <cell r="T289" t="str">
            <v>260.693.2188</v>
          </cell>
          <cell r="U289" t="str">
            <v>260.693.2683</v>
          </cell>
          <cell r="V289" t="str">
            <v>Daniel Hile</v>
          </cell>
          <cell r="W289" t="str">
            <v>hiled@sgcs.k12.in.us</v>
          </cell>
          <cell r="X289"/>
          <cell r="Y289"/>
          <cell r="Z289"/>
          <cell r="AA289"/>
          <cell r="AB289" t="str">
            <v>260-693-2007</v>
          </cell>
          <cell r="AC289" t="str">
            <v>260-693-6434</v>
          </cell>
          <cell r="AD289" t="str">
            <v>Sondra Cook</v>
          </cell>
          <cell r="AE289" t="str">
            <v>cooks@sgcs.k12.in.us</v>
          </cell>
          <cell r="AF289"/>
          <cell r="AG289"/>
          <cell r="AH289" t="str">
            <v>260-693-2007</v>
          </cell>
          <cell r="AI289" t="str">
            <v>Jodi Royer</v>
          </cell>
          <cell r="AJ289" t="str">
            <v>royerj@sgcs.k12.in.us</v>
          </cell>
          <cell r="AK289"/>
          <cell r="AL289"/>
          <cell r="AM289" t="str">
            <v>Mr. Daniel Hile</v>
          </cell>
          <cell r="AN289" t="str">
            <v>hiled@sgcs.k12.in.us</v>
          </cell>
          <cell r="AO289" t="str">
            <v>260-693-2007</v>
          </cell>
          <cell r="AP289" t="str">
            <v>Daniel Hile</v>
          </cell>
          <cell r="AQ289" t="str">
            <v>hiled@sgcs.k12.in.us</v>
          </cell>
        </row>
        <row r="290">
          <cell r="A290" t="str">
            <v>8665</v>
          </cell>
          <cell r="B290" t="str">
            <v>TM</v>
          </cell>
          <cell r="C290" t="str">
            <v xml:space="preserve">Whitley Co Cons Schools       </v>
          </cell>
          <cell r="D290" t="str">
            <v xml:space="preserve">107 N Walnut St               </v>
          </cell>
          <cell r="E290" t="str">
            <v xml:space="preserve">Columbia City       </v>
          </cell>
          <cell r="F290" t="str">
            <v>IN</v>
          </cell>
          <cell r="G290" t="str">
            <v>46725-2021</v>
          </cell>
          <cell r="H290">
            <v>2.1700000000000001E-2</v>
          </cell>
          <cell r="I290" t="str">
            <v>193090503</v>
          </cell>
          <cell r="J290">
            <v>0.85</v>
          </cell>
          <cell r="K290" t="str">
            <v>Dr.</v>
          </cell>
          <cell r="L290" t="str">
            <v>Patricia O'Connor</v>
          </cell>
          <cell r="M290" t="str">
            <v xml:space="preserve">oconnorpc@wccsonline.com </v>
          </cell>
          <cell r="N290" t="str">
            <v>Dr. Laura McDermott</v>
          </cell>
          <cell r="O290" t="str">
            <v>mcdermottl@wccsonline.com</v>
          </cell>
          <cell r="P290"/>
          <cell r="Q290"/>
          <cell r="R290"/>
          <cell r="S290"/>
          <cell r="T290" t="str">
            <v>260.244.5771</v>
          </cell>
          <cell r="U290" t="str">
            <v>260.244.4099</v>
          </cell>
          <cell r="V290" t="str">
            <v>Dr. Laura McDermott</v>
          </cell>
          <cell r="W290" t="str">
            <v>mcdermottla@wccsonline.com</v>
          </cell>
          <cell r="X290"/>
          <cell r="Y290"/>
          <cell r="Z290"/>
          <cell r="AA290"/>
          <cell r="AB290" t="str">
            <v>260-244-5771</v>
          </cell>
          <cell r="AC290" t="str">
            <v>260-244-4086</v>
          </cell>
          <cell r="AD290" t="str">
            <v>Susan L. Harmeyer</v>
          </cell>
          <cell r="AE290" t="str">
            <v>harmeyersl@wccsonline.com</v>
          </cell>
          <cell r="AF290"/>
          <cell r="AG290"/>
          <cell r="AH290" t="str">
            <v>260-244-5771</v>
          </cell>
          <cell r="AI290" t="str">
            <v>Todd Fleetwood</v>
          </cell>
          <cell r="AJ290" t="str">
            <v>fleetwoodta@wccsonline.com</v>
          </cell>
          <cell r="AK290"/>
          <cell r="AL290"/>
          <cell r="AM290" t="str">
            <v>Dr. Patricia O'Conner</v>
          </cell>
          <cell r="AN290" t="str">
            <v xml:space="preserve">oconnorpc@wccsonline.com </v>
          </cell>
          <cell r="AO290" t="str">
            <v>260-244-5771</v>
          </cell>
          <cell r="AP290" t="str">
            <v>Laura McDermott</v>
          </cell>
          <cell r="AQ290" t="str">
            <v>mcdermottla@wccsonline.com</v>
          </cell>
        </row>
        <row r="291">
          <cell r="A291" t="str">
            <v>8810</v>
          </cell>
          <cell r="B291" t="str">
            <v>DM</v>
          </cell>
          <cell r="C291" t="str">
            <v>CSUSA Howe</v>
          </cell>
          <cell r="D291" t="str">
            <v>800 Corporate Dr., Suite 124</v>
          </cell>
          <cell r="E291" t="str">
            <v>Ft Lauderdale, FL</v>
          </cell>
          <cell r="F291" t="str">
            <v>FL</v>
          </cell>
          <cell r="G291">
            <v>33334</v>
          </cell>
          <cell r="H291">
            <v>9.4000000000000004E-3</v>
          </cell>
          <cell r="I291" t="str">
            <v>800476652</v>
          </cell>
          <cell r="J291">
            <v>0.95</v>
          </cell>
          <cell r="K291" t="str">
            <v>Ms.</v>
          </cell>
          <cell r="L291" t="str">
            <v>Eric Lewis</v>
          </cell>
          <cell r="M291" t="str">
            <v>elewis@charterschoolsusa.com</v>
          </cell>
          <cell r="N291" t="str">
            <v>Debbie Wells</v>
          </cell>
          <cell r="O291" t="str">
            <v>DWells@emmadonnanms.org</v>
          </cell>
          <cell r="P291" t="str">
            <v>Dana Smith</v>
          </cell>
          <cell r="Q291" t="str">
            <v>dsmith@emmadonnanms.org</v>
          </cell>
          <cell r="R291"/>
          <cell r="S291"/>
          <cell r="T291" t="str">
            <v>317.217.1983</v>
          </cell>
          <cell r="U291"/>
          <cell r="V291" t="str">
            <v>Debbie Wells</v>
          </cell>
          <cell r="W291" t="str">
            <v>DWells@emmadonnanms.org</v>
          </cell>
          <cell r="X291"/>
          <cell r="Y291"/>
          <cell r="Z291"/>
          <cell r="AA291"/>
          <cell r="AB291" t="str">
            <v>317-217-1979 X109</v>
          </cell>
          <cell r="AC291"/>
          <cell r="AD291" t="str">
            <v>Dana Smith</v>
          </cell>
          <cell r="AE291" t="str">
            <v>dsmith@emmadonnanms.org</v>
          </cell>
          <cell r="AF291"/>
          <cell r="AG291"/>
          <cell r="AH291" t="str">
            <v>317-217-1980</v>
          </cell>
          <cell r="AI291" t="str">
            <v>Myrna Laine-Hyppolite</v>
          </cell>
          <cell r="AJ291" t="str">
            <v>mlainehyppolite@charterschoolsusa.com</v>
          </cell>
          <cell r="AK291"/>
          <cell r="AL291"/>
          <cell r="AM291" t="str">
            <v>Ms. Sherry Hage</v>
          </cell>
          <cell r="AN291" t="str">
            <v>shage@charterschoolsusa.com</v>
          </cell>
          <cell r="AO291" t="str">
            <v>317-217-1979 X109</v>
          </cell>
          <cell r="AP291" t="str">
            <v>Bryan Reed</v>
          </cell>
          <cell r="AQ291" t="str">
            <v>breed@tchowehighschool.org</v>
          </cell>
        </row>
        <row r="292">
          <cell r="A292" t="str">
            <v>8815</v>
          </cell>
          <cell r="B292" t="str">
            <v>DM</v>
          </cell>
          <cell r="C292" t="str">
            <v>CSUSA Manual</v>
          </cell>
          <cell r="D292" t="str">
            <v>800 Corporate Dr., Suite 124</v>
          </cell>
          <cell r="E292" t="str">
            <v>Ft Lauderdale, FL</v>
          </cell>
          <cell r="F292" t="str">
            <v>FL</v>
          </cell>
          <cell r="G292">
            <v>33334</v>
          </cell>
          <cell r="H292">
            <v>1.0699999999999999E-2</v>
          </cell>
          <cell r="I292" t="str">
            <v>015521757</v>
          </cell>
          <cell r="J292">
            <v>0.95</v>
          </cell>
          <cell r="K292" t="str">
            <v>Ms.</v>
          </cell>
          <cell r="L292" t="str">
            <v>Eric Lewis</v>
          </cell>
          <cell r="M292" t="str">
            <v>elewis@charterschoolsusa.com</v>
          </cell>
          <cell r="N292" t="str">
            <v>Debbie Wells</v>
          </cell>
          <cell r="O292" t="str">
            <v>DWells@emmadonnanms.org</v>
          </cell>
          <cell r="P292" t="str">
            <v>Dana Smith</v>
          </cell>
          <cell r="Q292" t="str">
            <v>dsmith@emmadonnanms.org</v>
          </cell>
          <cell r="R292"/>
          <cell r="S292"/>
          <cell r="T292" t="str">
            <v>317.217.1983</v>
          </cell>
          <cell r="U292"/>
          <cell r="V292" t="str">
            <v>Debbie Wells</v>
          </cell>
          <cell r="W292" t="str">
            <v>DWells@emmadonnanms.org</v>
          </cell>
          <cell r="X292"/>
          <cell r="Y292"/>
          <cell r="Z292"/>
          <cell r="AA292"/>
          <cell r="AB292" t="str">
            <v>317-217-1979 X109</v>
          </cell>
          <cell r="AC292"/>
          <cell r="AD292" t="str">
            <v>Dana Smith</v>
          </cell>
          <cell r="AE292" t="str">
            <v>dsmith@emmadonnanms.org</v>
          </cell>
          <cell r="AF292"/>
          <cell r="AG292"/>
          <cell r="AH292" t="str">
            <v>317-217-1980</v>
          </cell>
          <cell r="AI292" t="str">
            <v>Myrna Laine-Hyppolite</v>
          </cell>
          <cell r="AJ292" t="str">
            <v>mlainehyppolite@charterschoolsusa.com</v>
          </cell>
          <cell r="AK292"/>
          <cell r="AL292"/>
          <cell r="AM292" t="str">
            <v>Ms. Sherry Hage</v>
          </cell>
          <cell r="AN292" t="str">
            <v>shage@charterschoolsusa.com</v>
          </cell>
          <cell r="AO292" t="str">
            <v>317-217-1979 X109</v>
          </cell>
          <cell r="AP292" t="str">
            <v>Bryan Reed</v>
          </cell>
          <cell r="AQ292" t="str">
            <v>breed@tchowehighschool.org</v>
          </cell>
        </row>
        <row r="293">
          <cell r="A293" t="str">
            <v>8820</v>
          </cell>
          <cell r="B293" t="str">
            <v>TM</v>
          </cell>
          <cell r="C293" t="str">
            <v>Edison Learning Roosevelt</v>
          </cell>
          <cell r="D293" t="str">
            <v>730 W 25th Ave</v>
          </cell>
          <cell r="E293" t="str">
            <v xml:space="preserve">Gary                </v>
          </cell>
          <cell r="F293" t="str">
            <v xml:space="preserve">IN </v>
          </cell>
          <cell r="G293">
            <v>46404</v>
          </cell>
          <cell r="H293" t="e">
            <v>#N/A</v>
          </cell>
          <cell r="I293" t="str">
            <v>010499964</v>
          </cell>
          <cell r="J293">
            <v>0.95</v>
          </cell>
          <cell r="K293" t="str">
            <v>Mr.</v>
          </cell>
          <cell r="L293" t="str">
            <v>Marshall Emerson</v>
          </cell>
          <cell r="M293" t="str">
            <v>marshall.emerson@edisonlearning.com</v>
          </cell>
          <cell r="N293" t="str">
            <v>Paula Asbury</v>
          </cell>
          <cell r="O293" t="str">
            <v>paula.asbury@edisonlearning.com</v>
          </cell>
          <cell r="P293"/>
          <cell r="Q293"/>
          <cell r="R293"/>
          <cell r="S293"/>
          <cell r="T293"/>
          <cell r="U293"/>
          <cell r="V293" t="str">
            <v>Dr. Ian Miller</v>
          </cell>
          <cell r="W293" t="str">
            <v>ian.miller@theodorerooseveltcca.org</v>
          </cell>
          <cell r="X293"/>
          <cell r="Y293"/>
          <cell r="Z293"/>
          <cell r="AA293"/>
          <cell r="AB293" t="str">
            <v>219-881-1500</v>
          </cell>
          <cell r="AC293"/>
          <cell r="AD293" t="str">
            <v>Ian Miller</v>
          </cell>
          <cell r="AE293" t="str">
            <v>ian.miller@theodorerooseveltcca.org</v>
          </cell>
          <cell r="AF293"/>
          <cell r="AG293"/>
          <cell r="AH293" t="str">
            <v>219-881-1500</v>
          </cell>
          <cell r="AI293" t="str">
            <v>Michelle Schmitt</v>
          </cell>
          <cell r="AJ293" t="str">
            <v>michelle.schmitt@edisonlearning.com</v>
          </cell>
          <cell r="AK293"/>
          <cell r="AL293"/>
          <cell r="AM293" t="str">
            <v>Mr. Ernest Williams</v>
          </cell>
          <cell r="AN293" t="str">
            <v>Ernest.Williams@edisonlearning.com</v>
          </cell>
          <cell r="AO293" t="str">
            <v>219-881-1500</v>
          </cell>
          <cell r="AP293" t="str">
            <v>Paula Asbury</v>
          </cell>
          <cell r="AQ293" t="str">
            <v>paula.asbury@edisonlearning.com</v>
          </cell>
        </row>
        <row r="294">
          <cell r="A294" t="str">
            <v>8825</v>
          </cell>
          <cell r="B294" t="str">
            <v>DM</v>
          </cell>
          <cell r="C294" t="str">
            <v>CSUSA Donnan</v>
          </cell>
          <cell r="D294" t="str">
            <v>800 Corporate Dr., Suite 124</v>
          </cell>
          <cell r="E294" t="str">
            <v>Ft Lauderdale, FL</v>
          </cell>
          <cell r="F294" t="str">
            <v>FL</v>
          </cell>
          <cell r="G294">
            <v>33334</v>
          </cell>
          <cell r="H294">
            <v>0</v>
          </cell>
          <cell r="I294" t="str">
            <v>007428274</v>
          </cell>
          <cell r="J294">
            <v>0.95</v>
          </cell>
          <cell r="K294" t="str">
            <v>Mr.</v>
          </cell>
          <cell r="L294" t="str">
            <v>Eric Lewis</v>
          </cell>
          <cell r="M294" t="str">
            <v>elewis@charterschoolsusa.com</v>
          </cell>
          <cell r="N294" t="str">
            <v>Debbie Wells</v>
          </cell>
          <cell r="O294" t="str">
            <v>DWells@emmadonnanms.org</v>
          </cell>
          <cell r="P294" t="str">
            <v>Dana Smith</v>
          </cell>
          <cell r="Q294" t="str">
            <v>dsmith@emmadonnanms.org</v>
          </cell>
          <cell r="R294"/>
          <cell r="S294"/>
          <cell r="T294" t="str">
            <v>317.217.1983</v>
          </cell>
          <cell r="U294"/>
          <cell r="V294" t="str">
            <v>Debbie Wells</v>
          </cell>
          <cell r="W294" t="str">
            <v>DWells@emmadonnanms.org</v>
          </cell>
          <cell r="X294"/>
          <cell r="Y294"/>
          <cell r="Z294"/>
          <cell r="AA294"/>
          <cell r="AB294" t="str">
            <v>317-217-1979 X109</v>
          </cell>
          <cell r="AC294"/>
          <cell r="AD294" t="str">
            <v>Dana Smith</v>
          </cell>
          <cell r="AE294" t="str">
            <v>dsmith@emmadonnanms.org</v>
          </cell>
          <cell r="AF294"/>
          <cell r="AG294"/>
          <cell r="AH294" t="str">
            <v>317-217-1980</v>
          </cell>
          <cell r="AI294" t="str">
            <v>Myrna Laine-Hyppolite</v>
          </cell>
          <cell r="AJ294" t="str">
            <v>mlainehyppolite@charterschoolsusa.com</v>
          </cell>
          <cell r="AK294"/>
          <cell r="AL294"/>
          <cell r="AM294" t="str">
            <v>Mr. Eric Lewis</v>
          </cell>
          <cell r="AN294" t="str">
            <v>elewis@charterschoolsusa.com</v>
          </cell>
          <cell r="AO294" t="str">
            <v>317-217-1979 X109</v>
          </cell>
          <cell r="AP294" t="str">
            <v>Bryan Reed</v>
          </cell>
          <cell r="AQ294" t="str">
            <v>breed@tchowehighschool.org</v>
          </cell>
        </row>
        <row r="295">
          <cell r="A295" t="str">
            <v>9010</v>
          </cell>
          <cell r="B295" t="str">
            <v>TM</v>
          </cell>
          <cell r="C295" t="str">
            <v>Ignite Achievement Academy</v>
          </cell>
          <cell r="D295" t="str">
            <v>1002 W 25th St</v>
          </cell>
          <cell r="E295" t="str">
            <v>Indianapolis</v>
          </cell>
          <cell r="F295" t="str">
            <v xml:space="preserve">IN </v>
          </cell>
          <cell r="G295">
            <v>46208</v>
          </cell>
          <cell r="H295" t="e">
            <v>#N/A</v>
          </cell>
          <cell r="I295"/>
          <cell r="J295">
            <v>0.95</v>
          </cell>
          <cell r="K295" t="str">
            <v>Mr.</v>
          </cell>
          <cell r="L295" t="str">
            <v>Shy Ely</v>
          </cell>
          <cell r="M295" t="str">
            <v xml:space="preserve">sely@igniteindy.org </v>
          </cell>
          <cell r="N295" t="str">
            <v>Jessica English</v>
          </cell>
          <cell r="O295" t="str">
            <v>Jenglish@igniteindy.org</v>
          </cell>
          <cell r="P295"/>
          <cell r="Q295" t="str">
            <v>compliance@igniteindy.org</v>
          </cell>
          <cell r="R295"/>
          <cell r="S295"/>
          <cell r="T295" t="str">
            <v>317-226-4242</v>
          </cell>
          <cell r="U295"/>
          <cell r="V295" t="str">
            <v>Jessica English</v>
          </cell>
          <cell r="W295" t="str">
            <v>jenglish@igniteindy.org</v>
          </cell>
          <cell r="X295"/>
          <cell r="Y295" t="str">
            <v>compliance@igniteindy.org</v>
          </cell>
          <cell r="Z295"/>
          <cell r="AA295"/>
          <cell r="AB295"/>
          <cell r="AC295"/>
          <cell r="AD295"/>
          <cell r="AE295" t="str">
            <v>compliance@igniteindy.org</v>
          </cell>
          <cell r="AF295"/>
          <cell r="AG295"/>
          <cell r="AH295" t="str">
            <v>317-226-4242</v>
          </cell>
          <cell r="AI295" t="str">
            <v xml:space="preserve">April Hubbard </v>
          </cell>
          <cell r="AJ295" t="str">
            <v>ahubbard@igniteindy.org</v>
          </cell>
          <cell r="AK295"/>
          <cell r="AL295"/>
          <cell r="AM295" t="str">
            <v xml:space="preserve"> </v>
          </cell>
          <cell r="AN295"/>
          <cell r="AO295"/>
          <cell r="AP295" t="str">
            <v>Jessica English</v>
          </cell>
          <cell r="AQ295" t="str">
            <v>jenglish@igniteindy.org</v>
          </cell>
        </row>
        <row r="296">
          <cell r="A296" t="str">
            <v>9015</v>
          </cell>
          <cell r="B296" t="str">
            <v>DM</v>
          </cell>
          <cell r="C296" t="str">
            <v>Purdue Polytechnic High School</v>
          </cell>
          <cell r="D296"/>
          <cell r="E296"/>
          <cell r="F296" t="str">
            <v>IN</v>
          </cell>
          <cell r="G296"/>
          <cell r="H296" t="e">
            <v>#N/A</v>
          </cell>
          <cell r="I296"/>
          <cell r="J296">
            <v>0.95</v>
          </cell>
          <cell r="K296" t="str">
            <v>Mr.</v>
          </cell>
          <cell r="L296" t="str">
            <v>Scott Bess</v>
          </cell>
          <cell r="M296" t="str">
            <v>sbess@pphs.purdue.edu</v>
          </cell>
          <cell r="N296" t="str">
            <v>Tonya Taylor</v>
          </cell>
          <cell r="O296" t="str">
            <v>ttaylor@pphs.purdue.edu</v>
          </cell>
          <cell r="P296"/>
          <cell r="Q296"/>
          <cell r="R296"/>
          <cell r="S296"/>
          <cell r="T296" t="str">
            <v>(317) 832-1200</v>
          </cell>
          <cell r="U296"/>
          <cell r="V296"/>
          <cell r="W296"/>
          <cell r="X296"/>
          <cell r="Y296"/>
          <cell r="Z296"/>
          <cell r="AA296"/>
          <cell r="AB296"/>
          <cell r="AC296"/>
          <cell r="AD296" t="str">
            <v>Tonya Taylor</v>
          </cell>
          <cell r="AE296" t="str">
            <v>ttaylor@pphs.purdue.edu</v>
          </cell>
          <cell r="AF296"/>
          <cell r="AG296"/>
          <cell r="AH296" t="str">
            <v>317-832-1200</v>
          </cell>
          <cell r="AI296" t="str">
            <v>Lori Thompson</v>
          </cell>
          <cell r="AJ296" t="str">
            <v>lthompson@pphs.purdue.edu</v>
          </cell>
          <cell r="AK296"/>
          <cell r="AL296"/>
          <cell r="AM296" t="str">
            <v xml:space="preserve"> </v>
          </cell>
          <cell r="AN296"/>
          <cell r="AO296"/>
          <cell r="AP296" t="str">
            <v>Tonya Taylor</v>
          </cell>
          <cell r="AQ296" t="str">
            <v>ttaylor@pphs.purdue.edu</v>
          </cell>
        </row>
        <row r="297">
          <cell r="A297" t="str">
            <v>9030</v>
          </cell>
          <cell r="B297" t="str">
            <v>---</v>
          </cell>
          <cell r="C297" t="str">
            <v>Otwell Miller Academy</v>
          </cell>
          <cell r="D297" t="str">
            <v>9958 East County Road 150 North</v>
          </cell>
          <cell r="E297" t="str">
            <v>Otwell</v>
          </cell>
          <cell r="F297" t="str">
            <v>IN</v>
          </cell>
          <cell r="G297">
            <v>47564</v>
          </cell>
          <cell r="H297" t="e">
            <v>#N/A</v>
          </cell>
          <cell r="I297"/>
          <cell r="J297">
            <v>0.9</v>
          </cell>
          <cell r="K297" t="str">
            <v>Mr.</v>
          </cell>
          <cell r="L297" t="str">
            <v>Rick Fears</v>
          </cell>
          <cell r="M297" t="str">
            <v>rfears@oma.school</v>
          </cell>
          <cell r="N297" t="str">
            <v>Rick Fears</v>
          </cell>
          <cell r="O297" t="str">
            <v>rfears@oma.school</v>
          </cell>
          <cell r="P297"/>
          <cell r="Q297"/>
          <cell r="R297"/>
          <cell r="S297"/>
          <cell r="T297"/>
          <cell r="U297"/>
          <cell r="V297" t="str">
            <v>Rick Fears</v>
          </cell>
          <cell r="W297" t="str">
            <v>rfears@oma.school</v>
          </cell>
          <cell r="X297"/>
          <cell r="Y297"/>
          <cell r="Z297"/>
          <cell r="AA297"/>
          <cell r="AB297"/>
          <cell r="AC297"/>
          <cell r="AD297" t="str">
            <v>Rich Padgett</v>
          </cell>
          <cell r="AE297" t="str">
            <v>rpadgett@oma.school</v>
          </cell>
          <cell r="AF297"/>
          <cell r="AG297"/>
          <cell r="AH297" t="str">
            <v>812-354-0800</v>
          </cell>
          <cell r="AI297" t="str">
            <v>Michelle Durcholz</v>
          </cell>
          <cell r="AJ297" t="str">
            <v>mdurcholz@oma.school</v>
          </cell>
          <cell r="AK297"/>
          <cell r="AL297"/>
          <cell r="AM297"/>
          <cell r="AN297"/>
          <cell r="AO297"/>
          <cell r="AP297" t="str">
            <v>Rich Padgett</v>
          </cell>
          <cell r="AQ297" t="str">
            <v>rpadgett@oma.school</v>
          </cell>
        </row>
        <row r="298">
          <cell r="A298" t="str">
            <v>9035</v>
          </cell>
          <cell r="B298" t="str">
            <v>DM</v>
          </cell>
          <cell r="C298" t="str">
            <v>Indiana Career Connections Academy</v>
          </cell>
          <cell r="D298"/>
          <cell r="E298"/>
          <cell r="F298"/>
          <cell r="G298"/>
          <cell r="H298" t="e">
            <v>#N/A</v>
          </cell>
          <cell r="I298"/>
          <cell r="J298">
            <v>0.85</v>
          </cell>
          <cell r="K298" t="str">
            <v>Ms.</v>
          </cell>
          <cell r="L298" t="str">
            <v>Chandre Sanchez</v>
          </cell>
          <cell r="M298" t="str">
            <v>csanchezreyes@inca.connectionsacademy.org</v>
          </cell>
          <cell r="N298"/>
          <cell r="O298"/>
          <cell r="P298"/>
          <cell r="Q298"/>
          <cell r="R298"/>
          <cell r="S298"/>
          <cell r="T298"/>
          <cell r="U298"/>
          <cell r="V298"/>
          <cell r="W298"/>
          <cell r="X298"/>
          <cell r="Y298"/>
          <cell r="Z298"/>
          <cell r="AA298"/>
          <cell r="AB298"/>
          <cell r="AC298"/>
          <cell r="AD298" t="str">
            <v>Tia Reisinger</v>
          </cell>
          <cell r="AE298" t="str">
            <v>tireisinger@incc.connectionsacademy.org</v>
          </cell>
          <cell r="AF298"/>
          <cell r="AG298"/>
          <cell r="AH298" t="str">
            <v>317-973-4407</v>
          </cell>
          <cell r="AI298"/>
          <cell r="AJ298"/>
          <cell r="AK298"/>
          <cell r="AL298"/>
          <cell r="AM298" t="str">
            <v xml:space="preserve"> </v>
          </cell>
          <cell r="AN298"/>
          <cell r="AO298"/>
          <cell r="AP298"/>
          <cell r="AQ298"/>
        </row>
        <row r="299">
          <cell r="A299" t="str">
            <v>9040</v>
          </cell>
          <cell r="B299" t="str">
            <v>FC</v>
          </cell>
          <cell r="C299" t="str">
            <v>Avondale Meadows Academy</v>
          </cell>
          <cell r="D299" t="str">
            <v xml:space="preserve">3980 Meadows Dr               </v>
          </cell>
          <cell r="E299" t="str">
            <v>Indianapolis, IN</v>
          </cell>
          <cell r="F299" t="str">
            <v>IN</v>
          </cell>
          <cell r="G299">
            <v>46205</v>
          </cell>
          <cell r="H299" t="e">
            <v>#N/A</v>
          </cell>
          <cell r="I299"/>
          <cell r="J299">
            <v>0.95</v>
          </cell>
          <cell r="K299" t="str">
            <v>Ms.</v>
          </cell>
          <cell r="L299" t="str">
            <v>Kelly Herron</v>
          </cell>
          <cell r="M299" t="str">
            <v>kherron@unitedschoolsindy.org</v>
          </cell>
          <cell r="N299" t="str">
            <v>Kelly Herron</v>
          </cell>
          <cell r="O299" t="str">
            <v>kherron@unitedschoolsindy.org</v>
          </cell>
          <cell r="P299"/>
          <cell r="Q299"/>
          <cell r="R299"/>
          <cell r="S299"/>
          <cell r="T299" t="str">
            <v>317-550-3363</v>
          </cell>
          <cell r="U299"/>
          <cell r="V299" t="str">
            <v>Kelly Herron</v>
          </cell>
          <cell r="W299" t="str">
            <v>kherron@unitedschoolsindy.org</v>
          </cell>
          <cell r="X299"/>
          <cell r="Y299"/>
          <cell r="Z299"/>
          <cell r="AA299"/>
          <cell r="AB299" t="str">
            <v>317-536-3845</v>
          </cell>
          <cell r="AC299"/>
          <cell r="AD299" t="str">
            <v>Anne Swearingen</v>
          </cell>
          <cell r="AE299" t="str">
            <v>aswearingen@avondalemeadowsacademy.org</v>
          </cell>
          <cell r="AF299"/>
          <cell r="AG299"/>
          <cell r="AH299" t="str">
            <v>317-803-3182</v>
          </cell>
          <cell r="AI299"/>
          <cell r="AJ299"/>
          <cell r="AK299"/>
          <cell r="AL299"/>
          <cell r="AM299" t="str">
            <v xml:space="preserve"> </v>
          </cell>
          <cell r="AN299"/>
          <cell r="AO299"/>
          <cell r="AP299" t="str">
            <v>Kelly Herron</v>
          </cell>
          <cell r="AQ299" t="str">
            <v>kherron@unitedschoolsindy.org</v>
          </cell>
        </row>
        <row r="300">
          <cell r="A300" t="str">
            <v>9045</v>
          </cell>
          <cell r="B300" t="str">
            <v>AC</v>
          </cell>
          <cell r="C300" t="str">
            <v>James and Rosemary Phalen Leadership Academy</v>
          </cell>
          <cell r="D300" t="str">
            <v>4352 Mitthoeffer Road</v>
          </cell>
          <cell r="E300" t="str">
            <v>Indianapolis</v>
          </cell>
          <cell r="F300" t="str">
            <v>IN</v>
          </cell>
          <cell r="G300">
            <v>46235</v>
          </cell>
          <cell r="H300" t="e">
            <v>#N/A</v>
          </cell>
          <cell r="I300"/>
          <cell r="J300">
            <v>0.95</v>
          </cell>
          <cell r="K300"/>
          <cell r="L300" t="str">
            <v>Earl Martin Phalen</v>
          </cell>
          <cell r="M300" t="str">
            <v>emphalen@phalenacademies.org</v>
          </cell>
          <cell r="N300" t="str">
            <v>Johnny Jin</v>
          </cell>
          <cell r="O300" t="str">
            <v>ruiquanjin@gmail.com</v>
          </cell>
          <cell r="P300"/>
          <cell r="Q300"/>
          <cell r="R300"/>
          <cell r="S300"/>
          <cell r="T300" t="str">
            <v>818 825 4407</v>
          </cell>
          <cell r="U300"/>
          <cell r="V300" t="str">
            <v>Johnny Jin</v>
          </cell>
          <cell r="W300" t="str">
            <v>ruiquanjin@gmail.com</v>
          </cell>
          <cell r="X300"/>
          <cell r="Y300"/>
          <cell r="Z300"/>
          <cell r="AA300"/>
          <cell r="AB300" t="str">
            <v>818 825 4407</v>
          </cell>
          <cell r="AC300"/>
          <cell r="AD300" t="str">
            <v>Leticia Sampson</v>
          </cell>
          <cell r="AE300" t="str">
            <v>Lsampson@phalenacademies.org</v>
          </cell>
          <cell r="AF300"/>
          <cell r="AG300"/>
          <cell r="AH300" t="str">
            <v>313-574-6367</v>
          </cell>
          <cell r="AI300" t="str">
            <v>Eva Spilker</v>
          </cell>
          <cell r="AJ300" t="str">
            <v>espilker@phalenacademies.org</v>
          </cell>
          <cell r="AK300"/>
          <cell r="AL300"/>
          <cell r="AM300" t="str">
            <v xml:space="preserve"> </v>
          </cell>
          <cell r="AN300"/>
          <cell r="AO300" t="str">
            <v>818 825 4407</v>
          </cell>
          <cell r="AP300" t="str">
            <v>Johnny Jin</v>
          </cell>
          <cell r="AQ300" t="str">
            <v>jjin@phalenacademies.org</v>
          </cell>
        </row>
        <row r="301">
          <cell r="A301" t="str">
            <v>9050</v>
          </cell>
          <cell r="B301" t="str">
            <v>---</v>
          </cell>
          <cell r="C301" t="str">
            <v>Excel Center - Clarksville</v>
          </cell>
          <cell r="D301"/>
          <cell r="E301"/>
          <cell r="F301"/>
          <cell r="G301"/>
          <cell r="H301" t="e">
            <v>#N/A</v>
          </cell>
          <cell r="I301"/>
          <cell r="J301">
            <v>0.85</v>
          </cell>
          <cell r="K301" t="str">
            <v>Ms.</v>
          </cell>
          <cell r="L301" t="str">
            <v>Laura Cope</v>
          </cell>
          <cell r="M301" t="str">
            <v>Laura.Cope@goodwilleducation.org</v>
          </cell>
          <cell r="N301"/>
          <cell r="O301"/>
          <cell r="P301"/>
          <cell r="Q301"/>
          <cell r="R301"/>
          <cell r="S301"/>
          <cell r="T301"/>
          <cell r="U301"/>
          <cell r="V301"/>
          <cell r="W301"/>
          <cell r="X301"/>
          <cell r="Y301"/>
          <cell r="Z301"/>
          <cell r="AA301"/>
          <cell r="AB301"/>
          <cell r="AC301"/>
          <cell r="AD301" t="str">
            <v>Laura Cope</v>
          </cell>
          <cell r="AE301" t="str">
            <v xml:space="preserve"> </v>
          </cell>
          <cell r="AF301"/>
          <cell r="AG301"/>
          <cell r="AH301" t="str">
            <v>317-607-7772</v>
          </cell>
          <cell r="AI301"/>
          <cell r="AJ301"/>
          <cell r="AK301"/>
          <cell r="AL301"/>
          <cell r="AM301"/>
          <cell r="AN301"/>
          <cell r="AO301"/>
          <cell r="AP301"/>
          <cell r="AQ301"/>
        </row>
        <row r="302">
          <cell r="A302" t="str">
            <v>9060</v>
          </cell>
          <cell r="B302" t="str">
            <v>FC</v>
          </cell>
          <cell r="C302" t="str">
            <v>Paramount School of Excellence II</v>
          </cell>
          <cell r="D302"/>
          <cell r="E302"/>
          <cell r="F302" t="str">
            <v>IN</v>
          </cell>
          <cell r="G302"/>
          <cell r="H302">
            <v>1.7000000000000001E-2</v>
          </cell>
          <cell r="I302">
            <v>831881664</v>
          </cell>
          <cell r="J302" t="e">
            <v>#N/A</v>
          </cell>
          <cell r="K302"/>
          <cell r="L302" t="str">
            <v>Tommy Reddricks</v>
          </cell>
          <cell r="M302" t="str">
            <v>treddicks@paramountindy.org</v>
          </cell>
          <cell r="N302"/>
          <cell r="O302"/>
          <cell r="P302"/>
          <cell r="Q302"/>
          <cell r="R302"/>
          <cell r="S302"/>
          <cell r="T302"/>
          <cell r="U302"/>
          <cell r="V302"/>
          <cell r="W302"/>
          <cell r="X302"/>
          <cell r="Y302"/>
          <cell r="Z302"/>
          <cell r="AA302"/>
          <cell r="AB302"/>
          <cell r="AC302"/>
          <cell r="AD302" t="str">
            <v>Kyle Beauchamp</v>
          </cell>
          <cell r="AE302" t="str">
            <v>kbeauchamp@psoecommunity.org</v>
          </cell>
          <cell r="AF302"/>
          <cell r="AG302"/>
          <cell r="AH302" t="str">
            <v>317-671-1229</v>
          </cell>
          <cell r="AI302" t="str">
            <v xml:space="preserve"> </v>
          </cell>
          <cell r="AJ302"/>
          <cell r="AK302"/>
          <cell r="AL302"/>
          <cell r="AM302"/>
          <cell r="AN302"/>
          <cell r="AO302"/>
          <cell r="AP302" t="str">
            <v>Jess Monk</v>
          </cell>
          <cell r="AQ302" t="str">
            <v>jmonk@paramountindy.org</v>
          </cell>
        </row>
        <row r="303">
          <cell r="A303" t="str">
            <v>9065</v>
          </cell>
          <cell r="B303" t="str">
            <v>MM</v>
          </cell>
          <cell r="C303" t="str">
            <v>Allegiant Preparatory Academy</v>
          </cell>
          <cell r="D303" t="str">
            <v>3125 Concord Court</v>
          </cell>
          <cell r="E303" t="str">
            <v>Suite B</v>
          </cell>
          <cell r="F303" t="str">
            <v>IN</v>
          </cell>
          <cell r="G303">
            <v>46222</v>
          </cell>
          <cell r="H303" t="str">
            <v>NA</v>
          </cell>
          <cell r="I303" t="str">
            <v>32854615 </v>
          </cell>
          <cell r="J303"/>
          <cell r="K303" t="str">
            <v>Mr.</v>
          </cell>
          <cell r="L303" t="str">
            <v>Rick Anderson</v>
          </cell>
          <cell r="M303" t="str">
            <v>randerson@allegiantprep.org</v>
          </cell>
          <cell r="N303" t="str">
            <v>Rick Anderson</v>
          </cell>
          <cell r="O303" t="str">
            <v>randerson@allegiantprep.org</v>
          </cell>
          <cell r="P303" t="str">
            <v>Sequoia Anderson</v>
          </cell>
          <cell r="Q303" t="str">
            <v>sanderson@allegiantprep.org</v>
          </cell>
          <cell r="R303" t="str">
            <v>Terrell Sarver</v>
          </cell>
          <cell r="S303" t="str">
            <v>terrell@bemeninc.com</v>
          </cell>
          <cell r="T303" t="str">
            <v>317-489-6877</v>
          </cell>
          <cell r="U303" t="str">
            <v>317-489-6877</v>
          </cell>
          <cell r="V303" t="str">
            <v>Rick Anderson</v>
          </cell>
          <cell r="W303" t="str">
            <v>randerson@allegiantprep.org</v>
          </cell>
          <cell r="X303"/>
          <cell r="Y303"/>
          <cell r="Z303"/>
          <cell r="AA303"/>
          <cell r="AB303"/>
          <cell r="AC303"/>
          <cell r="AD303"/>
          <cell r="AE303"/>
          <cell r="AF303"/>
          <cell r="AG303"/>
          <cell r="AH303"/>
          <cell r="AI303" t="str">
            <v>Terrell Sarver</v>
          </cell>
          <cell r="AJ303" t="str">
            <v>terrell@bemeninc.com</v>
          </cell>
          <cell r="AK303"/>
          <cell r="AL303"/>
          <cell r="AM303"/>
          <cell r="AN303"/>
          <cell r="AO303"/>
          <cell r="AP303" t="str">
            <v>Rick Anderson</v>
          </cell>
          <cell r="AQ303" t="str">
            <v>randerson@allegiantprep.org</v>
          </cell>
        </row>
        <row r="304">
          <cell r="A304" t="str">
            <v>9070</v>
          </cell>
          <cell r="B304" t="str">
            <v>FC</v>
          </cell>
          <cell r="C304" t="str">
            <v>Gary Middle College West</v>
          </cell>
          <cell r="D304"/>
          <cell r="E304"/>
          <cell r="F304"/>
          <cell r="G304"/>
          <cell r="H304"/>
          <cell r="I304"/>
          <cell r="J304"/>
          <cell r="K304" t="str">
            <v xml:space="preserve">Mr. </v>
          </cell>
          <cell r="L304" t="str">
            <v>Kevin Teasley</v>
          </cell>
          <cell r="M304" t="str">
            <v>kevin.teasley@geofoundation.org</v>
          </cell>
          <cell r="N304"/>
          <cell r="O304"/>
          <cell r="P304"/>
          <cell r="Q304"/>
          <cell r="R304"/>
          <cell r="S304"/>
          <cell r="T304"/>
          <cell r="U304"/>
          <cell r="V304"/>
          <cell r="W304"/>
          <cell r="X304"/>
          <cell r="Y304"/>
          <cell r="Z304"/>
          <cell r="AA304"/>
          <cell r="AB304"/>
          <cell r="AC304"/>
          <cell r="AD304"/>
          <cell r="AE304"/>
          <cell r="AF304"/>
          <cell r="AG304"/>
          <cell r="AH304"/>
          <cell r="AI304"/>
          <cell r="AJ304"/>
          <cell r="AK304"/>
          <cell r="AL304"/>
          <cell r="AM304"/>
          <cell r="AN304"/>
          <cell r="AO304"/>
          <cell r="AP304" t="str">
            <v>Dana Teasley</v>
          </cell>
          <cell r="AQ304" t="str">
            <v>dteasley@geoacademies.org</v>
          </cell>
        </row>
        <row r="305">
          <cell r="A305" t="str">
            <v>9080</v>
          </cell>
          <cell r="B305" t="str">
            <v>MM</v>
          </cell>
          <cell r="C305" t="str">
            <v>Vanguard Collegiate of Indy</v>
          </cell>
          <cell r="D305"/>
          <cell r="E305"/>
          <cell r="F305"/>
          <cell r="G305"/>
          <cell r="H305"/>
          <cell r="I305">
            <v>46561519</v>
          </cell>
          <cell r="J305"/>
          <cell r="K305" t="str">
            <v>Mr.</v>
          </cell>
          <cell r="L305" t="str">
            <v>Robert Marshall</v>
          </cell>
          <cell r="M305" t="str">
            <v>rmarshall@vcindy.org</v>
          </cell>
          <cell r="N305"/>
          <cell r="O305"/>
          <cell r="P305"/>
          <cell r="Q305"/>
          <cell r="R305"/>
          <cell r="S305"/>
          <cell r="T305"/>
          <cell r="U305"/>
          <cell r="V305"/>
          <cell r="W305"/>
          <cell r="X305"/>
          <cell r="Y305"/>
          <cell r="Z305"/>
          <cell r="AA305"/>
          <cell r="AB305"/>
          <cell r="AC305"/>
          <cell r="AD305"/>
          <cell r="AE305"/>
          <cell r="AF305"/>
          <cell r="AG305"/>
          <cell r="AH305"/>
          <cell r="AI305"/>
          <cell r="AJ305"/>
          <cell r="AK305"/>
          <cell r="AL305"/>
          <cell r="AM305"/>
          <cell r="AN305"/>
          <cell r="AO305"/>
          <cell r="AP305"/>
          <cell r="AQ305"/>
        </row>
        <row r="306">
          <cell r="A306" t="str">
            <v>9085</v>
          </cell>
          <cell r="B306" t="str">
            <v>DM</v>
          </cell>
          <cell r="C306" t="str">
            <v>PilotED Schools Bethel Park</v>
          </cell>
          <cell r="D306" t="str">
            <v>2855 N. Franklin Rd.</v>
          </cell>
          <cell r="E306" t="str">
            <v>Indianapolis</v>
          </cell>
          <cell r="F306" t="str">
            <v>IN</v>
          </cell>
          <cell r="G306">
            <v>46219</v>
          </cell>
          <cell r="H306">
            <v>1.7000000000000001E-2</v>
          </cell>
          <cell r="I306"/>
          <cell r="J306" t="e">
            <v>#N/A</v>
          </cell>
          <cell r="K306"/>
          <cell r="L306" t="str">
            <v>Jacob Allen</v>
          </cell>
          <cell r="M306" t="str">
            <v>jacob@piloted.org</v>
          </cell>
          <cell r="N306" t="str">
            <v>Lani Luo</v>
          </cell>
          <cell r="O306" t="str">
            <v>lluo@piloted.org</v>
          </cell>
          <cell r="P306"/>
          <cell r="Q306"/>
          <cell r="R306"/>
          <cell r="S306"/>
          <cell r="T306"/>
          <cell r="U306"/>
          <cell r="V306"/>
          <cell r="W306"/>
          <cell r="X306"/>
          <cell r="Y306"/>
          <cell r="Z306"/>
          <cell r="AA306"/>
          <cell r="AB306"/>
          <cell r="AC306"/>
          <cell r="AD306"/>
          <cell r="AE306"/>
          <cell r="AF306"/>
          <cell r="AG306"/>
          <cell r="AH306"/>
          <cell r="AI306" t="str">
            <v>Kathy Coe</v>
          </cell>
          <cell r="AJ306" t="str">
            <v>kcoe@k12.com</v>
          </cell>
          <cell r="AK306"/>
          <cell r="AL306"/>
          <cell r="AM306"/>
          <cell r="AN306"/>
          <cell r="AO306"/>
          <cell r="AP306" t="str">
            <v>Jacob Allen</v>
          </cell>
          <cell r="AQ306" t="str">
            <v>jacob@piloted.org</v>
          </cell>
        </row>
        <row r="307">
          <cell r="A307" t="str">
            <v>9090</v>
          </cell>
          <cell r="B307" t="str">
            <v>TM</v>
          </cell>
          <cell r="C307" t="str">
            <v>Matchbook Learning</v>
          </cell>
          <cell r="D307"/>
          <cell r="E307"/>
          <cell r="F307"/>
          <cell r="G307"/>
          <cell r="H307"/>
          <cell r="I307">
            <v>80977456</v>
          </cell>
          <cell r="J307"/>
          <cell r="K307" t="str">
            <v>Ms.</v>
          </cell>
          <cell r="L307" t="str">
            <v>Amy Swann</v>
          </cell>
          <cell r="M307" t="str">
            <v>amy@matchbooklearning.com</v>
          </cell>
          <cell r="N307"/>
          <cell r="O307"/>
          <cell r="P307"/>
          <cell r="Q307"/>
          <cell r="R307"/>
          <cell r="S307"/>
          <cell r="T307"/>
          <cell r="U307"/>
          <cell r="V307"/>
          <cell r="W307"/>
          <cell r="X307"/>
          <cell r="Y307"/>
          <cell r="Z307"/>
          <cell r="AA307"/>
          <cell r="AB307"/>
          <cell r="AC307"/>
          <cell r="AD307"/>
          <cell r="AE307"/>
          <cell r="AF307"/>
          <cell r="AG307"/>
          <cell r="AH307"/>
          <cell r="AI307"/>
          <cell r="AJ307"/>
          <cell r="AK307"/>
          <cell r="AL307"/>
          <cell r="AM307"/>
          <cell r="AN307"/>
          <cell r="AO307"/>
          <cell r="AP307" t="str">
            <v>Amy Swann</v>
          </cell>
          <cell r="AQ307" t="str">
            <v>amy@matchbooklearning.com</v>
          </cell>
        </row>
        <row r="308">
          <cell r="A308" t="str">
            <v>9095</v>
          </cell>
          <cell r="B308" t="str">
            <v>MM</v>
          </cell>
          <cell r="C308" t="str">
            <v>Urban ACT Academy Innovation Network Charter School</v>
          </cell>
          <cell r="D308" t="str">
            <v>1250 E Market Street</v>
          </cell>
          <cell r="E308" t="str">
            <v>Indianapolis</v>
          </cell>
          <cell r="F308" t="str">
            <v>IN</v>
          </cell>
          <cell r="G308">
            <v>46202</v>
          </cell>
          <cell r="H308" t="e">
            <v>#N/A</v>
          </cell>
          <cell r="I308"/>
          <cell r="J308" t="e">
            <v>#N/A</v>
          </cell>
          <cell r="K308" t="str">
            <v xml:space="preserve">Ms. </v>
          </cell>
          <cell r="L308" t="str">
            <v>Nigena Livingston</v>
          </cell>
          <cell r="M308" t="str">
            <v>nlivingston@urbanact.org</v>
          </cell>
          <cell r="N308" t="str">
            <v>Brenice Armstrong</v>
          </cell>
          <cell r="O308" t="str">
            <v>brenice.armstrong@urbanact.org</v>
          </cell>
          <cell r="P308" t="str">
            <v>Stacey Jackson</v>
          </cell>
          <cell r="Q308" t="str">
            <v>stacey.jackson@urbanact.org</v>
          </cell>
          <cell r="R308"/>
          <cell r="S308"/>
          <cell r="T308" t="str">
            <v>317.226.4214</v>
          </cell>
          <cell r="U308"/>
          <cell r="V308" t="str">
            <v>Brenice Armstrong</v>
          </cell>
          <cell r="W308" t="str">
            <v>brenice.armstrong@urbanact.org</v>
          </cell>
          <cell r="X308"/>
          <cell r="Y308"/>
          <cell r="Z308"/>
          <cell r="AA308"/>
          <cell r="AB308" t="str">
            <v>317.226.4214</v>
          </cell>
          <cell r="AC308"/>
          <cell r="AD308"/>
          <cell r="AE308"/>
          <cell r="AF308"/>
          <cell r="AG308"/>
          <cell r="AH308"/>
          <cell r="AI308"/>
          <cell r="AJ308"/>
          <cell r="AK308"/>
          <cell r="AL308"/>
          <cell r="AM308"/>
          <cell r="AN308"/>
          <cell r="AO308"/>
          <cell r="AP308" t="str">
            <v>Brenice Armstrong</v>
          </cell>
          <cell r="AQ308" t="str">
            <v>brenice.armstrong@urbanact.org</v>
          </cell>
        </row>
        <row r="309">
          <cell r="A309" t="str">
            <v>9100</v>
          </cell>
          <cell r="B309" t="str">
            <v>MM</v>
          </cell>
          <cell r="C309" t="str">
            <v>Indiana Dept. of Corrections (Part D only)</v>
          </cell>
          <cell r="D309"/>
          <cell r="E309"/>
          <cell r="F309"/>
          <cell r="G309"/>
          <cell r="H309" t="e">
            <v>#N/A</v>
          </cell>
          <cell r="I309"/>
          <cell r="J309" t="e">
            <v>#N/A</v>
          </cell>
          <cell r="K309"/>
          <cell r="L309" t="str">
            <v>Robert Carter</v>
          </cell>
          <cell r="M309" t="str">
            <v>rocarter1@idoc.in.gov</v>
          </cell>
          <cell r="N309" t="str">
            <v>Derek Grubbs</v>
          </cell>
          <cell r="O309" t="str">
            <v>dgrubbs@idoc.in.gov</v>
          </cell>
          <cell r="P309"/>
          <cell r="Q309"/>
          <cell r="R309"/>
          <cell r="S309"/>
          <cell r="T309"/>
          <cell r="U309"/>
          <cell r="V309"/>
          <cell r="W309"/>
          <cell r="X309"/>
          <cell r="Y309"/>
          <cell r="Z309"/>
          <cell r="AA309"/>
          <cell r="AB309"/>
          <cell r="AC309"/>
          <cell r="AD309"/>
          <cell r="AE309"/>
          <cell r="AF309"/>
          <cell r="AG309"/>
          <cell r="AH309"/>
          <cell r="AI309" t="str">
            <v>Christina Reagle</v>
          </cell>
          <cell r="AJ309" t="str">
            <v>creagle@idoc.in.gov</v>
          </cell>
          <cell r="AK309"/>
          <cell r="AL309"/>
          <cell r="AM309"/>
          <cell r="AN309"/>
          <cell r="AO309"/>
          <cell r="AP309"/>
          <cell r="AQ309"/>
        </row>
        <row r="310">
          <cell r="A310" t="str">
            <v>9115</v>
          </cell>
          <cell r="B310" t="str">
            <v>TM</v>
          </cell>
          <cell r="C310" t="str">
            <v>Kindezi Academy</v>
          </cell>
          <cell r="D310"/>
          <cell r="E310"/>
          <cell r="F310" t="str">
            <v>IN</v>
          </cell>
          <cell r="G310"/>
          <cell r="H310" t="e">
            <v>#N/A</v>
          </cell>
          <cell r="I310"/>
          <cell r="J310">
            <v>0.95</v>
          </cell>
          <cell r="K310" t="str">
            <v>Mr.</v>
          </cell>
          <cell r="L310" t="str">
            <v>Kevin Kubacki</v>
          </cell>
          <cell r="M310" t="str">
            <v>kkubacki@ncnschools.org</v>
          </cell>
          <cell r="N310" t="str">
            <v>Ms. Shanae Staples</v>
          </cell>
          <cell r="O310" t="str">
            <v>sstaples@kindeziacademy.org</v>
          </cell>
          <cell r="P310"/>
          <cell r="Q310"/>
          <cell r="R310"/>
          <cell r="S310"/>
          <cell r="T310" t="str">
            <v>317-226-4269</v>
          </cell>
          <cell r="U310" t="str">
            <v>317-226-3338</v>
          </cell>
          <cell r="V310"/>
          <cell r="W310"/>
          <cell r="X310"/>
          <cell r="Y310"/>
          <cell r="Z310"/>
          <cell r="AA310"/>
          <cell r="AB310"/>
          <cell r="AC310"/>
          <cell r="AD310" t="str">
            <v>Shanae Andrews</v>
          </cell>
          <cell r="AE310" t="str">
            <v>sandrews@kindeziacademy.org</v>
          </cell>
          <cell r="AF310"/>
          <cell r="AG310"/>
          <cell r="AH310" t="str">
            <v>317-226-4269</v>
          </cell>
          <cell r="AI310" t="str">
            <v>Denise Castellanos</v>
          </cell>
          <cell r="AJ310" t="str">
            <v>dcastellanos@enlaceacademy.org</v>
          </cell>
          <cell r="AK310"/>
          <cell r="AL310"/>
          <cell r="AM310" t="str">
            <v>Ms. Shanae Staples</v>
          </cell>
          <cell r="AN310" t="str">
            <v>sstaples@kindeziacademy.org</v>
          </cell>
          <cell r="AO310"/>
          <cell r="AP310" t="str">
            <v>Shanae Staples</v>
          </cell>
          <cell r="AQ310" t="str">
            <v>sstaples@kindeziacadmy.org</v>
          </cell>
        </row>
        <row r="311">
          <cell r="A311" t="str">
            <v>9120</v>
          </cell>
          <cell r="B311" t="str">
            <v>TBD</v>
          </cell>
          <cell r="C311" t="str">
            <v>Insight School Of Indiana</v>
          </cell>
          <cell r="D311"/>
          <cell r="E311"/>
          <cell r="F311" t="str">
            <v>IN</v>
          </cell>
          <cell r="G311"/>
          <cell r="H311" t="e">
            <v>#N/A</v>
          </cell>
          <cell r="I311">
            <v>965028058</v>
          </cell>
          <cell r="J311">
            <v>0.85</v>
          </cell>
          <cell r="K311" t="str">
            <v>Ms.</v>
          </cell>
          <cell r="L311" t="str">
            <v>Elizabeth Lamey</v>
          </cell>
          <cell r="M311" t="str">
            <v>elamey@k12.com</v>
          </cell>
          <cell r="N311" t="str">
            <v>Adrienne Elizondo</v>
          </cell>
          <cell r="O311" t="str">
            <v>aelizondo@hoosieracademy.org</v>
          </cell>
          <cell r="P311" t="str">
            <v>Elizabeth Lamey</v>
          </cell>
          <cell r="Q311" t="str">
            <v>elamey@k12.com</v>
          </cell>
          <cell r="R311"/>
          <cell r="S311"/>
          <cell r="T311" t="str">
            <v>317-493-0388 ext 2009</v>
          </cell>
          <cell r="U311"/>
          <cell r="V311" t="str">
            <v>Adrienne Elizondo</v>
          </cell>
          <cell r="W311" t="str">
            <v>aelizondo@hoosieracademy.org</v>
          </cell>
          <cell r="X311" t="str">
            <v>Elizabeth Lamey</v>
          </cell>
          <cell r="Y311" t="str">
            <v>elamey@k12.com</v>
          </cell>
          <cell r="Z311"/>
          <cell r="AA311"/>
          <cell r="AB311"/>
          <cell r="AC311"/>
          <cell r="AD311" t="str">
            <v>Adrienne Elizondo</v>
          </cell>
          <cell r="AE311" t="str">
            <v>aelizondo@hoosieracademy.org</v>
          </cell>
          <cell r="AF311" t="str">
            <v>Elizabeth Lamey</v>
          </cell>
          <cell r="AG311" t="str">
            <v>elamey@k12.com</v>
          </cell>
          <cell r="AH311" t="str">
            <v>317-493-0388 ext 2009</v>
          </cell>
          <cell r="AI311" t="str">
            <v>Tracy Shepard</v>
          </cell>
          <cell r="AJ311" t="str">
            <v>trshepard@k12.com</v>
          </cell>
          <cell r="AK311"/>
          <cell r="AL311"/>
          <cell r="AM311" t="str">
            <v>Adrienne Elizondo</v>
          </cell>
          <cell r="AN311" t="str">
            <v>aelizondo@hoosieracademy.org</v>
          </cell>
          <cell r="AO311"/>
          <cell r="AP311" t="str">
            <v>Adrienne Elizondo</v>
          </cell>
          <cell r="AQ311" t="str">
            <v>aelizondo@hoosieracademy.org</v>
          </cell>
        </row>
        <row r="312">
          <cell r="A312" t="str">
            <v>9145</v>
          </cell>
          <cell r="B312" t="str">
            <v>MF</v>
          </cell>
          <cell r="C312" t="str">
            <v>Riverside Charter Sch,District</v>
          </cell>
          <cell r="D312"/>
          <cell r="E312"/>
          <cell r="F312" t="str">
            <v>IN</v>
          </cell>
          <cell r="G312"/>
          <cell r="H312" t="e">
            <v>#N/A</v>
          </cell>
          <cell r="I312">
            <v>809528222</v>
          </cell>
          <cell r="J312">
            <v>0.95</v>
          </cell>
          <cell r="K312" t="str">
            <v>Mr.</v>
          </cell>
          <cell r="L312" t="str">
            <v xml:space="preserve">Jonathan Harris </v>
          </cell>
          <cell r="M312" t="str">
            <v>jharris@herronhighschool.org</v>
          </cell>
          <cell r="N312" t="str">
            <v>Katie Dorsey</v>
          </cell>
          <cell r="O312" t="str">
            <v>kdorsey@riversidehighschool.org</v>
          </cell>
          <cell r="P312" t="str">
            <v>Juli Woodrum</v>
          </cell>
          <cell r="Q312" t="str">
            <v>jwoodrum@herronhighschool.org</v>
          </cell>
          <cell r="R312"/>
          <cell r="S312"/>
          <cell r="T312"/>
          <cell r="U312"/>
          <cell r="V312" t="str">
            <v>Juli Woodrum</v>
          </cell>
          <cell r="W312" t="str">
            <v>jwoodrum@herronhighschool.org</v>
          </cell>
          <cell r="X312"/>
          <cell r="Y312"/>
          <cell r="Z312"/>
          <cell r="AA312"/>
          <cell r="AB312"/>
          <cell r="AC312"/>
          <cell r="AD312" t="str">
            <v>Rachelle Klinger</v>
          </cell>
          <cell r="AE312" t="str">
            <v>rklinger@herronhighschool.org</v>
          </cell>
          <cell r="AF312"/>
          <cell r="AG312"/>
          <cell r="AH312" t="str">
            <v>317-231-0010</v>
          </cell>
          <cell r="AI312"/>
          <cell r="AJ312"/>
          <cell r="AK312"/>
          <cell r="AL312"/>
          <cell r="AM312" t="str">
            <v>Mr. Jonathan Harris</v>
          </cell>
          <cell r="AN312" t="str">
            <v>jharris@herronhighschool.org</v>
          </cell>
          <cell r="AO312"/>
          <cell r="AP312" t="str">
            <v>Juli Woodrum</v>
          </cell>
          <cell r="AQ312" t="str">
            <v>jwoodrum@indianapolisclassicalschools.org</v>
          </cell>
        </row>
        <row r="313">
          <cell r="A313" t="str">
            <v>9150</v>
          </cell>
          <cell r="B313" t="str">
            <v>DM</v>
          </cell>
          <cell r="C313" t="str">
            <v>Circle City Prep Charter School</v>
          </cell>
          <cell r="D313"/>
          <cell r="E313"/>
          <cell r="F313"/>
          <cell r="G313"/>
          <cell r="H313" t="e">
            <v>#N/A</v>
          </cell>
          <cell r="I313"/>
          <cell r="J313">
            <v>0.95</v>
          </cell>
          <cell r="K313" t="str">
            <v>Ms.</v>
          </cell>
          <cell r="L313" t="str">
            <v>Megan Murphy</v>
          </cell>
          <cell r="M313" t="str">
            <v>mmurphy@circlecityprep.org</v>
          </cell>
          <cell r="N313"/>
          <cell r="O313"/>
          <cell r="P313"/>
          <cell r="Q313"/>
          <cell r="R313"/>
          <cell r="S313"/>
          <cell r="T313"/>
          <cell r="U313"/>
          <cell r="V313"/>
          <cell r="W313"/>
          <cell r="X313"/>
          <cell r="Y313"/>
          <cell r="Z313"/>
          <cell r="AA313"/>
          <cell r="AB313"/>
          <cell r="AC313"/>
          <cell r="AD313" t="str">
            <v>Megan Murphy</v>
          </cell>
          <cell r="AE313" t="str">
            <v>mmurphy@circlecityprep.org</v>
          </cell>
          <cell r="AF313"/>
          <cell r="AG313"/>
          <cell r="AH313" t="str">
            <v>317-643-4209</v>
          </cell>
          <cell r="AI313"/>
          <cell r="AJ313"/>
          <cell r="AK313"/>
          <cell r="AL313"/>
          <cell r="AM313" t="str">
            <v xml:space="preserve"> Megan Murphy</v>
          </cell>
          <cell r="AN313" t="str">
            <v>mmurphy@circlecityprep.org</v>
          </cell>
          <cell r="AO313"/>
          <cell r="AP313" t="str">
            <v>Megan Murphy</v>
          </cell>
          <cell r="AQ313" t="str">
            <v>mmuprhy@circlecityprep.org</v>
          </cell>
        </row>
        <row r="314">
          <cell r="A314" t="str">
            <v>9155</v>
          </cell>
          <cell r="B314" t="str">
            <v>DM</v>
          </cell>
          <cell r="C314" t="str">
            <v xml:space="preserve">Indiana Virtual Pathways Academy </v>
          </cell>
          <cell r="D314" t="str">
            <v>500 E 06th St., Suite 400</v>
          </cell>
          <cell r="E314" t="str">
            <v>Indianapolis</v>
          </cell>
          <cell r="F314" t="str">
            <v>IN</v>
          </cell>
          <cell r="G314">
            <v>46240</v>
          </cell>
          <cell r="H314" t="e">
            <v>#N/A</v>
          </cell>
          <cell r="I314">
            <v>80209388</v>
          </cell>
          <cell r="J314">
            <v>0.85</v>
          </cell>
          <cell r="K314" t="str">
            <v>Ms.</v>
          </cell>
          <cell r="L314" t="str">
            <v>Phillip Holden</v>
          </cell>
          <cell r="M314" t="str">
            <v>pholden@email.indianavirtual.com</v>
          </cell>
          <cell r="N314"/>
          <cell r="O314"/>
          <cell r="P314"/>
          <cell r="Q314"/>
          <cell r="R314"/>
          <cell r="S314"/>
          <cell r="T314"/>
          <cell r="U314"/>
          <cell r="V314"/>
          <cell r="W314"/>
          <cell r="X314"/>
          <cell r="Y314"/>
          <cell r="Z314"/>
          <cell r="AA314"/>
          <cell r="AB314"/>
          <cell r="AC314"/>
          <cell r="AD314" t="str">
            <v>Phillip Holden</v>
          </cell>
          <cell r="AE314" t="str">
            <v xml:space="preserve">pholden@indianavirtual.com   </v>
          </cell>
          <cell r="AF314"/>
          <cell r="AG314"/>
          <cell r="AH314"/>
          <cell r="AI314"/>
          <cell r="AJ314"/>
          <cell r="AK314"/>
          <cell r="AL314"/>
          <cell r="AM314"/>
          <cell r="AN314"/>
          <cell r="AO314"/>
          <cell r="AP314"/>
          <cell r="AQ314"/>
        </row>
        <row r="315">
          <cell r="A315" t="str">
            <v>9160</v>
          </cell>
          <cell r="B315" t="str">
            <v>DM</v>
          </cell>
          <cell r="C315" t="str">
            <v>Muncie Excel Center</v>
          </cell>
          <cell r="D315"/>
          <cell r="E315"/>
          <cell r="F315"/>
          <cell r="G315"/>
          <cell r="H315" t="e">
            <v>#N/A</v>
          </cell>
          <cell r="I315"/>
          <cell r="J315" t="e">
            <v>#N/A</v>
          </cell>
          <cell r="K315" t="str">
            <v>Ms.</v>
          </cell>
          <cell r="L315" t="str">
            <v>Betsy Delgado</v>
          </cell>
          <cell r="M315" t="str">
            <v xml:space="preserve">bdelgado@goodwillindy.org </v>
          </cell>
          <cell r="N315" t="str">
            <v>Lynn Greggs</v>
          </cell>
          <cell r="O315" t="str">
            <v>lynn.greggs@goodwilleducation.org</v>
          </cell>
          <cell r="P315"/>
          <cell r="Q315"/>
          <cell r="R315"/>
          <cell r="S315"/>
          <cell r="T315"/>
          <cell r="U315"/>
          <cell r="V315"/>
          <cell r="W315"/>
          <cell r="X315"/>
          <cell r="Y315"/>
          <cell r="Z315"/>
          <cell r="AA315"/>
          <cell r="AB315"/>
          <cell r="AC315"/>
          <cell r="AD315" t="str">
            <v>Laura Cope</v>
          </cell>
          <cell r="AE315" t="str">
            <v>Laura.cope@goodwilleducation.org</v>
          </cell>
          <cell r="AF315"/>
          <cell r="AG315"/>
          <cell r="AH315" t="str">
            <v>317-607-7772</v>
          </cell>
          <cell r="AI315"/>
          <cell r="AJ315"/>
          <cell r="AK315"/>
          <cell r="AL315"/>
          <cell r="AM315"/>
          <cell r="AN315"/>
          <cell r="AO315"/>
          <cell r="AP315"/>
          <cell r="AQ315"/>
        </row>
        <row r="316">
          <cell r="A316" t="str">
            <v>9190</v>
          </cell>
          <cell r="B316" t="str">
            <v>DM</v>
          </cell>
          <cell r="C316" t="str">
            <v>Excel Center Gary (LEADS)</v>
          </cell>
          <cell r="D316"/>
          <cell r="E316"/>
          <cell r="F316"/>
          <cell r="G316"/>
          <cell r="H316" t="e">
            <v>#N/A</v>
          </cell>
          <cell r="I316"/>
          <cell r="J316" t="e">
            <v>#N/A</v>
          </cell>
          <cell r="K316"/>
          <cell r="L316" t="str">
            <v>Cindy Cavanaugh</v>
          </cell>
          <cell r="M316" t="str">
            <v>ccavanaugh@excelcenterhs.org</v>
          </cell>
          <cell r="N316"/>
          <cell r="O316"/>
          <cell r="P316"/>
          <cell r="Q316"/>
          <cell r="R316"/>
          <cell r="S316"/>
          <cell r="T316"/>
          <cell r="U316"/>
          <cell r="V316"/>
          <cell r="W316"/>
          <cell r="X316"/>
          <cell r="Y316"/>
          <cell r="Z316"/>
          <cell r="AA316"/>
          <cell r="AB316"/>
          <cell r="AC316"/>
          <cell r="AD316"/>
          <cell r="AE316"/>
          <cell r="AF316"/>
          <cell r="AG316"/>
          <cell r="AH316"/>
          <cell r="AI316"/>
          <cell r="AJ316"/>
          <cell r="AK316"/>
          <cell r="AL316"/>
          <cell r="AM316"/>
          <cell r="AN316"/>
          <cell r="AO316"/>
          <cell r="AP316"/>
          <cell r="AQ316"/>
        </row>
        <row r="317">
          <cell r="A317" t="str">
            <v>9195</v>
          </cell>
          <cell r="B317" t="str">
            <v>AC</v>
          </cell>
          <cell r="C317" t="str">
            <v>Timothy L Johnson Leadership Academy</v>
          </cell>
          <cell r="D317"/>
          <cell r="E317"/>
          <cell r="F317"/>
          <cell r="G317"/>
          <cell r="H317" t="e">
            <v>#N/A</v>
          </cell>
          <cell r="I317">
            <v>81514095</v>
          </cell>
          <cell r="J317" t="e">
            <v>#N/A</v>
          </cell>
          <cell r="K317"/>
          <cell r="L317" t="str">
            <v>Johnny Jin</v>
          </cell>
          <cell r="M317" t="str">
            <v>jjin@phalenacademies.org</v>
          </cell>
          <cell r="N317" t="str">
            <v>Tooba Azam</v>
          </cell>
          <cell r="O317" t="str">
            <v>tazam@phalenacademies.org</v>
          </cell>
          <cell r="P317"/>
          <cell r="Q317"/>
          <cell r="R317"/>
          <cell r="S317"/>
          <cell r="T317"/>
          <cell r="U317"/>
          <cell r="V317"/>
          <cell r="W317"/>
          <cell r="X317"/>
          <cell r="Y317"/>
          <cell r="Z317"/>
          <cell r="AA317"/>
          <cell r="AB317"/>
          <cell r="AC317"/>
          <cell r="AD317"/>
          <cell r="AE317"/>
          <cell r="AF317"/>
          <cell r="AG317"/>
          <cell r="AH317"/>
          <cell r="AI317"/>
          <cell r="AJ317"/>
          <cell r="AK317"/>
          <cell r="AL317"/>
          <cell r="AM317"/>
          <cell r="AN317"/>
          <cell r="AO317"/>
          <cell r="AP317" t="str">
            <v>Johnny Jin</v>
          </cell>
          <cell r="AQ317" t="str">
            <v>jjin@phalenacademies.org</v>
          </cell>
        </row>
        <row r="318">
          <cell r="A318" t="str">
            <v>9305</v>
          </cell>
          <cell r="B318" t="str">
            <v>---</v>
          </cell>
          <cell r="C318" t="str">
            <v>Excel Center - Richmond</v>
          </cell>
          <cell r="D318"/>
          <cell r="E318"/>
          <cell r="F318" t="str">
            <v>IN</v>
          </cell>
          <cell r="G318"/>
          <cell r="H318">
            <v>0</v>
          </cell>
          <cell r="I318" t="str">
            <v>047553551</v>
          </cell>
          <cell r="J318">
            <v>0.95</v>
          </cell>
          <cell r="K318" t="str">
            <v>Ms.</v>
          </cell>
          <cell r="L318" t="str">
            <v>Betsy Delgado</v>
          </cell>
          <cell r="M318" t="str">
            <v xml:space="preserve">bdelgado@goodwillindy.org </v>
          </cell>
          <cell r="N318"/>
          <cell r="O318"/>
          <cell r="P318"/>
          <cell r="Q318"/>
          <cell r="R318"/>
          <cell r="S318"/>
          <cell r="T318"/>
          <cell r="U318"/>
          <cell r="V318"/>
          <cell r="W318"/>
          <cell r="X318"/>
          <cell r="Y318"/>
          <cell r="Z318"/>
          <cell r="AA318"/>
          <cell r="AB318"/>
          <cell r="AC318"/>
          <cell r="AD318" t="str">
            <v>Laura Cope</v>
          </cell>
          <cell r="AE318" t="str">
            <v>Laura.cope@goodwilleducation.org</v>
          </cell>
          <cell r="AF318"/>
          <cell r="AG318"/>
          <cell r="AH318" t="str">
            <v>317-607-7772</v>
          </cell>
          <cell r="AI318"/>
          <cell r="AJ318"/>
          <cell r="AK318"/>
          <cell r="AL318"/>
          <cell r="AM318" t="str">
            <v>Ms. Betsy Delgado</v>
          </cell>
          <cell r="AN318"/>
          <cell r="AO318"/>
          <cell r="AP318"/>
          <cell r="AQ318"/>
        </row>
        <row r="319">
          <cell r="A319" t="str">
            <v>9310</v>
          </cell>
          <cell r="B319" t="str">
            <v>DM</v>
          </cell>
          <cell r="C319" t="str">
            <v xml:space="preserve">Charter School Of The Dunes       </v>
          </cell>
          <cell r="D319" t="str">
            <v>7300 Melton Rd</v>
          </cell>
          <cell r="E319" t="str">
            <v xml:space="preserve">Gary                </v>
          </cell>
          <cell r="F319" t="str">
            <v>IN</v>
          </cell>
          <cell r="G319">
            <v>46403</v>
          </cell>
          <cell r="H319" t="e">
            <v>#N/A</v>
          </cell>
          <cell r="I319" t="str">
            <v>130768299</v>
          </cell>
          <cell r="J319">
            <v>0.95</v>
          </cell>
          <cell r="K319" t="str">
            <v>Mr.</v>
          </cell>
          <cell r="L319" t="str">
            <v>Justin Stok</v>
          </cell>
          <cell r="M319" t="str">
            <v>jstok@csdunes.org</v>
          </cell>
          <cell r="N319" t="str">
            <v>Kellie Easton</v>
          </cell>
          <cell r="O319" t="str">
            <v>keaston@csdunes.org</v>
          </cell>
          <cell r="P319"/>
          <cell r="Q319"/>
          <cell r="R319"/>
          <cell r="S319"/>
          <cell r="T319" t="str">
            <v>219.393.9690 x293</v>
          </cell>
          <cell r="U319" t="str">
            <v>219.939.9031</v>
          </cell>
          <cell r="V319" t="str">
            <v>Mahdee Iqbal</v>
          </cell>
          <cell r="W319" t="str">
            <v>miqbal@csdunes.org</v>
          </cell>
          <cell r="X319"/>
          <cell r="Y319"/>
          <cell r="Z319"/>
          <cell r="AA319"/>
          <cell r="AB319" t="str">
            <v xml:space="preserve">219-939-9690 </v>
          </cell>
          <cell r="AC319" t="str">
            <v>219-939-9031</v>
          </cell>
          <cell r="AD319" t="str">
            <v>Jessica Strychalki</v>
          </cell>
          <cell r="AE319" t="str">
            <v>jstrychalski@csdunes.org</v>
          </cell>
          <cell r="AF319"/>
          <cell r="AG319"/>
          <cell r="AH319" t="str">
            <v>219-939-9690</v>
          </cell>
          <cell r="AI319" t="str">
            <v>Mahdee Iqbal</v>
          </cell>
          <cell r="AJ319" t="str">
            <v>miqbal@csdunes.org</v>
          </cell>
          <cell r="AK319"/>
          <cell r="AL319"/>
          <cell r="AM319" t="str">
            <v>Mr Justin Stok</v>
          </cell>
          <cell r="AN319" t="str">
            <v>jstok@csdunes.org</v>
          </cell>
          <cell r="AO319" t="str">
            <v xml:space="preserve">219-939-9690 </v>
          </cell>
          <cell r="AP319" t="str">
            <v>Mahdee Iqbal</v>
          </cell>
          <cell r="AQ319" t="str">
            <v>miqbal@csdunes.org</v>
          </cell>
        </row>
        <row r="320">
          <cell r="A320" t="str">
            <v>9315</v>
          </cell>
          <cell r="B320" t="str">
            <v>DM</v>
          </cell>
          <cell r="C320" t="str">
            <v xml:space="preserve">Signature School Inc              </v>
          </cell>
          <cell r="D320" t="str">
            <v xml:space="preserve">610 Main St                   </v>
          </cell>
          <cell r="E320" t="str">
            <v xml:space="preserve">Evansville          </v>
          </cell>
          <cell r="F320" t="str">
            <v>IN</v>
          </cell>
          <cell r="G320" t="str">
            <v>47708-1417</v>
          </cell>
          <cell r="H320" t="e">
            <v>#N/A</v>
          </cell>
          <cell r="I320" t="str">
            <v>797508426</v>
          </cell>
          <cell r="J320">
            <v>0.85</v>
          </cell>
          <cell r="K320" t="str">
            <v>Ms.</v>
          </cell>
          <cell r="L320" t="str">
            <v>Jean Hitchcock</v>
          </cell>
          <cell r="M320" t="str">
            <v>jean.hitchcock@signature.edu</v>
          </cell>
          <cell r="N320" t="str">
            <v>Elizabeth Mumford</v>
          </cell>
          <cell r="O320" t="str">
            <v>elizabeth.mumford@signature.edu</v>
          </cell>
          <cell r="P320"/>
          <cell r="Q320"/>
          <cell r="R320"/>
          <cell r="S320"/>
          <cell r="T320" t="str">
            <v>812-421-1820</v>
          </cell>
          <cell r="U320" t="str">
            <v>812-421-9189</v>
          </cell>
          <cell r="V320" t="str">
            <v>Ashley DiMarco</v>
          </cell>
          <cell r="W320" t="str">
            <v>Ashley.DiMarco@signature.edu</v>
          </cell>
          <cell r="X320"/>
          <cell r="Y320"/>
          <cell r="Z320"/>
          <cell r="AA320"/>
          <cell r="AB320" t="str">
            <v>812-421-1820</v>
          </cell>
          <cell r="AC320" t="str">
            <v>812-421-9189</v>
          </cell>
          <cell r="AD320" t="str">
            <v>Elizabeth Mumford</v>
          </cell>
          <cell r="AE320" t="str">
            <v>elizabeth.mumford@signature.edu</v>
          </cell>
          <cell r="AF320"/>
          <cell r="AG320"/>
          <cell r="AH320" t="str">
            <v>812-421-1820</v>
          </cell>
          <cell r="AI320" t="str">
            <v>Ashley DiMarco</v>
          </cell>
          <cell r="AJ320" t="str">
            <v>ashley.dimarco@signature.edu</v>
          </cell>
          <cell r="AK320"/>
          <cell r="AL320"/>
          <cell r="AM320" t="str">
            <v>Ms. Jean Hitchcock</v>
          </cell>
          <cell r="AN320" t="str">
            <v>jean.hitchcock@signature.edu</v>
          </cell>
          <cell r="AO320" t="str">
            <v>812-421-1820</v>
          </cell>
          <cell r="AP320"/>
          <cell r="AQ320"/>
        </row>
        <row r="321">
          <cell r="A321" t="str">
            <v>9320</v>
          </cell>
          <cell r="B321" t="str">
            <v>---</v>
          </cell>
          <cell r="C321" t="str">
            <v xml:space="preserve">Community Montessori Inc          </v>
          </cell>
          <cell r="D321" t="str">
            <v xml:space="preserve">4102 St Joseph Rd             </v>
          </cell>
          <cell r="E321" t="str">
            <v xml:space="preserve">New Albany          </v>
          </cell>
          <cell r="F321" t="str">
            <v>IN</v>
          </cell>
          <cell r="G321">
            <v>47150</v>
          </cell>
          <cell r="H321" t="e">
            <v>#N/A</v>
          </cell>
          <cell r="I321" t="str">
            <v>113396712</v>
          </cell>
          <cell r="J321">
            <v>0.85</v>
          </cell>
          <cell r="K321" t="str">
            <v>Ms.</v>
          </cell>
          <cell r="L321" t="str">
            <v>Barbara Burke-Fondren</v>
          </cell>
          <cell r="M321" t="str">
            <v>bfondren@shiningminds.com</v>
          </cell>
          <cell r="N321"/>
          <cell r="O321"/>
          <cell r="P321"/>
          <cell r="Q321"/>
          <cell r="R321"/>
          <cell r="S321"/>
          <cell r="T321"/>
          <cell r="U321"/>
          <cell r="V321" t="str">
            <v xml:space="preserve">Barbara Burke Fondren </v>
          </cell>
          <cell r="W321" t="str">
            <v>bfondren@shiningminds.com</v>
          </cell>
          <cell r="X321" t="str">
            <v xml:space="preserve"> Crystal McConnell</v>
          </cell>
          <cell r="Y321" t="str">
            <v>cmcconnell@shiningminds.com</v>
          </cell>
          <cell r="Z321"/>
          <cell r="AA321"/>
          <cell r="AB321" t="str">
            <v>812-948-1000 x101</v>
          </cell>
          <cell r="AC321" t="str">
            <v>812-948-0441</v>
          </cell>
          <cell r="AD321" t="str">
            <v>Prerana Mehra</v>
          </cell>
          <cell r="AE321" t="str">
            <v>prmehra@shiningminds.com</v>
          </cell>
          <cell r="AF321"/>
          <cell r="AG321"/>
          <cell r="AH321" t="str">
            <v>812-948-1000</v>
          </cell>
          <cell r="AI321"/>
          <cell r="AJ321"/>
          <cell r="AK321"/>
          <cell r="AL321"/>
          <cell r="AM321" t="str">
            <v>Director Barbara Burke-Fondren</v>
          </cell>
          <cell r="AN321" t="str">
            <v>bfondren@shiningminds.com</v>
          </cell>
          <cell r="AO321" t="str">
            <v>812-948-1000 x101</v>
          </cell>
          <cell r="AP321"/>
          <cell r="AQ321"/>
        </row>
        <row r="322">
          <cell r="A322" t="str">
            <v>9325</v>
          </cell>
          <cell r="B322" t="str">
            <v>---</v>
          </cell>
          <cell r="C322" t="str">
            <v xml:space="preserve">Options Charter School - Carmel  </v>
          </cell>
          <cell r="D322" t="str">
            <v>9945 Cumberland Blvd</v>
          </cell>
          <cell r="E322" t="str">
            <v xml:space="preserve">Noblesville         </v>
          </cell>
          <cell r="F322" t="str">
            <v>IN</v>
          </cell>
          <cell r="G322">
            <v>46060</v>
          </cell>
          <cell r="H322">
            <v>4.0000000000000002E-4</v>
          </cell>
          <cell r="I322" t="str">
            <v>125047519</v>
          </cell>
          <cell r="J322">
            <v>0.85</v>
          </cell>
          <cell r="K322" t="str">
            <v>Mr.</v>
          </cell>
          <cell r="L322" t="str">
            <v>Mike Gustin</v>
          </cell>
          <cell r="M322" t="str">
            <v>mgustin@optionsined.org</v>
          </cell>
          <cell r="N322" t="str">
            <v xml:space="preserve">Not Title I </v>
          </cell>
          <cell r="O322"/>
          <cell r="P322"/>
          <cell r="Q322"/>
          <cell r="R322"/>
          <cell r="S322"/>
          <cell r="T322"/>
          <cell r="U322"/>
          <cell r="V322" t="str">
            <v>Jacob Brandau</v>
          </cell>
          <cell r="W322" t="str">
            <v>jbrandau@optionsined.org</v>
          </cell>
          <cell r="X322"/>
          <cell r="Y322"/>
          <cell r="Z322"/>
          <cell r="AA322"/>
          <cell r="AB322" t="str">
            <v>317-773-8659</v>
          </cell>
          <cell r="AC322"/>
          <cell r="AD322" t="str">
            <v xml:space="preserve"> Mike Gustin</v>
          </cell>
          <cell r="AE322" t="str">
            <v>mgustin@optionsined.org</v>
          </cell>
          <cell r="AF322"/>
          <cell r="AG322"/>
          <cell r="AH322" t="str">
            <v>317-773-8659</v>
          </cell>
          <cell r="AI322"/>
          <cell r="AJ322"/>
          <cell r="AK322"/>
          <cell r="AL322"/>
          <cell r="AM322" t="str">
            <v>Mr. Mike Gustin</v>
          </cell>
          <cell r="AN322" t="str">
            <v>mgustin@optionsined.org</v>
          </cell>
          <cell r="AO322"/>
          <cell r="AP322"/>
          <cell r="AQ322"/>
        </row>
        <row r="323">
          <cell r="A323" t="str">
            <v>9330</v>
          </cell>
          <cell r="B323" t="str">
            <v>FC</v>
          </cell>
          <cell r="C323" t="str">
            <v xml:space="preserve">Irvington Community School        </v>
          </cell>
          <cell r="D323" t="str">
            <v>57151 University Ave</v>
          </cell>
          <cell r="E323" t="str">
            <v xml:space="preserve">Indianapolis        </v>
          </cell>
          <cell r="F323" t="str">
            <v>IN</v>
          </cell>
          <cell r="G323" t="str">
            <v xml:space="preserve">46219-    </v>
          </cell>
          <cell r="H323" t="e">
            <v>#N/A</v>
          </cell>
          <cell r="I323" t="str">
            <v>165488219</v>
          </cell>
          <cell r="J323">
            <v>0.95</v>
          </cell>
          <cell r="K323" t="str">
            <v>Mr.</v>
          </cell>
          <cell r="L323" t="str">
            <v>Tim Mulherin</v>
          </cell>
          <cell r="M323" t="str">
            <v>tmulherin@ics-charter.org</v>
          </cell>
          <cell r="N323" t="str">
            <v>James Welter</v>
          </cell>
          <cell r="O323" t="str">
            <v>jwelter@ics-charter.org</v>
          </cell>
          <cell r="P323"/>
          <cell r="Q323"/>
          <cell r="R323"/>
          <cell r="S323"/>
          <cell r="T323" t="str">
            <v>317.357.5359</v>
          </cell>
          <cell r="U323" t="str">
            <v>317.357.9752</v>
          </cell>
          <cell r="V323" t="str">
            <v>David Nidiffer</v>
          </cell>
          <cell r="W323" t="str">
            <v>dnidiffer@ics-charter.org</v>
          </cell>
          <cell r="X323"/>
          <cell r="Y323"/>
          <cell r="Z323"/>
          <cell r="AA323"/>
          <cell r="AB323" t="str">
            <v>317-357-3770</v>
          </cell>
          <cell r="AC323" t="str">
            <v>317-357-9752</v>
          </cell>
          <cell r="AD323" t="str">
            <v>James Welter</v>
          </cell>
          <cell r="AE323" t="str">
            <v>jwelter@ics-charter.org</v>
          </cell>
          <cell r="AF323"/>
          <cell r="AG323"/>
          <cell r="AH323" t="str">
            <v>317-357-3770</v>
          </cell>
          <cell r="AI323" t="str">
            <v>Harold Allen</v>
          </cell>
          <cell r="AJ323" t="str">
            <v>hallen@ics-charter.org</v>
          </cell>
          <cell r="AK323"/>
          <cell r="AL323"/>
          <cell r="AM323" t="str">
            <v>CEO Tim Mulherin</v>
          </cell>
          <cell r="AN323" t="str">
            <v>tmulherin@ics-charter.org</v>
          </cell>
          <cell r="AO323" t="str">
            <v>317-357-3770</v>
          </cell>
          <cell r="AP323" t="str">
            <v>Harold Allen</v>
          </cell>
          <cell r="AQ323" t="str">
            <v>hallen@ics-charter.org</v>
          </cell>
        </row>
        <row r="324">
          <cell r="A324" t="str">
            <v>9335</v>
          </cell>
          <cell r="B324" t="str">
            <v>---</v>
          </cell>
          <cell r="C324" t="str">
            <v>Excel Center - Lafayette Square Mall</v>
          </cell>
          <cell r="D324" t="str">
            <v xml:space="preserve">1635 West Michigan St.,  </v>
          </cell>
          <cell r="E324" t="str">
            <v>Indianapolis</v>
          </cell>
          <cell r="F324" t="str">
            <v>IN</v>
          </cell>
          <cell r="G324">
            <v>46222</v>
          </cell>
          <cell r="H324">
            <v>4.0000000000000002E-4</v>
          </cell>
          <cell r="I324" t="str">
            <v>070635286</v>
          </cell>
          <cell r="J324">
            <v>0.85</v>
          </cell>
          <cell r="K324" t="str">
            <v>Ms.</v>
          </cell>
          <cell r="L324" t="str">
            <v>Betsy Delgado</v>
          </cell>
          <cell r="M324" t="str">
            <v xml:space="preserve">bdelgado@goodwillindy.org </v>
          </cell>
          <cell r="N324"/>
          <cell r="O324"/>
          <cell r="P324"/>
          <cell r="Q324"/>
          <cell r="R324"/>
          <cell r="S324"/>
          <cell r="T324"/>
          <cell r="U324"/>
          <cell r="V324"/>
          <cell r="W324"/>
          <cell r="X324"/>
          <cell r="Y324"/>
          <cell r="Z324"/>
          <cell r="AA324"/>
          <cell r="AB324"/>
          <cell r="AC324"/>
          <cell r="AD324" t="str">
            <v>Laura Cope</v>
          </cell>
          <cell r="AE324" t="str">
            <v>laura.cope@goodwilleducation.org</v>
          </cell>
          <cell r="AF324"/>
          <cell r="AG324"/>
          <cell r="AH324" t="str">
            <v>317-524-3843</v>
          </cell>
          <cell r="AI324"/>
          <cell r="AJ324"/>
          <cell r="AK324"/>
          <cell r="AL324"/>
          <cell r="AM324" t="str">
            <v>Ms. Betsy Delgado</v>
          </cell>
          <cell r="AN324"/>
          <cell r="AO324"/>
          <cell r="AP324"/>
          <cell r="AQ324"/>
        </row>
        <row r="325">
          <cell r="A325" t="str">
            <v>9345</v>
          </cell>
          <cell r="B325" t="str">
            <v>---</v>
          </cell>
          <cell r="C325" t="str">
            <v xml:space="preserve">Excel Center - Lafayette   </v>
          </cell>
          <cell r="D325" t="str">
            <v xml:space="preserve">1635 West Michigan St.,  </v>
          </cell>
          <cell r="E325" t="str">
            <v>Indianapolis</v>
          </cell>
          <cell r="F325" t="str">
            <v>IN</v>
          </cell>
          <cell r="G325">
            <v>46222</v>
          </cell>
          <cell r="H325">
            <v>0</v>
          </cell>
          <cell r="I325"/>
          <cell r="J325">
            <v>0.9</v>
          </cell>
          <cell r="K325" t="str">
            <v>Ms.</v>
          </cell>
          <cell r="L325" t="str">
            <v>Betsy Delgado</v>
          </cell>
          <cell r="M325" t="str">
            <v xml:space="preserve">bdelgado@goodwillindy.org </v>
          </cell>
          <cell r="N325"/>
          <cell r="O325"/>
          <cell r="P325"/>
          <cell r="Q325"/>
          <cell r="R325"/>
          <cell r="S325"/>
          <cell r="T325"/>
          <cell r="U325"/>
          <cell r="V325"/>
          <cell r="W325"/>
          <cell r="X325"/>
          <cell r="Y325"/>
          <cell r="Z325"/>
          <cell r="AA325"/>
          <cell r="AB325"/>
          <cell r="AC325"/>
          <cell r="AD325" t="str">
            <v>Laura Cope</v>
          </cell>
          <cell r="AE325" t="str">
            <v>laura.cope@goodwilleducation.org</v>
          </cell>
          <cell r="AF325"/>
          <cell r="AG325"/>
          <cell r="AH325"/>
          <cell r="AI325"/>
          <cell r="AJ325"/>
          <cell r="AK325"/>
          <cell r="AL325"/>
          <cell r="AM325" t="str">
            <v>Ms. Betsy Delgado</v>
          </cell>
          <cell r="AN325"/>
          <cell r="AO325"/>
          <cell r="AP325"/>
          <cell r="AQ325"/>
        </row>
        <row r="326">
          <cell r="A326" t="str">
            <v>9350</v>
          </cell>
          <cell r="B326" t="str">
            <v>AC</v>
          </cell>
          <cell r="C326" t="str">
            <v xml:space="preserve">Timothy L Johnson Academy         </v>
          </cell>
          <cell r="D326" t="str">
            <v>4625 Werling Dr</v>
          </cell>
          <cell r="E326" t="str">
            <v xml:space="preserve">Fort Wayne          </v>
          </cell>
          <cell r="F326" t="str">
            <v>IN</v>
          </cell>
          <cell r="G326">
            <v>46806</v>
          </cell>
          <cell r="H326" t="e">
            <v>#N/A</v>
          </cell>
          <cell r="I326">
            <v>119075567</v>
          </cell>
          <cell r="J326">
            <v>0.95</v>
          </cell>
          <cell r="K326" t="str">
            <v>Dr.</v>
          </cell>
          <cell r="L326" t="str">
            <v>Dawn Starks</v>
          </cell>
          <cell r="M326" t="str">
            <v>Dawn.Starks@tljacademy.org</v>
          </cell>
          <cell r="N326" t="str">
            <v>Johnny Jin</v>
          </cell>
          <cell r="O326" t="str">
            <v>jjin@phalenacademies.org</v>
          </cell>
          <cell r="P326"/>
          <cell r="Q326"/>
          <cell r="R326"/>
          <cell r="S326"/>
          <cell r="T326" t="str">
            <v>818-825-4407</v>
          </cell>
          <cell r="U326"/>
          <cell r="V326" t="str">
            <v>Johnny Jin</v>
          </cell>
          <cell r="W326" t="str">
            <v>jjin@phalenacademies.org</v>
          </cell>
          <cell r="X326"/>
          <cell r="Y326"/>
          <cell r="Z326"/>
          <cell r="AA326"/>
          <cell r="AB326" t="str">
            <v>818 825 4407</v>
          </cell>
          <cell r="AC326"/>
          <cell r="AD326" t="str">
            <v>Dawn Starks</v>
          </cell>
          <cell r="AE326" t="str">
            <v>dawn.starks@tljacademy.org</v>
          </cell>
          <cell r="AF326"/>
          <cell r="AG326"/>
          <cell r="AH326" t="str">
            <v>260.441.8727</v>
          </cell>
          <cell r="AI326" t="str">
            <v>Eva Spilker</v>
          </cell>
          <cell r="AJ326" t="str">
            <v>espilker@phalenacademies.org</v>
          </cell>
          <cell r="AK326"/>
          <cell r="AL326"/>
          <cell r="AM326" t="str">
            <v>Dr. Earl Martin Phalen</v>
          </cell>
          <cell r="AN326" t="str">
            <v>emphalen@phalenacademies.org</v>
          </cell>
          <cell r="AO326" t="str">
            <v>818 825 4407</v>
          </cell>
          <cell r="AP326" t="str">
            <v>Johnny Jin</v>
          </cell>
          <cell r="AQ326" t="str">
            <v>jjin@phalenacademies.org</v>
          </cell>
        </row>
        <row r="327">
          <cell r="A327" t="str">
            <v>9355</v>
          </cell>
          <cell r="B327" t="str">
            <v>---</v>
          </cell>
          <cell r="C327" t="str">
            <v>Excel Center - Kokomo</v>
          </cell>
          <cell r="D327" t="str">
            <v xml:space="preserve">1635 West Michigan St.,  </v>
          </cell>
          <cell r="E327" t="str">
            <v>Indianapolis</v>
          </cell>
          <cell r="F327" t="str">
            <v>IN</v>
          </cell>
          <cell r="G327">
            <v>46222</v>
          </cell>
          <cell r="H327">
            <v>2.9999999999999997E-4</v>
          </cell>
          <cell r="I327"/>
          <cell r="J327">
            <v>0.95</v>
          </cell>
          <cell r="K327" t="str">
            <v>Ms.</v>
          </cell>
          <cell r="L327" t="str">
            <v>Betsy Delgado</v>
          </cell>
          <cell r="M327" t="str">
            <v xml:space="preserve">bdelgado@goodwillindy.org </v>
          </cell>
          <cell r="N327"/>
          <cell r="O327"/>
          <cell r="P327"/>
          <cell r="Q327"/>
          <cell r="R327"/>
          <cell r="S327"/>
          <cell r="T327"/>
          <cell r="U327"/>
          <cell r="V327"/>
          <cell r="W327"/>
          <cell r="X327"/>
          <cell r="Y327"/>
          <cell r="Z327"/>
          <cell r="AA327"/>
          <cell r="AB327"/>
          <cell r="AC327"/>
          <cell r="AD327" t="str">
            <v>Laura Cope</v>
          </cell>
          <cell r="AE327" t="str">
            <v>laura.cope@goodwilleducation.org</v>
          </cell>
          <cell r="AF327"/>
          <cell r="AG327"/>
          <cell r="AH327" t="str">
            <v>317-524-3843</v>
          </cell>
          <cell r="AI327"/>
          <cell r="AJ327"/>
          <cell r="AK327"/>
          <cell r="AL327"/>
          <cell r="AM327" t="str">
            <v>Ms. Betsy Delgado</v>
          </cell>
          <cell r="AN327"/>
          <cell r="AO327"/>
          <cell r="AP327"/>
          <cell r="AQ327"/>
        </row>
        <row r="328">
          <cell r="A328" t="str">
            <v>9365</v>
          </cell>
          <cell r="B328" t="str">
            <v>TM</v>
          </cell>
          <cell r="C328" t="str">
            <v>Enlace Academy</v>
          </cell>
          <cell r="D328" t="str">
            <v>5435 Pike Plaza Rd</v>
          </cell>
          <cell r="E328" t="str">
            <v>Indianapolis</v>
          </cell>
          <cell r="F328" t="str">
            <v>IN</v>
          </cell>
          <cell r="G328">
            <v>46254</v>
          </cell>
          <cell r="H328" t="e">
            <v>#N/A</v>
          </cell>
          <cell r="I328" t="str">
            <v>100740620</v>
          </cell>
          <cell r="J328">
            <v>0.95</v>
          </cell>
          <cell r="K328" t="str">
            <v>Mr.</v>
          </cell>
          <cell r="L328" t="str">
            <v>Kevin Kubacki</v>
          </cell>
          <cell r="M328" t="str">
            <v>kkubacki@ncnschools.org</v>
          </cell>
          <cell r="N328" t="str">
            <v>Leah Kuruzar</v>
          </cell>
          <cell r="O328" t="str">
            <v>lkuruzar@enlaceacademy.org</v>
          </cell>
          <cell r="P328"/>
          <cell r="Q328"/>
          <cell r="R328"/>
          <cell r="S328"/>
          <cell r="T328" t="str">
            <v>317-383-0607</v>
          </cell>
          <cell r="U328" t="str">
            <v>317-383-0605</v>
          </cell>
          <cell r="V328" t="str">
            <v>Denise Castellanos</v>
          </cell>
          <cell r="W328" t="str">
            <v>dcastellanos@enlaceacademy.org</v>
          </cell>
          <cell r="X328"/>
          <cell r="Y328"/>
          <cell r="Z328"/>
          <cell r="AA328"/>
          <cell r="AB328" t="str">
            <v>317-383-0603</v>
          </cell>
          <cell r="AC328" t="str">
            <v>317-257-8230</v>
          </cell>
          <cell r="AD328" t="str">
            <v>Carlota Holder</v>
          </cell>
          <cell r="AE328" t="str">
            <v>cholder@enlaceacademy.org</v>
          </cell>
          <cell r="AF328"/>
          <cell r="AG328"/>
          <cell r="AH328" t="str">
            <v>317.383.0607</v>
          </cell>
          <cell r="AI328" t="str">
            <v>Denise Castellanos</v>
          </cell>
          <cell r="AJ328" t="str">
            <v>dcastellanos@ncnschools.org</v>
          </cell>
          <cell r="AK328"/>
          <cell r="AL328"/>
          <cell r="AM328" t="str">
            <v>Mr. Kevin Kubacki</v>
          </cell>
          <cell r="AN328" t="str">
            <v>kkubacki@enlaceacademy.org</v>
          </cell>
          <cell r="AO328" t="str">
            <v>317-383-0603</v>
          </cell>
          <cell r="AP328" t="str">
            <v>Leah Kuruzar</v>
          </cell>
          <cell r="AQ328" t="str">
            <v>lkuruzar@enlaceacademy.org</v>
          </cell>
        </row>
        <row r="329">
          <cell r="A329" t="str">
            <v>9380</v>
          </cell>
          <cell r="B329" t="str">
            <v>LT</v>
          </cell>
          <cell r="C329" t="str">
            <v xml:space="preserve">Christel House Academy South            </v>
          </cell>
          <cell r="D329" t="str">
            <v xml:space="preserve">2717 S East St                </v>
          </cell>
          <cell r="E329" t="str">
            <v xml:space="preserve">Indianapolis        </v>
          </cell>
          <cell r="F329" t="str">
            <v>IN</v>
          </cell>
          <cell r="G329">
            <v>46225</v>
          </cell>
          <cell r="H329">
            <v>1.7000000000000001E-2</v>
          </cell>
          <cell r="I329" t="str">
            <v>078504402</v>
          </cell>
          <cell r="J329">
            <v>0.95</v>
          </cell>
          <cell r="K329" t="str">
            <v>Mr.</v>
          </cell>
          <cell r="L329" t="str">
            <v>Carey Dahncke</v>
          </cell>
          <cell r="M329" t="str">
            <v>cdahncke@chschools.org</v>
          </cell>
          <cell r="N329" t="str">
            <v>Andrea Johnson</v>
          </cell>
          <cell r="O329" t="str">
            <v>asjohnson@chacademy.org</v>
          </cell>
          <cell r="P329"/>
          <cell r="Q329"/>
          <cell r="R329"/>
          <cell r="S329"/>
          <cell r="T329" t="str">
            <v>317.783.4690</v>
          </cell>
          <cell r="U329" t="str">
            <v>317.783.4693</v>
          </cell>
          <cell r="V329" t="str">
            <v>Andrea Johnson</v>
          </cell>
          <cell r="W329" t="str">
            <v>asjohnson@chschools.org</v>
          </cell>
          <cell r="X329"/>
          <cell r="Y329"/>
          <cell r="Z329"/>
          <cell r="AA329"/>
          <cell r="AB329" t="str">
            <v>317-536-1026</v>
          </cell>
          <cell r="AC329" t="str">
            <v>317-921-9453</v>
          </cell>
          <cell r="AD329" t="str">
            <v>Andrea Johnson</v>
          </cell>
          <cell r="AE329" t="str">
            <v>asjohnson@chschools.org</v>
          </cell>
          <cell r="AF329"/>
          <cell r="AG329"/>
          <cell r="AH329" t="str">
            <v>317-783-4690</v>
          </cell>
          <cell r="AI329" t="str">
            <v>Andrea Johnson</v>
          </cell>
          <cell r="AJ329" t="str">
            <v>asjohnson@chacademy.org</v>
          </cell>
          <cell r="AK329"/>
          <cell r="AL329"/>
          <cell r="AM329" t="str">
            <v>Mr. Carey Dahncke</v>
          </cell>
          <cell r="AN329" t="str">
            <v>cdahncke@chacademy.org</v>
          </cell>
          <cell r="AO329" t="str">
            <v>317-536-1026</v>
          </cell>
          <cell r="AP329" t="str">
            <v>Andrea Johnson</v>
          </cell>
          <cell r="AQ329" t="str">
            <v>asjohnson@chschools.org</v>
          </cell>
        </row>
        <row r="330">
          <cell r="A330" t="str">
            <v>9385</v>
          </cell>
          <cell r="B330" t="str">
            <v>---</v>
          </cell>
          <cell r="C330" t="str">
            <v>Christel House DORS</v>
          </cell>
          <cell r="D330" t="str">
            <v xml:space="preserve">2717 S East St                </v>
          </cell>
          <cell r="E330" t="str">
            <v>Indianapolis</v>
          </cell>
          <cell r="F330" t="str">
            <v>IN</v>
          </cell>
          <cell r="G330">
            <v>46225</v>
          </cell>
          <cell r="H330">
            <v>1.7000000000000001E-2</v>
          </cell>
          <cell r="I330" t="str">
            <v>078512155</v>
          </cell>
          <cell r="J330">
            <v>0.85</v>
          </cell>
          <cell r="K330" t="str">
            <v>Mr.</v>
          </cell>
          <cell r="L330" t="str">
            <v>Carey Dahncke</v>
          </cell>
          <cell r="M330" t="str">
            <v>cdahncke@chacademy.org</v>
          </cell>
          <cell r="N330" t="str">
            <v>Not Title I Served</v>
          </cell>
          <cell r="O330"/>
          <cell r="P330"/>
          <cell r="Q330"/>
          <cell r="R330"/>
          <cell r="S330"/>
          <cell r="T330"/>
          <cell r="U330"/>
          <cell r="V330" t="str">
            <v>Andrea Johnson</v>
          </cell>
          <cell r="W330" t="str">
            <v>asjohnson@chacademy.org</v>
          </cell>
          <cell r="X330"/>
          <cell r="Y330"/>
          <cell r="Z330"/>
          <cell r="AA330"/>
          <cell r="AB330" t="str">
            <v>317-464-2030</v>
          </cell>
          <cell r="AC330" t="str">
            <v>317-464-2039</v>
          </cell>
          <cell r="AD330" t="str">
            <v>Andrea Johnson</v>
          </cell>
          <cell r="AE330" t="str">
            <v>asjohnson@chschools.org</v>
          </cell>
          <cell r="AF330"/>
          <cell r="AG330"/>
          <cell r="AH330" t="str">
            <v>317-783-4690</v>
          </cell>
          <cell r="AI330" t="str">
            <v>Andrea Johnson</v>
          </cell>
          <cell r="AJ330" t="str">
            <v>asjohnson@chacademy.org</v>
          </cell>
          <cell r="AK330"/>
          <cell r="AL330"/>
          <cell r="AM330" t="str">
            <v>Mr. Carey Dahncke</v>
          </cell>
          <cell r="AN330" t="str">
            <v>cdahncke@chacademy.org</v>
          </cell>
          <cell r="AO330" t="str">
            <v>317-464-2030</v>
          </cell>
          <cell r="AP330"/>
          <cell r="AQ330"/>
        </row>
        <row r="331">
          <cell r="A331" t="str">
            <v>9395</v>
          </cell>
          <cell r="B331" t="str">
            <v>DM</v>
          </cell>
          <cell r="C331" t="str">
            <v>Christel House Academy West</v>
          </cell>
          <cell r="D331" t="str">
            <v>2717 South East St</v>
          </cell>
          <cell r="E331" t="str">
            <v>Indianapolis</v>
          </cell>
          <cell r="F331" t="str">
            <v>IN</v>
          </cell>
          <cell r="G331">
            <v>46225</v>
          </cell>
          <cell r="H331">
            <v>3.2599999999999997E-2</v>
          </cell>
          <cell r="I331"/>
          <cell r="J331">
            <v>0.95</v>
          </cell>
          <cell r="K331" t="str">
            <v>Mr.</v>
          </cell>
          <cell r="L331" t="str">
            <v>Carey Dahncke</v>
          </cell>
          <cell r="M331" t="str">
            <v>cdahncke@chschools.org</v>
          </cell>
          <cell r="N331" t="str">
            <v>Andrea Johnson</v>
          </cell>
          <cell r="O331" t="str">
            <v>asjohnson@chschools.org</v>
          </cell>
          <cell r="P331"/>
          <cell r="Q331"/>
          <cell r="R331"/>
          <cell r="S331"/>
          <cell r="T331" t="str">
            <v>317.783.4690</v>
          </cell>
          <cell r="U331"/>
          <cell r="V331" t="str">
            <v>Andrea Johnson</v>
          </cell>
          <cell r="W331" t="str">
            <v>asjohnson@chacademy.org</v>
          </cell>
          <cell r="X331"/>
          <cell r="Y331"/>
          <cell r="Z331"/>
          <cell r="AA331"/>
          <cell r="AB331" t="str">
            <v>317-464-2031</v>
          </cell>
          <cell r="AC331" t="str">
            <v>317-464-2040</v>
          </cell>
          <cell r="AD331" t="str">
            <v>Andrea Johnson</v>
          </cell>
          <cell r="AE331" t="str">
            <v>asjohnson@chschools.org</v>
          </cell>
          <cell r="AF331"/>
          <cell r="AG331"/>
          <cell r="AH331" t="str">
            <v>317-783-4690</v>
          </cell>
          <cell r="AI331" t="str">
            <v>Andrea Johnson</v>
          </cell>
          <cell r="AJ331" t="str">
            <v>asjohnson@chschools.org</v>
          </cell>
          <cell r="AK331"/>
          <cell r="AL331"/>
          <cell r="AM331" t="str">
            <v>Mr. Carey Dahncke</v>
          </cell>
          <cell r="AN331" t="str">
            <v>cdahncke@chacademy.org</v>
          </cell>
          <cell r="AO331" t="str">
            <v>317-464-2031</v>
          </cell>
          <cell r="AP331"/>
          <cell r="AQ331"/>
        </row>
        <row r="332">
          <cell r="A332" t="str">
            <v>9400</v>
          </cell>
          <cell r="B332" t="str">
            <v>DM</v>
          </cell>
          <cell r="C332" t="str">
            <v xml:space="preserve">KIPP Indpls College Preparatory   </v>
          </cell>
          <cell r="D332" t="str">
            <v>1730 E 30th St</v>
          </cell>
          <cell r="E332" t="str">
            <v xml:space="preserve">Indianapolis        </v>
          </cell>
          <cell r="F332" t="str">
            <v>IN</v>
          </cell>
          <cell r="G332">
            <v>46218</v>
          </cell>
          <cell r="H332" t="e">
            <v>#N/A</v>
          </cell>
          <cell r="I332" t="str">
            <v>149179934</v>
          </cell>
          <cell r="J332">
            <v>0.95</v>
          </cell>
          <cell r="K332" t="str">
            <v>Ms.</v>
          </cell>
          <cell r="L332" t="str">
            <v>Emily Pelino Burton</v>
          </cell>
          <cell r="M332" t="str">
            <v>epburton@kippindy.org</v>
          </cell>
          <cell r="N332" t="str">
            <v>Robert Grimm</v>
          </cell>
          <cell r="O332" t="str">
            <v>rgrimm@kippindy.org</v>
          </cell>
          <cell r="P332"/>
          <cell r="Q332"/>
          <cell r="R332"/>
          <cell r="S332"/>
          <cell r="T332" t="str">
            <v>317.547.5477</v>
          </cell>
          <cell r="U332"/>
          <cell r="V332" t="str">
            <v>Robert Grimm</v>
          </cell>
          <cell r="W332" t="str">
            <v>rgrimm@kippindy.org</v>
          </cell>
          <cell r="X332"/>
          <cell r="Y332"/>
          <cell r="Z332"/>
          <cell r="AA332"/>
          <cell r="AB332" t="str">
            <v>317-547-5477</v>
          </cell>
          <cell r="AC332" t="str">
            <v>317-547-5499</v>
          </cell>
          <cell r="AD332" t="str">
            <v>Eleese Dorsey</v>
          </cell>
          <cell r="AE332" t="str">
            <v>edorsey@kippindy.org</v>
          </cell>
          <cell r="AF332"/>
          <cell r="AG332"/>
          <cell r="AH332" t="str">
            <v>317-775-8734</v>
          </cell>
          <cell r="AI332" t="str">
            <v>Emily Pelino Burton</v>
          </cell>
          <cell r="AJ332" t="str">
            <v>epburton@kippindy.org</v>
          </cell>
          <cell r="AK332"/>
          <cell r="AL332"/>
          <cell r="AM332" t="str">
            <v>Ms. Emily Pelino</v>
          </cell>
          <cell r="AN332" t="str">
            <v>epelino@kippindy.org</v>
          </cell>
          <cell r="AO332" t="str">
            <v>317-547-5477</v>
          </cell>
          <cell r="AP332" t="str">
            <v>Robert Grimm</v>
          </cell>
          <cell r="AQ332" t="str">
            <v>rgrimm@kippindy.org</v>
          </cell>
        </row>
        <row r="333">
          <cell r="A333" t="str">
            <v>9410</v>
          </cell>
          <cell r="B333" t="str">
            <v>DM</v>
          </cell>
          <cell r="C333" t="str">
            <v>KIPP Unite College Prep Elementary</v>
          </cell>
          <cell r="D333" t="str">
            <v>1730 E 30th St</v>
          </cell>
          <cell r="E333" t="str">
            <v>Indianapolis</v>
          </cell>
          <cell r="F333" t="str">
            <v>IN</v>
          </cell>
          <cell r="G333">
            <v>46218</v>
          </cell>
          <cell r="H333" t="e">
            <v>#N/A</v>
          </cell>
          <cell r="I333"/>
          <cell r="J333">
            <v>0.95</v>
          </cell>
          <cell r="K333" t="str">
            <v>Ms.</v>
          </cell>
          <cell r="L333" t="str">
            <v>Emily Pelino Burton</v>
          </cell>
          <cell r="M333" t="str">
            <v>epburton@kippindy.org</v>
          </cell>
          <cell r="N333" t="str">
            <v>Robert Grimm</v>
          </cell>
          <cell r="O333" t="str">
            <v>rgrimm@kippindy.org</v>
          </cell>
          <cell r="P333"/>
          <cell r="Q333"/>
          <cell r="R333"/>
          <cell r="S333"/>
          <cell r="T333" t="str">
            <v>317.547.5477</v>
          </cell>
          <cell r="U333"/>
          <cell r="V333" t="str">
            <v>Emily Pelino</v>
          </cell>
          <cell r="W333" t="str">
            <v>epelino@kippindy.org</v>
          </cell>
          <cell r="X333"/>
          <cell r="Y333"/>
          <cell r="Z333"/>
          <cell r="AA333"/>
          <cell r="AB333" t="str">
            <v>317.547.5477</v>
          </cell>
          <cell r="AC333"/>
          <cell r="AD333" t="str">
            <v>Eleese Dorsey</v>
          </cell>
          <cell r="AE333" t="str">
            <v>edorsey@kippindy.org</v>
          </cell>
          <cell r="AF333"/>
          <cell r="AG333"/>
          <cell r="AH333" t="str">
            <v>317-775-8734</v>
          </cell>
          <cell r="AI333" t="str">
            <v>Emily Pelino</v>
          </cell>
          <cell r="AJ333" t="str">
            <v>epelino@KIPPINDY.org</v>
          </cell>
          <cell r="AK333"/>
          <cell r="AL333"/>
          <cell r="AM333" t="str">
            <v>Ms. Emily Pelino</v>
          </cell>
          <cell r="AN333" t="str">
            <v>epelino@kippindy.org</v>
          </cell>
          <cell r="AO333" t="str">
            <v>317.547.5477</v>
          </cell>
          <cell r="AP333" t="str">
            <v>Robert Grimm</v>
          </cell>
          <cell r="AQ333" t="str">
            <v>rgrimm@kippindy.org</v>
          </cell>
        </row>
        <row r="334">
          <cell r="A334" t="str">
            <v>9425</v>
          </cell>
          <cell r="B334" t="str">
            <v>TM</v>
          </cell>
          <cell r="C334" t="str">
            <v>Tindley Genesis</v>
          </cell>
          <cell r="D334" t="str">
            <v>3960 Meadows Dr</v>
          </cell>
          <cell r="E334" t="str">
            <v>Indianapolis</v>
          </cell>
          <cell r="F334" t="str">
            <v>IN</v>
          </cell>
          <cell r="G334">
            <v>46205</v>
          </cell>
          <cell r="H334" t="e">
            <v>#N/A</v>
          </cell>
          <cell r="I334" t="str">
            <v>091557276</v>
          </cell>
          <cell r="J334">
            <v>0.95</v>
          </cell>
          <cell r="K334" t="str">
            <v>Ms.</v>
          </cell>
          <cell r="L334" t="str">
            <v>Kelli Marshall</v>
          </cell>
          <cell r="M334" t="str">
            <v>marshall@tindley.org</v>
          </cell>
          <cell r="N334" t="str">
            <v>Brenda Albright</v>
          </cell>
          <cell r="O334" t="str">
            <v>albright@tindley.org</v>
          </cell>
          <cell r="P334"/>
          <cell r="Q334"/>
          <cell r="R334"/>
          <cell r="S334"/>
          <cell r="T334" t="str">
            <v>317.545.1745</v>
          </cell>
          <cell r="U334"/>
          <cell r="V334" t="str">
            <v>Brenda Albright</v>
          </cell>
          <cell r="W334" t="str">
            <v>albright@tindley.org</v>
          </cell>
          <cell r="X334"/>
          <cell r="Y334"/>
          <cell r="Z334"/>
          <cell r="AA334"/>
          <cell r="AB334" t="str">
            <v>317-545-1745</v>
          </cell>
          <cell r="AC334"/>
          <cell r="AD334" t="str">
            <v>Nicole Seal</v>
          </cell>
          <cell r="AE334" t="str">
            <v>seal@tindley.org</v>
          </cell>
          <cell r="AF334"/>
          <cell r="AG334"/>
          <cell r="AH334" t="str">
            <v>317-777-6677</v>
          </cell>
          <cell r="AI334" t="str">
            <v>Sandra Tresselt</v>
          </cell>
          <cell r="AJ334" t="str">
            <v>tresselt@tindley.org</v>
          </cell>
          <cell r="AK334"/>
          <cell r="AL334"/>
          <cell r="AM334" t="str">
            <v>Ms. Kelli Marshall</v>
          </cell>
          <cell r="AN334" t="str">
            <v>marshall@tindley.org</v>
          </cell>
          <cell r="AO334" t="str">
            <v>317-545-1745</v>
          </cell>
          <cell r="AP334" t="str">
            <v>Brenda Albright</v>
          </cell>
          <cell r="AQ334" t="str">
            <v>albright@tindley.org</v>
          </cell>
        </row>
        <row r="335">
          <cell r="A335" t="str">
            <v>9430</v>
          </cell>
          <cell r="B335" t="str">
            <v>TM</v>
          </cell>
          <cell r="C335" t="str">
            <v>Tindley Summit</v>
          </cell>
          <cell r="D335" t="str">
            <v xml:space="preserve">3960 Meadows Dr               </v>
          </cell>
          <cell r="E335" t="str">
            <v xml:space="preserve">  Indianapolis</v>
          </cell>
          <cell r="F335" t="str">
            <v>IN</v>
          </cell>
          <cell r="G335">
            <v>46205</v>
          </cell>
          <cell r="H335" t="e">
            <v>#N/A</v>
          </cell>
          <cell r="I335" t="str">
            <v xml:space="preserve"> </v>
          </cell>
          <cell r="J335">
            <v>0.95</v>
          </cell>
          <cell r="K335" t="str">
            <v>Ms.</v>
          </cell>
          <cell r="L335" t="str">
            <v>Kelli Marshall</v>
          </cell>
          <cell r="M335" t="str">
            <v>marshall@tindley.org</v>
          </cell>
          <cell r="N335" t="str">
            <v>Brenda Albright</v>
          </cell>
          <cell r="O335" t="str">
            <v>albright@tindley.org</v>
          </cell>
          <cell r="P335"/>
          <cell r="Q335"/>
          <cell r="R335"/>
          <cell r="S335"/>
          <cell r="T335" t="str">
            <v>317.545.1745</v>
          </cell>
          <cell r="U335"/>
          <cell r="V335" t="str">
            <v>Brenda Albright</v>
          </cell>
          <cell r="W335" t="str">
            <v>albright@tindley.org</v>
          </cell>
          <cell r="X335"/>
          <cell r="Y335"/>
          <cell r="Z335"/>
          <cell r="AA335"/>
          <cell r="AB335" t="str">
            <v>317-545-1745</v>
          </cell>
          <cell r="AC335"/>
          <cell r="AD335" t="str">
            <v>Nicole Seal</v>
          </cell>
          <cell r="AE335" t="str">
            <v>seal@tindley.org</v>
          </cell>
          <cell r="AF335"/>
          <cell r="AG335"/>
          <cell r="AH335" t="str">
            <v>317-777-6830</v>
          </cell>
          <cell r="AI335" t="str">
            <v>Sandra Tresselt</v>
          </cell>
          <cell r="AJ335" t="str">
            <v>tresselt@tindley.org</v>
          </cell>
          <cell r="AK335"/>
          <cell r="AL335"/>
          <cell r="AM335" t="str">
            <v>Ms. Kelli Marshall</v>
          </cell>
          <cell r="AN335" t="str">
            <v>marshall@tindley.org</v>
          </cell>
          <cell r="AO335" t="str">
            <v>317-545-1745</v>
          </cell>
          <cell r="AP335" t="str">
            <v>Brenda Albright</v>
          </cell>
          <cell r="AQ335" t="str">
            <v>albright@tindley.org</v>
          </cell>
        </row>
        <row r="336">
          <cell r="A336" t="str">
            <v>9435</v>
          </cell>
          <cell r="B336" t="str">
            <v>---</v>
          </cell>
          <cell r="C336" t="str">
            <v>Indiana Achievement Academy</v>
          </cell>
          <cell r="D336"/>
          <cell r="E336"/>
          <cell r="F336" t="str">
            <v>IN</v>
          </cell>
          <cell r="G336"/>
          <cell r="H336" t="e">
            <v>#N/A</v>
          </cell>
          <cell r="I336"/>
          <cell r="J336" t="e">
            <v>#N/A</v>
          </cell>
          <cell r="K336" t="str">
            <v>Dr.</v>
          </cell>
          <cell r="L336" t="str">
            <v>J. Donald Williams</v>
          </cell>
          <cell r="M336"/>
          <cell r="N336"/>
          <cell r="O336"/>
          <cell r="P336"/>
          <cell r="Q336"/>
          <cell r="R336"/>
          <cell r="S336"/>
          <cell r="T336"/>
          <cell r="U336"/>
          <cell r="V336"/>
          <cell r="W336"/>
          <cell r="X336"/>
          <cell r="Y336"/>
          <cell r="Z336"/>
          <cell r="AA336"/>
          <cell r="AB336"/>
          <cell r="AC336"/>
          <cell r="AD336"/>
          <cell r="AE336"/>
          <cell r="AF336"/>
          <cell r="AG336"/>
          <cell r="AH336"/>
          <cell r="AI336"/>
          <cell r="AJ336"/>
          <cell r="AK336"/>
          <cell r="AL336"/>
          <cell r="AM336" t="str">
            <v>Dr. J. Donald Williams</v>
          </cell>
          <cell r="AN336"/>
          <cell r="AO336"/>
          <cell r="AP336"/>
          <cell r="AQ336"/>
        </row>
        <row r="337">
          <cell r="A337" t="str">
            <v>9440</v>
          </cell>
          <cell r="B337" t="str">
            <v>---</v>
          </cell>
          <cell r="C337" t="str">
            <v>Christel House DORS West</v>
          </cell>
          <cell r="D337"/>
          <cell r="E337"/>
          <cell r="F337" t="str">
            <v>IN</v>
          </cell>
          <cell r="G337"/>
          <cell r="H337" t="e">
            <v>#N/A</v>
          </cell>
          <cell r="I337"/>
          <cell r="J337">
            <v>0.85</v>
          </cell>
          <cell r="K337" t="str">
            <v>Mr.</v>
          </cell>
          <cell r="L337" t="str">
            <v>Carey Dahncke</v>
          </cell>
          <cell r="M337" t="str">
            <v>cdahncke@chacademy.org</v>
          </cell>
          <cell r="N337"/>
          <cell r="O337"/>
          <cell r="P337"/>
          <cell r="Q337"/>
          <cell r="R337"/>
          <cell r="S337"/>
          <cell r="T337"/>
          <cell r="U337"/>
          <cell r="V337"/>
          <cell r="W337"/>
          <cell r="X337"/>
          <cell r="Y337"/>
          <cell r="Z337"/>
          <cell r="AA337"/>
          <cell r="AB337"/>
          <cell r="AC337"/>
          <cell r="AD337" t="str">
            <v>Andrea Johnson</v>
          </cell>
          <cell r="AE337" t="str">
            <v>asjohnson@chschools.org</v>
          </cell>
          <cell r="AF337"/>
          <cell r="AG337"/>
          <cell r="AH337" t="str">
            <v>317-783-4690</v>
          </cell>
          <cell r="AI337"/>
          <cell r="AJ337"/>
          <cell r="AK337"/>
          <cell r="AL337"/>
          <cell r="AM337" t="str">
            <v>Mr. Carey Dahncke</v>
          </cell>
          <cell r="AN337" t="str">
            <v>cdahncke@chacademy.org</v>
          </cell>
          <cell r="AO337"/>
          <cell r="AP337"/>
          <cell r="AQ337"/>
        </row>
        <row r="338">
          <cell r="A338" t="str">
            <v>9445</v>
          </cell>
          <cell r="B338" t="str">
            <v>TM</v>
          </cell>
          <cell r="C338" t="str">
            <v>Charles A Tindley Accelerated Schl</v>
          </cell>
          <cell r="D338" t="str">
            <v xml:space="preserve">3960 Meadows Dr               </v>
          </cell>
          <cell r="E338" t="str">
            <v xml:space="preserve">Indianapolis        </v>
          </cell>
          <cell r="F338" t="str">
            <v>IN</v>
          </cell>
          <cell r="G338">
            <v>46205</v>
          </cell>
          <cell r="H338" t="e">
            <v>#N/A</v>
          </cell>
          <cell r="I338" t="str">
            <v>153474510</v>
          </cell>
          <cell r="J338">
            <v>0.9</v>
          </cell>
          <cell r="K338" t="str">
            <v>Ms.</v>
          </cell>
          <cell r="L338" t="str">
            <v>Kelli Marshall</v>
          </cell>
          <cell r="M338" t="str">
            <v>marshall@tindley.org</v>
          </cell>
          <cell r="N338" t="str">
            <v>Brenda Albright</v>
          </cell>
          <cell r="O338" t="str">
            <v>albright@tindley.org</v>
          </cell>
          <cell r="P338"/>
          <cell r="Q338"/>
          <cell r="R338"/>
          <cell r="S338"/>
          <cell r="T338" t="str">
            <v>317.545.1745</v>
          </cell>
          <cell r="U338" t="str">
            <v>317.547.4415</v>
          </cell>
          <cell r="V338" t="str">
            <v>Brenda Albright</v>
          </cell>
          <cell r="W338" t="str">
            <v>albright@tindley.org</v>
          </cell>
          <cell r="X338"/>
          <cell r="Y338"/>
          <cell r="Z338"/>
          <cell r="AA338"/>
          <cell r="AB338" t="str">
            <v>317-545-1745</v>
          </cell>
          <cell r="AC338" t="str">
            <v>317-637-9784</v>
          </cell>
          <cell r="AD338" t="str">
            <v>Nicole Seal</v>
          </cell>
          <cell r="AE338" t="str">
            <v>seal@tindley.org</v>
          </cell>
          <cell r="AF338"/>
          <cell r="AG338"/>
          <cell r="AH338" t="str">
            <v>317-545-1745</v>
          </cell>
          <cell r="AI338" t="str">
            <v>Sandra Tresselt</v>
          </cell>
          <cell r="AJ338" t="str">
            <v>tresselt@tindley.org</v>
          </cell>
          <cell r="AK338"/>
          <cell r="AL338"/>
          <cell r="AM338" t="str">
            <v>Ceo Kelli Marshall</v>
          </cell>
          <cell r="AN338" t="str">
            <v>marshall@tindley.org</v>
          </cell>
          <cell r="AO338" t="str">
            <v>317-545-1745</v>
          </cell>
          <cell r="AP338" t="str">
            <v>Brenda Albright</v>
          </cell>
          <cell r="AQ338" t="str">
            <v>albright@tindley.org</v>
          </cell>
        </row>
        <row r="339">
          <cell r="A339" t="str">
            <v>9460</v>
          </cell>
          <cell r="B339" t="str">
            <v>AC</v>
          </cell>
          <cell r="C339" t="str">
            <v xml:space="preserve">Thea Bowman Leadership Academy    </v>
          </cell>
          <cell r="D339" t="str">
            <v>2323 N Illinois St</v>
          </cell>
          <cell r="E339" t="str">
            <v>Indianapolis</v>
          </cell>
          <cell r="F339" t="str">
            <v>IN</v>
          </cell>
          <cell r="G339">
            <v>46208</v>
          </cell>
          <cell r="H339" t="e">
            <v>#N/A</v>
          </cell>
          <cell r="I339" t="str">
            <v>784290749</v>
          </cell>
          <cell r="J339">
            <v>0.95</v>
          </cell>
          <cell r="K339" t="str">
            <v>Mr.</v>
          </cell>
          <cell r="L339" t="str">
            <v>Earl Martin Phalen</v>
          </cell>
          <cell r="M339" t="str">
            <v>emphalen@phalenacademies.org</v>
          </cell>
          <cell r="N339" t="str">
            <v>Johnny Jin</v>
          </cell>
          <cell r="O339" t="str">
            <v>ruiquanjin@gmail.com</v>
          </cell>
          <cell r="P339" t="str">
            <v xml:space="preserve"> Golean Meadows</v>
          </cell>
          <cell r="Q339" t="str">
            <v>gmeadows@tbla.email</v>
          </cell>
          <cell r="R339"/>
          <cell r="S339"/>
          <cell r="T339" t="str">
            <v>818 825 4407</v>
          </cell>
          <cell r="U339"/>
          <cell r="V339" t="str">
            <v>Johnny Jin</v>
          </cell>
          <cell r="W339" t="str">
            <v>ruiquanjin@gmail.com</v>
          </cell>
          <cell r="X339"/>
          <cell r="Y339"/>
          <cell r="Z339"/>
          <cell r="AA339"/>
          <cell r="AB339" t="str">
            <v>818 825 4407</v>
          </cell>
          <cell r="AC339"/>
          <cell r="AD339" t="str">
            <v>Leticia Sampson</v>
          </cell>
          <cell r="AE339" t="str">
            <v>Lsampson@phalenacademies.org</v>
          </cell>
          <cell r="AF339"/>
          <cell r="AG339"/>
          <cell r="AH339" t="str">
            <v>313-574-6367</v>
          </cell>
          <cell r="AI339" t="str">
            <v>Eva Spilker</v>
          </cell>
          <cell r="AJ339" t="str">
            <v>espilker@phalenacademies.org</v>
          </cell>
          <cell r="AK339"/>
          <cell r="AL339"/>
          <cell r="AM339" t="str">
            <v>CEO Earl Martin Phalen</v>
          </cell>
          <cell r="AN339" t="str">
            <v>emphalen@phalenacademies.org</v>
          </cell>
          <cell r="AO339" t="str">
            <v>818 825 4407</v>
          </cell>
          <cell r="AP339" t="str">
            <v>Johnny Jin</v>
          </cell>
          <cell r="AQ339" t="str">
            <v>jjin@phalenacademies.org</v>
          </cell>
        </row>
        <row r="340">
          <cell r="A340" t="str">
            <v>9465</v>
          </cell>
          <cell r="B340" t="str">
            <v>DM</v>
          </cell>
          <cell r="C340" t="str">
            <v xml:space="preserve">Rural Community Schools Inc       </v>
          </cell>
          <cell r="D340" t="str">
            <v xml:space="preserve">Po Box 85                     </v>
          </cell>
          <cell r="E340" t="str">
            <v xml:space="preserve">Graysville          </v>
          </cell>
          <cell r="F340" t="str">
            <v>IN</v>
          </cell>
          <cell r="G340">
            <v>47852</v>
          </cell>
          <cell r="H340" t="e">
            <v>#N/A</v>
          </cell>
          <cell r="I340" t="str">
            <v>149019718</v>
          </cell>
          <cell r="J340">
            <v>0.9</v>
          </cell>
          <cell r="K340" t="str">
            <v>Ms.</v>
          </cell>
          <cell r="L340" t="str">
            <v>Derek Grant</v>
          </cell>
          <cell r="M340" t="str">
            <v>Derekg@rcsi.k12.in.us</v>
          </cell>
          <cell r="N340" t="str">
            <v>Derek Grant</v>
          </cell>
          <cell r="O340" t="str">
            <v>Derekg@rcsi.k12.in.us</v>
          </cell>
          <cell r="P340"/>
          <cell r="Q340"/>
          <cell r="R340"/>
          <cell r="S340"/>
          <cell r="T340" t="str">
            <v>812.382.4500</v>
          </cell>
          <cell r="U340" t="str">
            <v>812.382.4055</v>
          </cell>
          <cell r="V340" t="str">
            <v>Mandi Johnson</v>
          </cell>
          <cell r="W340" t="str">
            <v>mandij@rcsi.k12.in.us</v>
          </cell>
          <cell r="X340"/>
          <cell r="Y340"/>
          <cell r="Z340"/>
          <cell r="AA340"/>
          <cell r="AB340" t="str">
            <v>812-382-4500</v>
          </cell>
          <cell r="AC340" t="str">
            <v>812-362-4055</v>
          </cell>
          <cell r="AD340" t="str">
            <v>Jennifer Wall</v>
          </cell>
          <cell r="AE340" t="str">
            <v>jenniferw@rcsi.k12.in.us</v>
          </cell>
          <cell r="AF340"/>
          <cell r="AG340"/>
          <cell r="AH340" t="str">
            <v>812-382-4500</v>
          </cell>
          <cell r="AI340" t="str">
            <v>Leona Davis</v>
          </cell>
          <cell r="AJ340" t="str">
            <v>leonad@rcsi.k12.in.us</v>
          </cell>
          <cell r="AK340"/>
          <cell r="AL340"/>
          <cell r="AM340" t="str">
            <v>Ginger Hathaway</v>
          </cell>
          <cell r="AN340" t="str">
            <v>Gingerh@rcsi.k12.in.us</v>
          </cell>
          <cell r="AO340" t="str">
            <v>812-382-4500</v>
          </cell>
          <cell r="AP340" t="str">
            <v>Jennifer Wall</v>
          </cell>
          <cell r="AQ340" t="str">
            <v>jenniferw@rcsi.k12.in.us</v>
          </cell>
        </row>
        <row r="341">
          <cell r="A341" t="str">
            <v>9485</v>
          </cell>
          <cell r="B341" t="str">
            <v>DM</v>
          </cell>
          <cell r="C341" t="str">
            <v xml:space="preserve">Se Neighborhood Sch Of Excellence </v>
          </cell>
          <cell r="D341" t="str">
            <v xml:space="preserve">1601 S Barth Ave              </v>
          </cell>
          <cell r="E341" t="str">
            <v xml:space="preserve">Indianapolis        </v>
          </cell>
          <cell r="F341" t="str">
            <v>IN</v>
          </cell>
          <cell r="G341">
            <v>46203</v>
          </cell>
          <cell r="H341">
            <v>3.3599999999999998E-2</v>
          </cell>
          <cell r="I341" t="str">
            <v>178206111</v>
          </cell>
          <cell r="J341">
            <v>0.95</v>
          </cell>
          <cell r="K341" t="str">
            <v>Dr.</v>
          </cell>
          <cell r="L341" t="str">
            <v>Kristie Sweeney</v>
          </cell>
          <cell r="M341" t="str">
            <v>ksweeney@senseindy.org</v>
          </cell>
          <cell r="N341" t="str">
            <v>Kristie Sweeney</v>
          </cell>
          <cell r="O341" t="str">
            <v>ksweeney@senseindy.org</v>
          </cell>
          <cell r="P341"/>
          <cell r="Q341"/>
          <cell r="R341"/>
          <cell r="S341"/>
          <cell r="T341" t="str">
            <v>317.423.0204</v>
          </cell>
          <cell r="U341" t="str">
            <v>317.631.4401</v>
          </cell>
          <cell r="V341" t="str">
            <v>Kristie Sweeney</v>
          </cell>
          <cell r="W341" t="str">
            <v>ksweeney@senseindy.org</v>
          </cell>
          <cell r="X341"/>
          <cell r="Y341"/>
          <cell r="Z341"/>
          <cell r="AA341"/>
          <cell r="AB341" t="str">
            <v>317-423-0204</v>
          </cell>
          <cell r="AC341" t="str">
            <v>317-631-4401</v>
          </cell>
          <cell r="AD341" t="str">
            <v>Kristie Sweeney</v>
          </cell>
          <cell r="AE341" t="str">
            <v>ksweeney@senseindy.org</v>
          </cell>
          <cell r="AF341"/>
          <cell r="AG341"/>
          <cell r="AH341" t="str">
            <v>317-423-0204</v>
          </cell>
          <cell r="AI341" t="str">
            <v>Diane Greaney</v>
          </cell>
          <cell r="AJ341" t="str">
            <v>dgreaney@senseindy.org</v>
          </cell>
          <cell r="AK341"/>
          <cell r="AL341"/>
          <cell r="AM341" t="str">
            <v>Dr. Kristie Sweeney</v>
          </cell>
          <cell r="AN341" t="str">
            <v>ksweeney@senseindy.org</v>
          </cell>
          <cell r="AO341" t="str">
            <v>317-423-0204</v>
          </cell>
          <cell r="AP341" t="str">
            <v>Kristie Sweeney</v>
          </cell>
          <cell r="AQ341" t="str">
            <v>ksweeney@senseindy.org</v>
          </cell>
        </row>
        <row r="342">
          <cell r="A342" t="str">
            <v>9490</v>
          </cell>
          <cell r="B342" t="str">
            <v>---</v>
          </cell>
          <cell r="C342" t="str">
            <v>Indiana College Preparatory</v>
          </cell>
          <cell r="D342" t="str">
            <v>4050 E 38th St.</v>
          </cell>
          <cell r="E342" t="str">
            <v>Indianapolis</v>
          </cell>
          <cell r="F342" t="str">
            <v>IN</v>
          </cell>
          <cell r="G342">
            <v>46218</v>
          </cell>
          <cell r="H342" t="e">
            <v>#N/A</v>
          </cell>
          <cell r="I342" t="str">
            <v>149179934</v>
          </cell>
          <cell r="J342">
            <v>0.9</v>
          </cell>
          <cell r="K342" t="str">
            <v>Ms.</v>
          </cell>
          <cell r="L342" t="str">
            <v>Tiffany Goodman</v>
          </cell>
          <cell r="M342" t="str">
            <v>tgoodman@icanschools.org</v>
          </cell>
          <cell r="N342" t="str">
            <v>Geoffrey E Cherry</v>
          </cell>
          <cell r="O342" t="str">
            <v>gcherry@orbitalllc.com</v>
          </cell>
          <cell r="P342"/>
          <cell r="Q342"/>
          <cell r="R342"/>
          <cell r="S342"/>
          <cell r="T342" t="str">
            <v>317-554-2021</v>
          </cell>
          <cell r="U342"/>
          <cell r="V342"/>
          <cell r="W342"/>
          <cell r="X342"/>
          <cell r="Y342"/>
          <cell r="Z342"/>
          <cell r="AA342"/>
          <cell r="AB342"/>
          <cell r="AC342"/>
          <cell r="AD342" t="str">
            <v>Marshall Emerson</v>
          </cell>
          <cell r="AE342" t="str">
            <v>memerson@icanschools.org</v>
          </cell>
          <cell r="AF342"/>
          <cell r="AG342"/>
          <cell r="AH342" t="str">
            <v>216-407-0384</v>
          </cell>
          <cell r="AI342" t="str">
            <v>Marshall Emerson</v>
          </cell>
          <cell r="AJ342" t="str">
            <v>memerson@icanschools.org</v>
          </cell>
          <cell r="AK342"/>
          <cell r="AL342"/>
          <cell r="AM342" t="str">
            <v xml:space="preserve"> </v>
          </cell>
          <cell r="AN342" t="str">
            <v>bethm@bookplusinc.com</v>
          </cell>
          <cell r="AO342"/>
          <cell r="AP342"/>
          <cell r="AQ342"/>
        </row>
        <row r="343">
          <cell r="A343" t="str">
            <v>9495</v>
          </cell>
          <cell r="B343" t="str">
            <v>MM</v>
          </cell>
          <cell r="C343" t="str">
            <v xml:space="preserve">Joshua Academy                    </v>
          </cell>
          <cell r="D343" t="str">
            <v>1230 E Illinois St</v>
          </cell>
          <cell r="E343" t="str">
            <v xml:space="preserve">Evansville          </v>
          </cell>
          <cell r="F343" t="str">
            <v>IN</v>
          </cell>
          <cell r="G343">
            <v>47711</v>
          </cell>
          <cell r="H343" t="e">
            <v>#N/A</v>
          </cell>
          <cell r="I343" t="str">
            <v>072279651</v>
          </cell>
          <cell r="J343">
            <v>0.95</v>
          </cell>
          <cell r="K343" t="str">
            <v>Ms.</v>
          </cell>
          <cell r="L343" t="str">
            <v>Pamela Decker</v>
          </cell>
          <cell r="M343" t="str">
            <v>pdecker@joshuaacademy.com</v>
          </cell>
          <cell r="N343" t="str">
            <v>Pamela Decker</v>
          </cell>
          <cell r="O343" t="str">
            <v>pdecker@joshuaacademy.com</v>
          </cell>
          <cell r="P343"/>
          <cell r="Q343"/>
          <cell r="R343"/>
          <cell r="S343"/>
          <cell r="T343" t="str">
            <v>812.401.6300</v>
          </cell>
          <cell r="U343" t="str">
            <v>812.401.7023</v>
          </cell>
          <cell r="V343" t="str">
            <v>Pamela Decker</v>
          </cell>
          <cell r="W343" t="str">
            <v>pdecker@joshuaacademy.com</v>
          </cell>
          <cell r="X343"/>
          <cell r="Y343"/>
          <cell r="Z343"/>
          <cell r="AA343"/>
          <cell r="AB343" t="str">
            <v>812-401-6300</v>
          </cell>
          <cell r="AC343" t="str">
            <v>812-401-6307</v>
          </cell>
          <cell r="AD343" t="str">
            <v>Pamela Decker</v>
          </cell>
          <cell r="AE343" t="str">
            <v>pdecker@joshuaacademy.com</v>
          </cell>
          <cell r="AF343"/>
          <cell r="AG343"/>
          <cell r="AH343" t="str">
            <v>812-401-6300</v>
          </cell>
          <cell r="AI343" t="str">
            <v>Sandy Byers</v>
          </cell>
          <cell r="AJ343" t="str">
            <v>sbyers@joshuaacademy.com</v>
          </cell>
          <cell r="AK343"/>
          <cell r="AL343"/>
          <cell r="AM343" t="str">
            <v>Ms. Pamela Decker</v>
          </cell>
          <cell r="AN343" t="str">
            <v>pdecker@joshuaacademy.com</v>
          </cell>
          <cell r="AO343" t="str">
            <v>812-401-6300</v>
          </cell>
          <cell r="AP343"/>
          <cell r="AQ343"/>
        </row>
        <row r="344">
          <cell r="A344" t="str">
            <v>9505</v>
          </cell>
          <cell r="B344" t="str">
            <v>TBD</v>
          </cell>
          <cell r="C344" t="str">
            <v>Indiana Agriculture and Technology</v>
          </cell>
          <cell r="D344"/>
          <cell r="E344"/>
          <cell r="F344"/>
          <cell r="G344"/>
          <cell r="H344"/>
          <cell r="I344"/>
          <cell r="J344"/>
          <cell r="K344" t="str">
            <v xml:space="preserve">Mr. </v>
          </cell>
          <cell r="L344" t="str">
            <v>Keith Marsh</v>
          </cell>
          <cell r="M344" t="str">
            <v>kmarsh@indiana.ag</v>
          </cell>
          <cell r="N344"/>
          <cell r="O344"/>
          <cell r="P344"/>
          <cell r="Q344"/>
          <cell r="R344"/>
          <cell r="S344"/>
          <cell r="T344"/>
          <cell r="U344"/>
          <cell r="V344"/>
          <cell r="W344"/>
          <cell r="X344"/>
          <cell r="Y344"/>
          <cell r="Z344"/>
          <cell r="AA344"/>
          <cell r="AB344"/>
          <cell r="AC344"/>
          <cell r="AD344"/>
          <cell r="AE344"/>
          <cell r="AF344"/>
          <cell r="AG344"/>
          <cell r="AH344"/>
          <cell r="AI344"/>
          <cell r="AJ344"/>
          <cell r="AK344"/>
          <cell r="AL344"/>
          <cell r="AM344"/>
          <cell r="AN344"/>
          <cell r="AO344"/>
          <cell r="AP344"/>
          <cell r="AQ344"/>
        </row>
        <row r="345">
          <cell r="A345" t="str">
            <v>9535</v>
          </cell>
          <cell r="B345" t="str">
            <v>DM</v>
          </cell>
          <cell r="C345" t="str">
            <v xml:space="preserve">Gary Lighthouse Charter School    </v>
          </cell>
          <cell r="D345" t="str">
            <v xml:space="preserve">3201 Pierce St                </v>
          </cell>
          <cell r="E345" t="str">
            <v xml:space="preserve">Gary                </v>
          </cell>
          <cell r="F345" t="str">
            <v>IN</v>
          </cell>
          <cell r="G345">
            <v>46408</v>
          </cell>
          <cell r="H345">
            <v>3.9899999999999998E-2</v>
          </cell>
          <cell r="I345" t="str">
            <v>607006017</v>
          </cell>
          <cell r="J345">
            <v>0.95</v>
          </cell>
          <cell r="K345" t="str">
            <v>Ms.</v>
          </cell>
          <cell r="L345" t="str">
            <v>Jessica Beasley</v>
          </cell>
          <cell r="M345" t="str">
            <v>Jessica.beasley@lha.net</v>
          </cell>
          <cell r="N345" t="str">
            <v>Marisa Metzger</v>
          </cell>
          <cell r="O345" t="str">
            <v>marisa.metzger@nwi.lha.net</v>
          </cell>
          <cell r="P345"/>
          <cell r="Q345"/>
          <cell r="R345"/>
          <cell r="S345"/>
          <cell r="T345" t="str">
            <v>219.201.5973</v>
          </cell>
          <cell r="U345"/>
          <cell r="V345" t="str">
            <v>Marisa Metzger</v>
          </cell>
          <cell r="W345" t="str">
            <v>mmetzger@lhacs.org</v>
          </cell>
          <cell r="X345"/>
          <cell r="Y345"/>
          <cell r="Z345"/>
          <cell r="AA345"/>
          <cell r="AB345" t="str">
            <v>219.201.5973</v>
          </cell>
          <cell r="AC345" t="str">
            <v>219.884.4585</v>
          </cell>
          <cell r="AD345" t="str">
            <v>Marisa Metzger</v>
          </cell>
          <cell r="AE345" t="str">
            <v>Marisa.metzger@nwi.lha.net</v>
          </cell>
          <cell r="AF345"/>
          <cell r="AG345"/>
          <cell r="AH345" t="str">
            <v>219.977.9583</v>
          </cell>
          <cell r="AI345" t="str">
            <v>Marcia Saulo</v>
          </cell>
          <cell r="AJ345" t="str">
            <v>marcia.saulo@lha.net</v>
          </cell>
          <cell r="AK345"/>
          <cell r="AL345"/>
          <cell r="AM345" t="str">
            <v>Ms. Sarah Gallagher</v>
          </cell>
          <cell r="AN345" t="str">
            <v>sarah.gallagher@lha.net</v>
          </cell>
          <cell r="AO345" t="str">
            <v>219.201.5973</v>
          </cell>
          <cell r="AP345" t="str">
            <v>Marisa Metzger</v>
          </cell>
          <cell r="AQ345" t="str">
            <v>marisa.metzger@nwi.lha.net</v>
          </cell>
        </row>
        <row r="346">
          <cell r="A346" t="str">
            <v>9545</v>
          </cell>
          <cell r="B346" t="str">
            <v>FC</v>
          </cell>
          <cell r="C346" t="str">
            <v xml:space="preserve">21st Century Charter Sch Of Gary  </v>
          </cell>
          <cell r="D346" t="str">
            <v>1630 N Meridian St, Suite 350</v>
          </cell>
          <cell r="E346" t="str">
            <v xml:space="preserve">Indianapolis        </v>
          </cell>
          <cell r="F346" t="str">
            <v>IN</v>
          </cell>
          <cell r="G346">
            <v>46202</v>
          </cell>
          <cell r="H346" t="e">
            <v>#N/A</v>
          </cell>
          <cell r="I346" t="str">
            <v>173888988</v>
          </cell>
          <cell r="J346">
            <v>0.95</v>
          </cell>
          <cell r="K346" t="str">
            <v>Mr.</v>
          </cell>
          <cell r="L346" t="str">
            <v>Kevin Teasley</v>
          </cell>
          <cell r="M346" t="str">
            <v>kevin.teasley@geofoundation.org</v>
          </cell>
          <cell r="N346" t="str">
            <v>Dana Teasley</v>
          </cell>
          <cell r="O346" t="str">
            <v>dana.teasley@geofoundation.org</v>
          </cell>
          <cell r="P346"/>
          <cell r="Q346"/>
          <cell r="R346"/>
          <cell r="S346"/>
          <cell r="T346" t="str">
            <v>317.713.4207</v>
          </cell>
          <cell r="U346"/>
          <cell r="V346" t="str">
            <v>Dana Teasley</v>
          </cell>
          <cell r="W346" t="str">
            <v>dana.teasley@geofoundation.org</v>
          </cell>
          <cell r="X346"/>
          <cell r="Y346"/>
          <cell r="Z346"/>
          <cell r="AA346"/>
          <cell r="AB346" t="str">
            <v>317.713.4207</v>
          </cell>
          <cell r="AC346"/>
          <cell r="AD346" t="str">
            <v>Daniel Velasco</v>
          </cell>
          <cell r="AE346" t="str">
            <v>Dvelasco@geofoundation.org</v>
          </cell>
          <cell r="AF346"/>
          <cell r="AG346"/>
          <cell r="AH346" t="str">
            <v>219-886-7130, x3553</v>
          </cell>
          <cell r="AI346" t="str">
            <v>Dana Teasley</v>
          </cell>
          <cell r="AJ346" t="str">
            <v>dana.teasley@geofoundation.org</v>
          </cell>
          <cell r="AK346"/>
          <cell r="AL346"/>
          <cell r="AM346" t="str">
            <v>Mr. Kevin Teasley</v>
          </cell>
          <cell r="AN346" t="str">
            <v>kevin.teasley@geofoundation.org</v>
          </cell>
          <cell r="AO346" t="str">
            <v>317.713.4207</v>
          </cell>
          <cell r="AP346" t="str">
            <v>Dana Teasley</v>
          </cell>
          <cell r="AQ346" t="str">
            <v>dteasley@geoacademies.org</v>
          </cell>
        </row>
        <row r="347">
          <cell r="A347" t="str">
            <v>9555</v>
          </cell>
          <cell r="B347" t="str">
            <v>AC</v>
          </cell>
          <cell r="C347" t="str">
            <v>East Chicago Urban Enterprise Acad</v>
          </cell>
          <cell r="D347" t="str">
            <v>1402 E Chicago Ave</v>
          </cell>
          <cell r="E347" t="str">
            <v xml:space="preserve">East Chicago        </v>
          </cell>
          <cell r="F347" t="str">
            <v>IN</v>
          </cell>
          <cell r="G347">
            <v>46312</v>
          </cell>
          <cell r="H347" t="e">
            <v>#N/A</v>
          </cell>
          <cell r="I347">
            <v>956873269</v>
          </cell>
          <cell r="J347">
            <v>0.95</v>
          </cell>
          <cell r="K347" t="str">
            <v>Ms.</v>
          </cell>
          <cell r="L347" t="str">
            <v>Veronica Eskew</v>
          </cell>
          <cell r="M347" t="str">
            <v>veronica.eskew@leonagroup.com</v>
          </cell>
          <cell r="N347" t="str">
            <v>Kris Ann Geerearts</v>
          </cell>
          <cell r="O347" t="str">
            <v>kris.geeraerts@leonagroup.com</v>
          </cell>
          <cell r="P347"/>
          <cell r="Q347"/>
          <cell r="R347"/>
          <cell r="S347"/>
          <cell r="T347" t="str">
            <v>517.203.3729</v>
          </cell>
          <cell r="U347"/>
          <cell r="V347" t="str">
            <v>Kris Ann Geerearts</v>
          </cell>
          <cell r="W347" t="str">
            <v>kris.johnstone@leonagroup.com</v>
          </cell>
          <cell r="X347"/>
          <cell r="Y347"/>
          <cell r="Z347"/>
          <cell r="AA347"/>
          <cell r="AB347" t="str">
            <v>517.203.3729</v>
          </cell>
          <cell r="AC347"/>
          <cell r="AD347" t="str">
            <v>Veronica Eskew</v>
          </cell>
          <cell r="AE347" t="str">
            <v>Veronica.eskew@leonagroup.com</v>
          </cell>
          <cell r="AF347"/>
          <cell r="AG347"/>
          <cell r="AH347" t="str">
            <v xml:space="preserve">  </v>
          </cell>
          <cell r="AI347" t="str">
            <v>Melinda Benkovsky</v>
          </cell>
          <cell r="AJ347" t="str">
            <v>melinda.benkovsky@leonagroup.com</v>
          </cell>
          <cell r="AK347"/>
          <cell r="AL347"/>
          <cell r="AM347" t="str">
            <v>Ms. Veronica Eskew</v>
          </cell>
          <cell r="AN347" t="str">
            <v>veronica.eskew@leonagroup.com</v>
          </cell>
          <cell r="AO347" t="str">
            <v>517.203.3729</v>
          </cell>
          <cell r="AP347" t="str">
            <v>Kris Ann Geeraerts</v>
          </cell>
          <cell r="AQ347" t="str">
            <v>kris.geeraerts@leonagroup.com</v>
          </cell>
        </row>
        <row r="348">
          <cell r="A348" t="str">
            <v>9575</v>
          </cell>
          <cell r="B348" t="str">
            <v>DM</v>
          </cell>
          <cell r="C348" t="str">
            <v xml:space="preserve">Indpls Lighthouse Charter School  </v>
          </cell>
          <cell r="D348" t="str">
            <v>1780 Stoan Ave</v>
          </cell>
          <cell r="E348" t="str">
            <v xml:space="preserve">Indianapolis        </v>
          </cell>
          <cell r="F348" t="str">
            <v>IN</v>
          </cell>
          <cell r="G348">
            <v>46203</v>
          </cell>
          <cell r="H348">
            <v>4.0399999999999998E-2</v>
          </cell>
          <cell r="I348" t="str">
            <v>800132214</v>
          </cell>
          <cell r="J348">
            <v>0.95</v>
          </cell>
          <cell r="K348" t="str">
            <v>Mr.</v>
          </cell>
          <cell r="L348" t="str">
            <v>Ryan Gall</v>
          </cell>
          <cell r="M348" t="str">
            <v>ryan.gall@lha.net</v>
          </cell>
          <cell r="N348" t="str">
            <v>Nick Murray-Vachon</v>
          </cell>
          <cell r="O348" t="str">
            <v>nmurrayvachon@lhacs.org</v>
          </cell>
          <cell r="P348"/>
          <cell r="Q348"/>
          <cell r="R348"/>
          <cell r="S348"/>
          <cell r="T348" t="str">
            <v>317.351.1534</v>
          </cell>
          <cell r="U348" t="str">
            <v>317.351.1804</v>
          </cell>
          <cell r="V348" t="str">
            <v>Bertha Rios</v>
          </cell>
          <cell r="W348" t="str">
            <v>brios@lhacs.org</v>
          </cell>
          <cell r="X348"/>
          <cell r="Y348"/>
          <cell r="Z348"/>
          <cell r="AA348"/>
          <cell r="AB348" t="str">
            <v>219-617-7202</v>
          </cell>
          <cell r="AC348"/>
          <cell r="AD348" t="str">
            <v>Travis Campbell</v>
          </cell>
          <cell r="AE348" t="str">
            <v>Travis.campbell@indysouth.lha.net</v>
          </cell>
          <cell r="AF348"/>
          <cell r="AG348"/>
          <cell r="AH348" t="str">
            <v>317-351-1534</v>
          </cell>
          <cell r="AI348" t="str">
            <v>Mary Beth Rousseau</v>
          </cell>
          <cell r="AJ348" t="str">
            <v>Marybeth.rosseau@lha.net</v>
          </cell>
          <cell r="AK348"/>
          <cell r="AL348"/>
          <cell r="AM348" t="str">
            <v>Mr. Ryan Gall</v>
          </cell>
          <cell r="AN348" t="str">
            <v>rgall@lhacs.org</v>
          </cell>
          <cell r="AO348" t="str">
            <v>219-617-7202</v>
          </cell>
          <cell r="AP348"/>
          <cell r="AQ348"/>
        </row>
        <row r="349">
          <cell r="A349" t="str">
            <v>9595</v>
          </cell>
          <cell r="B349" t="str">
            <v>DM</v>
          </cell>
          <cell r="C349" t="str">
            <v xml:space="preserve">East Chicago Lighthouse Charter   </v>
          </cell>
          <cell r="D349" t="str">
            <v xml:space="preserve">3916 Pulaski St               </v>
          </cell>
          <cell r="E349" t="str">
            <v xml:space="preserve">East Chicago        </v>
          </cell>
          <cell r="F349" t="str">
            <v>IN</v>
          </cell>
          <cell r="G349">
            <v>46312</v>
          </cell>
          <cell r="H349">
            <v>5.2699999999999997E-2</v>
          </cell>
          <cell r="I349">
            <v>884535360</v>
          </cell>
          <cell r="J349">
            <v>0.95</v>
          </cell>
          <cell r="K349" t="str">
            <v>Dr.</v>
          </cell>
          <cell r="L349" t="str">
            <v>Jessica Beasley</v>
          </cell>
          <cell r="M349" t="str">
            <v>Jessica.beasley@lhacs.org</v>
          </cell>
          <cell r="N349" t="str">
            <v xml:space="preserve">Marisa Metzger </v>
          </cell>
          <cell r="O349" t="str">
            <v>mmetzger@lhacs.org</v>
          </cell>
          <cell r="P349"/>
          <cell r="Q349"/>
          <cell r="R349"/>
          <cell r="S349"/>
          <cell r="T349" t="str">
            <v>219.378.7450</v>
          </cell>
          <cell r="U349" t="str">
            <v>219.378.7460</v>
          </cell>
          <cell r="V349" t="str">
            <v>Marisa Metzger</v>
          </cell>
          <cell r="W349" t="str">
            <v>mmetzger@lhacs.org</v>
          </cell>
          <cell r="X349"/>
          <cell r="Y349"/>
          <cell r="Z349"/>
          <cell r="AA349"/>
          <cell r="AB349" t="str">
            <v>219-201-5973</v>
          </cell>
          <cell r="AC349" t="str">
            <v>219-378-7460</v>
          </cell>
          <cell r="AD349" t="str">
            <v>Mayra Quiroz</v>
          </cell>
          <cell r="AE349" t="str">
            <v>mayra.quiroz@nwi.lha.net</v>
          </cell>
          <cell r="AF349"/>
          <cell r="AG349"/>
          <cell r="AH349" t="str">
            <v xml:space="preserve">219.378.7450 </v>
          </cell>
          <cell r="AI349" t="str">
            <v>Mary Beth Rousseau</v>
          </cell>
          <cell r="AJ349" t="str">
            <v>Marybeth.rosseau@lha.net</v>
          </cell>
          <cell r="AK349"/>
          <cell r="AL349"/>
          <cell r="AM349" t="str">
            <v>Dr. Sheri Miller-Williams</v>
          </cell>
          <cell r="AN349" t="str">
            <v>smillerwill@lhacs.org</v>
          </cell>
          <cell r="AO349" t="str">
            <v>219-201-5973</v>
          </cell>
          <cell r="AP349" t="str">
            <v>Marisa Metzger</v>
          </cell>
          <cell r="AQ349" t="str">
            <v>marisa.metzger@nwi.lha.net</v>
          </cell>
        </row>
        <row r="350">
          <cell r="A350" t="str">
            <v>9615</v>
          </cell>
          <cell r="B350" t="str">
            <v>MF</v>
          </cell>
          <cell r="C350" t="str">
            <v xml:space="preserve">Andrew J Brown Academy            </v>
          </cell>
          <cell r="D350" t="str">
            <v xml:space="preserve">3600 N German Church Rd       </v>
          </cell>
          <cell r="E350" t="str">
            <v xml:space="preserve">Indianapolis        </v>
          </cell>
          <cell r="F350" t="str">
            <v>IN</v>
          </cell>
          <cell r="G350" t="str">
            <v>46235-8504</v>
          </cell>
          <cell r="H350">
            <v>1.14E-2</v>
          </cell>
          <cell r="I350">
            <v>165483830</v>
          </cell>
          <cell r="J350">
            <v>0.95</v>
          </cell>
          <cell r="K350" t="str">
            <v>Mr.</v>
          </cell>
          <cell r="L350" t="str">
            <v>James Hill</v>
          </cell>
          <cell r="M350" t="str">
            <v>49.jhill@nhaschools.com</v>
          </cell>
          <cell r="N350" t="str">
            <v>Stephanie Brock-Knoper</v>
          </cell>
          <cell r="O350" t="str">
            <v>vnystrom@nhaschools.com</v>
          </cell>
          <cell r="P350"/>
          <cell r="Q350"/>
          <cell r="R350"/>
          <cell r="S350"/>
          <cell r="T350" t="str">
            <v>616.222.1700</v>
          </cell>
          <cell r="U350"/>
          <cell r="V350" t="str">
            <v>Vicki Nystrom</v>
          </cell>
          <cell r="W350" t="str">
            <v>vnystrom@nhaschools.com</v>
          </cell>
          <cell r="X350"/>
          <cell r="Y350"/>
          <cell r="Z350"/>
          <cell r="AA350"/>
          <cell r="AB350" t="str">
            <v>616.222.1700</v>
          </cell>
          <cell r="AC350" t="str">
            <v>616.222.1701</v>
          </cell>
          <cell r="AD350" t="str">
            <v>Vicki Nystrom</v>
          </cell>
          <cell r="AE350" t="str">
            <v>49.jhill@nhaschools.com</v>
          </cell>
          <cell r="AF350"/>
          <cell r="AG350"/>
          <cell r="AH350" t="str">
            <v>317.891.0730</v>
          </cell>
          <cell r="AI350" t="str">
            <v>Jeff Ratuzsny</v>
          </cell>
          <cell r="AJ350" t="str">
            <v>jratuszny@nhaschools.com</v>
          </cell>
          <cell r="AK350"/>
          <cell r="AL350"/>
          <cell r="AM350" t="str">
            <v>Mr. James Hill</v>
          </cell>
          <cell r="AN350" t="str">
            <v>49.jhill@nhaschools.com</v>
          </cell>
          <cell r="AO350" t="str">
            <v>616.222.1700</v>
          </cell>
          <cell r="AP350" t="str">
            <v>Vicki Nystrom</v>
          </cell>
          <cell r="AQ350" t="str">
            <v>vnystrom@nhaschools.com</v>
          </cell>
        </row>
        <row r="351">
          <cell r="A351" t="str">
            <v>9620</v>
          </cell>
          <cell r="B351" t="str">
            <v>MF</v>
          </cell>
          <cell r="C351" t="str">
            <v>Burris Laboratory School</v>
          </cell>
          <cell r="D351" t="str">
            <v>2201 W. University Ave.</v>
          </cell>
          <cell r="E351" t="str">
            <v xml:space="preserve">Muncie              </v>
          </cell>
          <cell r="F351" t="str">
            <v>IN</v>
          </cell>
          <cell r="G351" t="str">
            <v>47306-0575</v>
          </cell>
          <cell r="H351" t="e">
            <v>#N/A</v>
          </cell>
          <cell r="I351" t="str">
            <v>100214287</v>
          </cell>
          <cell r="J351">
            <v>0.85</v>
          </cell>
          <cell r="K351" t="str">
            <v>Dr.</v>
          </cell>
          <cell r="L351" t="str">
            <v>Julie Price</v>
          </cell>
          <cell r="M351" t="str">
            <v>jawood@bsu.edu</v>
          </cell>
          <cell r="N351" t="str">
            <v>Dawn Miller</v>
          </cell>
          <cell r="O351" t="str">
            <v>demiller4@bsu.edu</v>
          </cell>
          <cell r="P351"/>
          <cell r="Q351"/>
          <cell r="R351"/>
          <cell r="S351"/>
          <cell r="T351" t="str">
            <v>765.285.1131</v>
          </cell>
          <cell r="U351" t="str">
            <v>765.285.8620</v>
          </cell>
          <cell r="V351" t="str">
            <v>Dawn Miller</v>
          </cell>
          <cell r="W351" t="str">
            <v>demiller4@bsu.edu</v>
          </cell>
          <cell r="X351"/>
          <cell r="Y351"/>
          <cell r="Z351"/>
          <cell r="AA351"/>
          <cell r="AB351" t="str">
            <v>765-285-1331</v>
          </cell>
          <cell r="AC351" t="str">
            <v>765-285-8620</v>
          </cell>
          <cell r="AD351" t="str">
            <v>Dawn Miller</v>
          </cell>
          <cell r="AE351" t="str">
            <v>demiller4@bsu.edu</v>
          </cell>
          <cell r="AF351"/>
          <cell r="AG351"/>
          <cell r="AH351" t="str">
            <v>765-285-8600</v>
          </cell>
          <cell r="AI351" t="str">
            <v>Araminta Tuttle</v>
          </cell>
          <cell r="AJ351" t="str">
            <v>aetuttle@bsu.edu</v>
          </cell>
          <cell r="AK351"/>
          <cell r="AL351"/>
          <cell r="AM351" t="str">
            <v>Dr. Julie Price</v>
          </cell>
          <cell r="AN351" t="str">
            <v>jawood@bsu.edu</v>
          </cell>
          <cell r="AO351" t="str">
            <v>765-285-1331</v>
          </cell>
          <cell r="AP351" t="str">
            <v>Dawn Miller</v>
          </cell>
          <cell r="AQ351" t="str">
            <v>demiller4@bsu.edu</v>
          </cell>
        </row>
        <row r="352">
          <cell r="A352" t="str">
            <v>9625</v>
          </cell>
          <cell r="B352" t="str">
            <v>---</v>
          </cell>
          <cell r="C352" t="str">
            <v>IN Academy for Science ,Math, and Humanities</v>
          </cell>
          <cell r="D352"/>
          <cell r="E352"/>
          <cell r="F352"/>
          <cell r="G352"/>
          <cell r="H352" t="e">
            <v>#N/A</v>
          </cell>
          <cell r="I352" t="str">
            <v>620263939</v>
          </cell>
          <cell r="J352">
            <v>0.85</v>
          </cell>
          <cell r="K352"/>
          <cell r="L352" t="str">
            <v>Julie Price</v>
          </cell>
          <cell r="M352" t="str">
            <v>jawood@bsu.edu</v>
          </cell>
          <cell r="N352"/>
          <cell r="O352"/>
          <cell r="P352"/>
          <cell r="Q352"/>
          <cell r="R352"/>
          <cell r="S352"/>
          <cell r="T352"/>
          <cell r="U352"/>
          <cell r="V352"/>
          <cell r="W352"/>
          <cell r="X352"/>
          <cell r="Y352"/>
          <cell r="Z352"/>
          <cell r="AA352"/>
          <cell r="AB352"/>
          <cell r="AC352"/>
          <cell r="AD352" t="str">
            <v>Brandy Reichle</v>
          </cell>
          <cell r="AE352" t="str">
            <v>breichle@bsu.edu</v>
          </cell>
          <cell r="AF352"/>
          <cell r="AG352"/>
          <cell r="AH352" t="str">
            <v>765-285-8130</v>
          </cell>
          <cell r="AI352"/>
          <cell r="AJ352"/>
          <cell r="AK352"/>
          <cell r="AL352"/>
          <cell r="AM352" t="str">
            <v xml:space="preserve"> </v>
          </cell>
          <cell r="AN352"/>
          <cell r="AO352"/>
          <cell r="AP352"/>
          <cell r="AQ352"/>
        </row>
        <row r="353">
          <cell r="A353" t="str">
            <v>9640</v>
          </cell>
          <cell r="B353" t="str">
            <v>---</v>
          </cell>
          <cell r="C353" t="str">
            <v xml:space="preserve">Options Charter Sch - Noblesville </v>
          </cell>
          <cell r="D353" t="str">
            <v xml:space="preserve">9945 Cumberland Pointe Blvd   </v>
          </cell>
          <cell r="E353" t="str">
            <v xml:space="preserve">Noblesville         </v>
          </cell>
          <cell r="F353" t="str">
            <v>IN</v>
          </cell>
          <cell r="G353">
            <v>46060</v>
          </cell>
          <cell r="H353">
            <v>4.0000000000000002E-4</v>
          </cell>
          <cell r="I353" t="str">
            <v>796212921</v>
          </cell>
          <cell r="J353">
            <v>0.85</v>
          </cell>
          <cell r="K353" t="str">
            <v>Mr.</v>
          </cell>
          <cell r="L353" t="str">
            <v>Mike Gustin</v>
          </cell>
          <cell r="M353" t="str">
            <v>mgustin@optionsined.org</v>
          </cell>
          <cell r="N353" t="str">
            <v>Declined Title I funds</v>
          </cell>
          <cell r="O353"/>
          <cell r="P353"/>
          <cell r="Q353"/>
          <cell r="R353"/>
          <cell r="S353"/>
          <cell r="T353"/>
          <cell r="U353"/>
          <cell r="V353" t="str">
            <v>Jacob Brandau</v>
          </cell>
          <cell r="W353" t="str">
            <v>jbrandau@optionsined.org</v>
          </cell>
          <cell r="X353"/>
          <cell r="Y353"/>
          <cell r="Z353"/>
          <cell r="AA353"/>
          <cell r="AB353" t="str">
            <v>317-773-8659</v>
          </cell>
          <cell r="AC353"/>
          <cell r="AD353" t="str">
            <v>Mike Gustin</v>
          </cell>
          <cell r="AE353" t="str">
            <v>mgustin@optionsined.org</v>
          </cell>
          <cell r="AF353"/>
          <cell r="AG353"/>
          <cell r="AH353" t="str">
            <v>317-773-8659</v>
          </cell>
          <cell r="AI353"/>
          <cell r="AJ353"/>
          <cell r="AK353"/>
          <cell r="AL353"/>
          <cell r="AM353" t="str">
            <v>Mr. Mike Gustin</v>
          </cell>
          <cell r="AN353" t="str">
            <v>mgustin@optionsined.org</v>
          </cell>
          <cell r="AO353"/>
          <cell r="AP353"/>
          <cell r="AQ353"/>
        </row>
        <row r="354">
          <cell r="A354" t="str">
            <v>9645</v>
          </cell>
          <cell r="B354" t="str">
            <v>MF</v>
          </cell>
          <cell r="C354" t="str">
            <v>Avondale Meadows Academy</v>
          </cell>
          <cell r="D354" t="str">
            <v xml:space="preserve">3980 Meadows Dr               </v>
          </cell>
          <cell r="E354" t="str">
            <v xml:space="preserve">Indianapolis        </v>
          </cell>
          <cell r="F354" t="str">
            <v>IN</v>
          </cell>
          <cell r="G354" t="str">
            <v>46205-3114</v>
          </cell>
          <cell r="H354" t="e">
            <v>#N/A</v>
          </cell>
          <cell r="I354" t="str">
            <v>836277942</v>
          </cell>
          <cell r="J354">
            <v>0.95</v>
          </cell>
          <cell r="K354" t="str">
            <v>Ms.</v>
          </cell>
          <cell r="L354" t="str">
            <v>Kelly Herron</v>
          </cell>
          <cell r="M354" t="str">
            <v>kherron@unitedschoolsindy.org</v>
          </cell>
          <cell r="N354" t="str">
            <v>Sarah Lofton</v>
          </cell>
          <cell r="O354" t="str">
            <v>slofton@avondalemeadowsacademy.org</v>
          </cell>
          <cell r="P354"/>
          <cell r="Q354"/>
          <cell r="R354"/>
          <cell r="S354"/>
          <cell r="T354" t="str">
            <v>317.803.3182</v>
          </cell>
          <cell r="U354" t="str">
            <v>317.803.2367</v>
          </cell>
          <cell r="V354" t="str">
            <v>Laura Burton</v>
          </cell>
          <cell r="W354" t="str">
            <v>lburton@unitedschoolsindy.org</v>
          </cell>
          <cell r="X354"/>
          <cell r="Y354"/>
          <cell r="Z354"/>
          <cell r="AA354"/>
          <cell r="AB354" t="str">
            <v>317-550-3363</v>
          </cell>
          <cell r="AC354" t="str">
            <v>219-979-2611</v>
          </cell>
          <cell r="AD354" t="str">
            <v>Anne Swearingen</v>
          </cell>
          <cell r="AE354" t="str">
            <v>aswearingen@avondalemeadowsacademy.org</v>
          </cell>
          <cell r="AF354"/>
          <cell r="AG354"/>
          <cell r="AH354" t="str">
            <v>317-803-3182</v>
          </cell>
          <cell r="AI354" t="str">
            <v>Laura Burton</v>
          </cell>
          <cell r="AJ354" t="str">
            <v>lburton@unitedschoolsindy.org</v>
          </cell>
          <cell r="AK354"/>
          <cell r="AL354"/>
          <cell r="AM354" t="str">
            <v>Ms. Kelly Herron</v>
          </cell>
          <cell r="AN354" t="str">
            <v>kherron@unitedschoolsindy.org</v>
          </cell>
          <cell r="AO354" t="str">
            <v>317-550-3363</v>
          </cell>
          <cell r="AP354" t="str">
            <v>Kelly Herron</v>
          </cell>
          <cell r="AQ354" t="str">
            <v>kherron@unitedschoolsindy.org</v>
          </cell>
        </row>
        <row r="355">
          <cell r="A355" t="str">
            <v>9650</v>
          </cell>
          <cell r="B355" t="str">
            <v>MF</v>
          </cell>
          <cell r="C355" t="str">
            <v xml:space="preserve">Herron High School                 </v>
          </cell>
          <cell r="D355" t="str">
            <v xml:space="preserve">110 E 16th St                 </v>
          </cell>
          <cell r="E355" t="str">
            <v xml:space="preserve">Indianapolis        </v>
          </cell>
          <cell r="F355" t="str">
            <v>IN</v>
          </cell>
          <cell r="G355">
            <v>46202</v>
          </cell>
          <cell r="H355" t="e">
            <v>#N/A</v>
          </cell>
          <cell r="I355" t="str">
            <v>809528222</v>
          </cell>
          <cell r="J355">
            <v>0.9</v>
          </cell>
          <cell r="K355" t="str">
            <v xml:space="preserve">Mrs.         </v>
          </cell>
          <cell r="L355" t="str">
            <v>Janet McNeal</v>
          </cell>
          <cell r="M355" t="str">
            <v>jmcneal@herronhighschool.org</v>
          </cell>
          <cell r="N355" t="str">
            <v>Malcolm Gilchrist</v>
          </cell>
          <cell r="O355" t="str">
            <v>mgilchrist@herronhighschool.org</v>
          </cell>
          <cell r="P355"/>
          <cell r="Q355"/>
          <cell r="R355"/>
          <cell r="S355"/>
          <cell r="T355" t="str">
            <v>317.231.0010</v>
          </cell>
          <cell r="U355" t="str">
            <v>317.231.3759</v>
          </cell>
          <cell r="V355" t="str">
            <v>Jonathon Harris</v>
          </cell>
          <cell r="W355" t="str">
            <v>jharris@herronhighschool.org</v>
          </cell>
          <cell r="X355"/>
          <cell r="Y355"/>
          <cell r="Z355"/>
          <cell r="AA355"/>
          <cell r="AB355" t="str">
            <v xml:space="preserve">317-231-0010 </v>
          </cell>
          <cell r="AC355"/>
          <cell r="AD355" t="str">
            <v>Sean Henseleit</v>
          </cell>
          <cell r="AE355" t="str">
            <v>jharris@herronhighschool.org</v>
          </cell>
          <cell r="AF355"/>
          <cell r="AG355"/>
          <cell r="AH355" t="str">
            <v>317-231-0010</v>
          </cell>
          <cell r="AI355" t="str">
            <v>Juli Woodrum</v>
          </cell>
          <cell r="AJ355" t="str">
            <v>jwoodrum@indianapolisclassicalschools.org</v>
          </cell>
          <cell r="AK355"/>
          <cell r="AL355"/>
          <cell r="AM355" t="str">
            <v>Mrs. Janet McNeal</v>
          </cell>
          <cell r="AN355" t="str">
            <v>jmcneal@herronhighschool.org</v>
          </cell>
          <cell r="AO355" t="str">
            <v xml:space="preserve">317-231-0010 </v>
          </cell>
          <cell r="AP355" t="str">
            <v>Juli Woodrum</v>
          </cell>
          <cell r="AQ355" t="str">
            <v>jwoodrum@indianapolisclassicschools.org</v>
          </cell>
        </row>
        <row r="356">
          <cell r="A356" t="str">
            <v>9655</v>
          </cell>
          <cell r="B356" t="str">
            <v>---</v>
          </cell>
          <cell r="C356" t="str">
            <v xml:space="preserve">Hope Academy                      </v>
          </cell>
          <cell r="D356" t="str">
            <v xml:space="preserve">8102 Clearvista Pky           </v>
          </cell>
          <cell r="E356" t="str">
            <v xml:space="preserve">Indianapolis        </v>
          </cell>
          <cell r="F356" t="str">
            <v>IN</v>
          </cell>
          <cell r="G356">
            <v>46256</v>
          </cell>
          <cell r="H356" t="e">
            <v>#N/A</v>
          </cell>
          <cell r="I356" t="str">
            <v>809152924</v>
          </cell>
          <cell r="J356">
            <v>0.85</v>
          </cell>
          <cell r="K356" t="str">
            <v>Ms.</v>
          </cell>
          <cell r="L356" t="str">
            <v>Linda Gagyi</v>
          </cell>
          <cell r="M356" t="str">
            <v>lgagyi@fairbankscd.org</v>
          </cell>
          <cell r="N356" t="str">
            <v xml:space="preserve">Not Title I Served </v>
          </cell>
          <cell r="O356"/>
          <cell r="P356"/>
          <cell r="Q356"/>
          <cell r="R356"/>
          <cell r="S356"/>
          <cell r="T356"/>
          <cell r="U356"/>
          <cell r="V356" t="str">
            <v>Linda Gagyi</v>
          </cell>
          <cell r="W356" t="str">
            <v>lgagyi@fairbankscd.org</v>
          </cell>
          <cell r="X356"/>
          <cell r="Y356"/>
          <cell r="Z356"/>
          <cell r="AA356"/>
          <cell r="AB356" t="str">
            <v>317-735-1937</v>
          </cell>
          <cell r="AC356" t="str">
            <v>317-803-2367</v>
          </cell>
          <cell r="AD356" t="str">
            <v>Linda Gagyi</v>
          </cell>
          <cell r="AE356" t="str">
            <v>lgagyi@fairbankscd.org</v>
          </cell>
          <cell r="AF356"/>
          <cell r="AG356"/>
          <cell r="AH356" t="str">
            <v>317-572-9356</v>
          </cell>
          <cell r="AI356"/>
          <cell r="AJ356"/>
          <cell r="AK356"/>
          <cell r="AL356"/>
          <cell r="AM356" t="str">
            <v>Ms. Linda Gagyi</v>
          </cell>
          <cell r="AN356" t="str">
            <v>lgagyi@fairbankscd.org</v>
          </cell>
          <cell r="AO356" t="str">
            <v>317-735-1937</v>
          </cell>
          <cell r="AP356"/>
          <cell r="AQ356"/>
        </row>
        <row r="357">
          <cell r="A357" t="str">
            <v>9665</v>
          </cell>
          <cell r="B357" t="str">
            <v>---</v>
          </cell>
          <cell r="C357" t="str">
            <v xml:space="preserve">Geist Montessori Academy          </v>
          </cell>
          <cell r="D357" t="str">
            <v>13942 E. 96th St. Ste. 120</v>
          </cell>
          <cell r="E357" t="str">
            <v xml:space="preserve">Mccordsville        </v>
          </cell>
          <cell r="F357" t="str">
            <v>IN</v>
          </cell>
          <cell r="G357">
            <v>46055</v>
          </cell>
          <cell r="H357" t="e">
            <v>#N/A</v>
          </cell>
          <cell r="I357" t="str">
            <v>786155767</v>
          </cell>
          <cell r="J357">
            <v>0.85</v>
          </cell>
          <cell r="K357" t="str">
            <v xml:space="preserve">Mrs.         </v>
          </cell>
          <cell r="L357" t="str">
            <v>Susan Fries</v>
          </cell>
          <cell r="M357" t="str">
            <v>fries.sue@gmail.com</v>
          </cell>
          <cell r="N357"/>
          <cell r="O357"/>
          <cell r="P357"/>
          <cell r="Q357"/>
          <cell r="R357"/>
          <cell r="S357"/>
          <cell r="T357" t="str">
            <v>317.335.1158</v>
          </cell>
          <cell r="U357" t="str">
            <v>317.335.1265</v>
          </cell>
          <cell r="V357" t="str">
            <v>Susan Fries</v>
          </cell>
          <cell r="W357" t="str">
            <v>sfries@gma.k12.in.us</v>
          </cell>
          <cell r="X357"/>
          <cell r="Y357"/>
          <cell r="Z357"/>
          <cell r="AA357"/>
          <cell r="AB357" t="str">
            <v>317-335-1158</v>
          </cell>
          <cell r="AC357" t="str">
            <v>317-335-1265</v>
          </cell>
          <cell r="AD357" t="str">
            <v>Molly Gregory</v>
          </cell>
          <cell r="AE357" t="str">
            <v>mgregory@gma.k12.in.us</v>
          </cell>
          <cell r="AF357"/>
          <cell r="AG357"/>
          <cell r="AH357" t="str">
            <v>317.335.1158</v>
          </cell>
          <cell r="AI357" t="str">
            <v>Sam Patterson</v>
          </cell>
          <cell r="AJ357" t="str">
            <v>sampatt@umail.iu.edu</v>
          </cell>
          <cell r="AK357"/>
          <cell r="AL357"/>
          <cell r="AM357" t="str">
            <v>Mrs. Susan Fries</v>
          </cell>
          <cell r="AN357" t="str">
            <v>fries.sue@gmail.com</v>
          </cell>
          <cell r="AO357" t="str">
            <v>317-335-1158</v>
          </cell>
          <cell r="AP357"/>
          <cell r="AQ357"/>
        </row>
        <row r="358">
          <cell r="A358" t="str">
            <v>9670</v>
          </cell>
          <cell r="B358" t="str">
            <v>MF</v>
          </cell>
          <cell r="C358" t="str">
            <v>Indianapolis Metropolitan High Sch</v>
          </cell>
          <cell r="D358" t="str">
            <v xml:space="preserve">1635 W Michigan St            </v>
          </cell>
          <cell r="E358" t="str">
            <v xml:space="preserve">Indianapolis        </v>
          </cell>
          <cell r="F358" t="str">
            <v>IN</v>
          </cell>
          <cell r="G358">
            <v>46222</v>
          </cell>
          <cell r="H358" t="e">
            <v>#N/A</v>
          </cell>
          <cell r="I358" t="str">
            <v>800476736</v>
          </cell>
          <cell r="J358">
            <v>0.95</v>
          </cell>
          <cell r="K358" t="str">
            <v xml:space="preserve">Mrs.         </v>
          </cell>
          <cell r="L358" t="str">
            <v>Betsy Delgado</v>
          </cell>
          <cell r="M358" t="str">
            <v xml:space="preserve">bdelgado@goodwillindy.org </v>
          </cell>
          <cell r="N358" t="str">
            <v>Laura Cope</v>
          </cell>
          <cell r="O358" t="str">
            <v>lcope@goodwilleducation.org</v>
          </cell>
          <cell r="P358" t="str">
            <v>Chelsea Groves</v>
          </cell>
          <cell r="Q358" t="str">
            <v>chelseagroves@goodwilleducation.org</v>
          </cell>
          <cell r="R358"/>
          <cell r="S358"/>
          <cell r="T358" t="str">
            <v>317.524.3843</v>
          </cell>
          <cell r="U358" t="str">
            <v>317.524.4003</v>
          </cell>
          <cell r="V358" t="str">
            <v>Laura Cope</v>
          </cell>
          <cell r="W358" t="str">
            <v>laura.cope@goodwilleducation.org</v>
          </cell>
          <cell r="X358"/>
          <cell r="Y358"/>
          <cell r="Z358"/>
          <cell r="AA358"/>
          <cell r="AB358" t="str">
            <v>317-607-7772</v>
          </cell>
          <cell r="AC358" t="str">
            <v>317-524.4003</v>
          </cell>
          <cell r="AD358" t="str">
            <v>Laura Cope</v>
          </cell>
          <cell r="AE358" t="str">
            <v>laura.cope@goodwilleducation.org</v>
          </cell>
          <cell r="AF358"/>
          <cell r="AG358"/>
          <cell r="AH358" t="str">
            <v>317-524-3843</v>
          </cell>
          <cell r="AI358" t="str">
            <v>Lynn Greggs</v>
          </cell>
          <cell r="AJ358" t="str">
            <v>lgreggs@goodwilleducation.org</v>
          </cell>
          <cell r="AK358"/>
          <cell r="AL358"/>
          <cell r="AM358" t="str">
            <v>Mrs. Betsy Delgado</v>
          </cell>
          <cell r="AN358" t="str">
            <v xml:space="preserve">bdelgado@goodwillindy.org </v>
          </cell>
          <cell r="AO358" t="str">
            <v>317-607-7772</v>
          </cell>
          <cell r="AP358" t="str">
            <v>Anne Davis</v>
          </cell>
          <cell r="AQ358" t="str">
            <v>anne.davis@goodwilleducation.org</v>
          </cell>
        </row>
        <row r="359">
          <cell r="A359" t="str">
            <v>9680</v>
          </cell>
          <cell r="B359" t="str">
            <v>FC</v>
          </cell>
          <cell r="C359" t="str">
            <v>Paramount School of Excellence</v>
          </cell>
          <cell r="D359" t="str">
            <v>3020 Nowland Avenue</v>
          </cell>
          <cell r="E359" t="str">
            <v xml:space="preserve">Indianapolis        </v>
          </cell>
          <cell r="F359" t="str">
            <v>IN</v>
          </cell>
          <cell r="G359">
            <v>46201</v>
          </cell>
          <cell r="H359">
            <v>2.07E-2</v>
          </cell>
          <cell r="I359" t="str">
            <v>831881664</v>
          </cell>
          <cell r="J359">
            <v>0.95</v>
          </cell>
          <cell r="K359" t="str">
            <v>Mr.</v>
          </cell>
          <cell r="L359" t="str">
            <v>Tommy Reddricks</v>
          </cell>
          <cell r="M359" t="str">
            <v>treddicks@paramountindy.org</v>
          </cell>
          <cell r="N359" t="str">
            <v>Jess Monk</v>
          </cell>
          <cell r="O359" t="str">
            <v>jmonk@paramountindy.org</v>
          </cell>
          <cell r="P359"/>
          <cell r="Q359"/>
          <cell r="R359"/>
          <cell r="S359"/>
          <cell r="T359" t="str">
            <v>317.775.6660</v>
          </cell>
          <cell r="U359" t="str">
            <v>317.423.0569</v>
          </cell>
          <cell r="V359" t="str">
            <v>Jess Monk</v>
          </cell>
          <cell r="W359" t="str">
            <v>jmonk@paramountindy.org</v>
          </cell>
          <cell r="X359"/>
          <cell r="Y359"/>
          <cell r="Z359"/>
          <cell r="AA359"/>
          <cell r="AB359" t="str">
            <v>317-775-6660</v>
          </cell>
          <cell r="AC359"/>
          <cell r="AD359" t="str">
            <v>Valerie Carlisle</v>
          </cell>
          <cell r="AE359" t="str">
            <v>vcarlisle@psoebrookside.org</v>
          </cell>
          <cell r="AF359"/>
          <cell r="AG359"/>
          <cell r="AH359" t="str">
            <v>317-775-6660</v>
          </cell>
          <cell r="AI359" t="str">
            <v>Hannah Okerson</v>
          </cell>
          <cell r="AJ359" t="str">
            <v>hokerson@paramountindy.org</v>
          </cell>
          <cell r="AK359"/>
          <cell r="AL359"/>
          <cell r="AM359" t="str">
            <v>Mr. Tommy Reddricks</v>
          </cell>
          <cell r="AN359" t="str">
            <v>treddicks@paramountindy.org</v>
          </cell>
          <cell r="AO359" t="str">
            <v>317-775-6660</v>
          </cell>
          <cell r="AP359" t="str">
            <v>Tommy Reddicks</v>
          </cell>
          <cell r="AQ359" t="str">
            <v>treddicks@paramountindy.org</v>
          </cell>
        </row>
        <row r="360">
          <cell r="A360" t="str">
            <v>9685</v>
          </cell>
          <cell r="B360" t="str">
            <v>MF</v>
          </cell>
          <cell r="C360" t="str">
            <v xml:space="preserve">Aspire Charter Academy            </v>
          </cell>
          <cell r="D360" t="str">
            <v xml:space="preserve">4900 W 15th Ave               </v>
          </cell>
          <cell r="E360" t="str">
            <v xml:space="preserve">Gary                </v>
          </cell>
          <cell r="F360" t="str">
            <v>IN</v>
          </cell>
          <cell r="G360">
            <v>46406</v>
          </cell>
          <cell r="H360">
            <v>1.46E-2</v>
          </cell>
          <cell r="I360" t="str">
            <v>930902510</v>
          </cell>
          <cell r="J360">
            <v>0.95</v>
          </cell>
          <cell r="K360" t="str">
            <v xml:space="preserve"> </v>
          </cell>
          <cell r="L360" t="str">
            <v>Renae Robinsom</v>
          </cell>
          <cell r="M360" t="str">
            <v>76.rrobinson@nhaschools.com</v>
          </cell>
          <cell r="N360" t="str">
            <v>Vicki Nystrom</v>
          </cell>
          <cell r="O360" t="str">
            <v>vnystrom@nhaschools.com</v>
          </cell>
          <cell r="P360"/>
          <cell r="Q360"/>
          <cell r="R360"/>
          <cell r="S360"/>
          <cell r="T360" t="str">
            <v>616.464.2523</v>
          </cell>
          <cell r="U360" t="str">
            <v>616.222.1701</v>
          </cell>
          <cell r="V360" t="str">
            <v>Vicki Nystrom</v>
          </cell>
          <cell r="W360" t="str">
            <v>vnystrom@nhaschools.com</v>
          </cell>
          <cell r="X360"/>
          <cell r="Y360"/>
          <cell r="Z360"/>
          <cell r="AA360"/>
          <cell r="AB360" t="str">
            <v>616.954.3534</v>
          </cell>
          <cell r="AC360" t="str">
            <v>616.222.1701</v>
          </cell>
          <cell r="AD360" t="str">
            <v>Vicki Nystrom</v>
          </cell>
          <cell r="AE360" t="str">
            <v>vnystrom@nhaschools.com</v>
          </cell>
          <cell r="AF360"/>
          <cell r="AG360"/>
          <cell r="AH360" t="str">
            <v>616-222-1700</v>
          </cell>
          <cell r="AI360" t="str">
            <v>Jeff Ratuzsny</v>
          </cell>
          <cell r="AJ360" t="str">
            <v>jratuszny@nhaschools.com</v>
          </cell>
          <cell r="AK360"/>
          <cell r="AL360"/>
          <cell r="AM360" t="str">
            <v>Ms. Stacy Bennett</v>
          </cell>
          <cell r="AN360" t="str">
            <v>sbennett@nhaschools.com</v>
          </cell>
          <cell r="AO360" t="str">
            <v>616.954.3534</v>
          </cell>
          <cell r="AP360" t="str">
            <v>Vicki Nystrom</v>
          </cell>
          <cell r="AQ360" t="str">
            <v>vnystrom@nhaschools.com</v>
          </cell>
        </row>
        <row r="361">
          <cell r="A361" t="str">
            <v>9690</v>
          </cell>
          <cell r="B361" t="str">
            <v>MM</v>
          </cell>
          <cell r="C361" t="str">
            <v>Renaissance Academy Charter School</v>
          </cell>
          <cell r="D361" t="str">
            <v xml:space="preserve">4093 W Us 20                  </v>
          </cell>
          <cell r="E361" t="str">
            <v xml:space="preserve">Laporte             </v>
          </cell>
          <cell r="F361" t="str">
            <v>IN</v>
          </cell>
          <cell r="G361">
            <v>46350</v>
          </cell>
          <cell r="H361" t="e">
            <v>#N/A</v>
          </cell>
          <cell r="I361" t="str">
            <v>020073081</v>
          </cell>
          <cell r="J361">
            <v>0.85</v>
          </cell>
          <cell r="K361" t="str">
            <v>Ms.</v>
          </cell>
          <cell r="L361" t="str">
            <v>Kieran McHugh</v>
          </cell>
          <cell r="M361" t="str">
            <v>radministrator@comcast.net</v>
          </cell>
          <cell r="N361" t="str">
            <v>Lori Gayheart</v>
          </cell>
          <cell r="O361" t="str">
            <v>Lori@rschool.net</v>
          </cell>
          <cell r="P361"/>
          <cell r="Q361"/>
          <cell r="R361"/>
          <cell r="S361"/>
          <cell r="T361" t="str">
            <v>219.878.8711</v>
          </cell>
          <cell r="U361"/>
          <cell r="V361" t="str">
            <v>Lori Gayheart</v>
          </cell>
          <cell r="W361" t="str">
            <v>Lori@rschool.net</v>
          </cell>
          <cell r="X361"/>
          <cell r="Y361"/>
          <cell r="Z361"/>
          <cell r="AA361"/>
          <cell r="AB361" t="str">
            <v>219-878-8711</v>
          </cell>
          <cell r="AC361"/>
          <cell r="AD361" t="str">
            <v>Cynthia Roberts</v>
          </cell>
          <cell r="AE361" t="str">
            <v>Lori@rschool.net</v>
          </cell>
          <cell r="AF361"/>
          <cell r="AG361"/>
          <cell r="AH361" t="str">
            <v>218-878-8711</v>
          </cell>
          <cell r="AI361" t="str">
            <v>Lori Gayheart</v>
          </cell>
          <cell r="AJ361" t="str">
            <v>lori@rschool.net</v>
          </cell>
          <cell r="AK361"/>
          <cell r="AL361"/>
          <cell r="AM361" t="str">
            <v>Ms. Kieran McHugh</v>
          </cell>
          <cell r="AN361" t="str">
            <v>radministrator@comcast.net</v>
          </cell>
          <cell r="AO361" t="str">
            <v>219-878-8711</v>
          </cell>
          <cell r="AP361"/>
          <cell r="AQ361"/>
        </row>
        <row r="362">
          <cell r="A362" t="str">
            <v>9705</v>
          </cell>
          <cell r="B362" t="str">
            <v>MM</v>
          </cell>
          <cell r="C362" t="str">
            <v>Hammond Academy</v>
          </cell>
          <cell r="D362" t="str">
            <v>33 Muenich Court</v>
          </cell>
          <cell r="E362" t="str">
            <v xml:space="preserve">Hammond             </v>
          </cell>
          <cell r="F362" t="str">
            <v>IN</v>
          </cell>
          <cell r="G362">
            <v>46320</v>
          </cell>
          <cell r="H362" t="e">
            <v>#N/A</v>
          </cell>
          <cell r="I362" t="str">
            <v>056036242</v>
          </cell>
          <cell r="J362">
            <v>0.9</v>
          </cell>
          <cell r="K362" t="str">
            <v>Dr.</v>
          </cell>
          <cell r="L362" t="str">
            <v>Sean Egan</v>
          </cell>
          <cell r="M362" t="str">
            <v>segan@hammondacademy.org</v>
          </cell>
          <cell r="N362" t="str">
            <v>Jeff Wood</v>
          </cell>
          <cell r="O362" t="str">
            <v>jwood@hammondacademy.org</v>
          </cell>
          <cell r="P362"/>
          <cell r="Q362"/>
          <cell r="R362"/>
          <cell r="S362"/>
          <cell r="T362" t="str">
            <v>219.852.0500</v>
          </cell>
          <cell r="U362" t="str">
            <v>219.852.4153</v>
          </cell>
          <cell r="V362" t="str">
            <v>Dr. Sean Egan</v>
          </cell>
          <cell r="W362" t="str">
            <v>segan@hammondacademy.org</v>
          </cell>
          <cell r="X362"/>
          <cell r="Y362"/>
          <cell r="Z362"/>
          <cell r="AA362"/>
          <cell r="AB362" t="str">
            <v>219-852-0500</v>
          </cell>
          <cell r="AC362"/>
          <cell r="AD362" t="str">
            <v>Sarah Pajkos</v>
          </cell>
          <cell r="AE362" t="str">
            <v>spajkos@hammondacademy.org</v>
          </cell>
          <cell r="AF362"/>
          <cell r="AG362"/>
          <cell r="AH362" t="str">
            <v>219.852.0500</v>
          </cell>
          <cell r="AI362" t="str">
            <v>Dennis Small</v>
          </cell>
          <cell r="AJ362" t="str">
            <v>dsmall@hammondacademy.org</v>
          </cell>
          <cell r="AK362"/>
          <cell r="AL362"/>
          <cell r="AM362" t="str">
            <v>Dr. Sean Egan</v>
          </cell>
          <cell r="AN362" t="str">
            <v>segan@hammondacademy.org</v>
          </cell>
          <cell r="AO362" t="str">
            <v>219-852-0500</v>
          </cell>
          <cell r="AP362" t="str">
            <v>Sean Egan</v>
          </cell>
          <cell r="AQ362" t="str">
            <v>segan@hammondacademy.org</v>
          </cell>
        </row>
        <row r="363">
          <cell r="A363" t="str">
            <v>9710</v>
          </cell>
          <cell r="B363" t="str">
            <v>---</v>
          </cell>
          <cell r="C363" t="str">
            <v>Carpe Diem - Northwest</v>
          </cell>
          <cell r="D363" t="str">
            <v>5435 W. Pike Plaza</v>
          </cell>
          <cell r="E363" t="str">
            <v>Indianapolis</v>
          </cell>
          <cell r="F363" t="str">
            <v>IN</v>
          </cell>
          <cell r="G363">
            <v>46254</v>
          </cell>
          <cell r="H363" t="e">
            <v>#N/A</v>
          </cell>
          <cell r="I363"/>
          <cell r="J363">
            <v>0.95</v>
          </cell>
          <cell r="K363"/>
          <cell r="L363" t="str">
            <v>Charles Jones</v>
          </cell>
          <cell r="M363" t="str">
            <v>charles.jones@carpedieminschools.com</v>
          </cell>
          <cell r="N363" t="str">
            <v>Michelle Thompson</v>
          </cell>
          <cell r="O363" t="str">
            <v>michelle@schoolexcellence.org</v>
          </cell>
          <cell r="P363"/>
          <cell r="Q363"/>
          <cell r="R363"/>
          <cell r="S363"/>
          <cell r="T363"/>
          <cell r="U363"/>
          <cell r="V363"/>
          <cell r="W363"/>
          <cell r="X363"/>
          <cell r="Y363"/>
          <cell r="Z363"/>
          <cell r="AA363"/>
          <cell r="AB363"/>
          <cell r="AC363"/>
          <cell r="AD363"/>
          <cell r="AE363"/>
          <cell r="AF363"/>
          <cell r="AG363"/>
          <cell r="AH363"/>
          <cell r="AI363" t="str">
            <v>Lisa Jones</v>
          </cell>
          <cell r="AJ363" t="str">
            <v>ljones@csmci.com</v>
          </cell>
          <cell r="AK363"/>
          <cell r="AL363"/>
          <cell r="AM363"/>
          <cell r="AN363"/>
          <cell r="AO363"/>
          <cell r="AP363"/>
          <cell r="AQ363"/>
        </row>
        <row r="364">
          <cell r="A364" t="str">
            <v>9725</v>
          </cell>
          <cell r="B364" t="str">
            <v>FC</v>
          </cell>
          <cell r="C364" t="str">
            <v>Canaan Community Academy</v>
          </cell>
          <cell r="D364" t="str">
            <v>8775 N Canaan Main St</v>
          </cell>
          <cell r="E364" t="str">
            <v>Canaan</v>
          </cell>
          <cell r="F364" t="str">
            <v>IN</v>
          </cell>
          <cell r="G364">
            <v>47224</v>
          </cell>
          <cell r="H364" t="e">
            <v>#N/A</v>
          </cell>
          <cell r="I364" t="str">
            <v>003973964</v>
          </cell>
          <cell r="J364">
            <v>0.9</v>
          </cell>
          <cell r="K364" t="str">
            <v xml:space="preserve">Mrs.         </v>
          </cell>
          <cell r="L364" t="str">
            <v>Rhonda Pennington</v>
          </cell>
          <cell r="M364" t="str">
            <v>rpennington@canaanca.com</v>
          </cell>
          <cell r="N364" t="str">
            <v>Rhonda Pennington</v>
          </cell>
          <cell r="O364" t="str">
            <v>rpennington@canaanca.com</v>
          </cell>
          <cell r="P364"/>
          <cell r="Q364"/>
          <cell r="R364"/>
          <cell r="S364"/>
          <cell r="T364" t="str">
            <v>812.839.0003</v>
          </cell>
          <cell r="U364"/>
          <cell r="V364" t="str">
            <v>Rhonda Pennington</v>
          </cell>
          <cell r="W364" t="str">
            <v>rpennington@canaanca.com</v>
          </cell>
          <cell r="X364" t="str">
            <v>Megan Ritz</v>
          </cell>
          <cell r="Y364" t="str">
            <v>mritz@canaanca.com</v>
          </cell>
          <cell r="Z364"/>
          <cell r="AA364"/>
          <cell r="AB364" t="str">
            <v>812-839-0003</v>
          </cell>
          <cell r="AC364"/>
          <cell r="AD364" t="str">
            <v>Rhonda Pennington</v>
          </cell>
          <cell r="AE364" t="str">
            <v>rpennington@canaanca.com</v>
          </cell>
          <cell r="AF364" t="str">
            <v>Megan Ritz</v>
          </cell>
          <cell r="AG364" t="str">
            <v>mritz@canaanca.com</v>
          </cell>
          <cell r="AH364" t="str">
            <v>812-839-0003</v>
          </cell>
          <cell r="AI364" t="str">
            <v>Megan Ritz</v>
          </cell>
          <cell r="AJ364" t="str">
            <v>mritz@canaanca.com</v>
          </cell>
          <cell r="AK364" t="str">
            <v>Megan Ritz</v>
          </cell>
          <cell r="AL364" t="str">
            <v>mritz@canaanca.com</v>
          </cell>
          <cell r="AM364" t="str">
            <v>Mr. Terry Rowlett</v>
          </cell>
          <cell r="AN364" t="str">
            <v>trowlett2@gmail.com</v>
          </cell>
          <cell r="AO364" t="str">
            <v>812-839-0003</v>
          </cell>
          <cell r="AP364" t="str">
            <v>Rhonda Pennington</v>
          </cell>
          <cell r="AQ364" t="str">
            <v>rpennington@canaanca.com</v>
          </cell>
        </row>
        <row r="365">
          <cell r="A365" t="str">
            <v>9730</v>
          </cell>
          <cell r="B365" t="str">
            <v>FC</v>
          </cell>
          <cell r="C365" t="str">
            <v>Neighbors' New Vistas High School</v>
          </cell>
          <cell r="D365" t="str">
            <v>5391 Central Ave</v>
          </cell>
          <cell r="E365" t="str">
            <v xml:space="preserve">Portage             </v>
          </cell>
          <cell r="F365" t="str">
            <v>IN</v>
          </cell>
          <cell r="G365">
            <v>46368</v>
          </cell>
          <cell r="H365" t="e">
            <v>#N/A</v>
          </cell>
          <cell r="I365" t="str">
            <v>010076646</v>
          </cell>
          <cell r="J365">
            <v>0.95</v>
          </cell>
          <cell r="K365" t="str">
            <v>Ms.</v>
          </cell>
          <cell r="L365" t="str">
            <v>Rebecca Reiner</v>
          </cell>
          <cell r="M365" t="str">
            <v>rreiner@neoadulted.org</v>
          </cell>
          <cell r="N365" t="str">
            <v>Anna Swope</v>
          </cell>
          <cell r="O365" t="str">
            <v>aswope@neoadulted.org</v>
          </cell>
          <cell r="P365"/>
          <cell r="Q365"/>
          <cell r="R365"/>
          <cell r="S365"/>
          <cell r="T365" t="str">
            <v>219.841.6452</v>
          </cell>
          <cell r="U365"/>
          <cell r="V365" t="str">
            <v>Anthony Smith</v>
          </cell>
          <cell r="W365" t="str">
            <v>asmith@neoadulted.org</v>
          </cell>
          <cell r="X365"/>
          <cell r="Y365"/>
          <cell r="Z365"/>
          <cell r="AA365"/>
          <cell r="AB365" t="str">
            <v>219-850-4448</v>
          </cell>
          <cell r="AC365"/>
          <cell r="AD365" t="str">
            <v>Anna Swope</v>
          </cell>
          <cell r="AE365" t="str">
            <v>aswope@neoadulted.org</v>
          </cell>
          <cell r="AF365"/>
          <cell r="AG365"/>
          <cell r="AH365" t="str">
            <v>219.850.4448</v>
          </cell>
          <cell r="AI365" t="str">
            <v xml:space="preserve">Anthony Smith </v>
          </cell>
          <cell r="AJ365" t="str">
            <v>asmith@neoadulted.org</v>
          </cell>
          <cell r="AK365"/>
          <cell r="AL365"/>
          <cell r="AM365" t="str">
            <v>Ms. Rebecca Reiner</v>
          </cell>
          <cell r="AN365" t="str">
            <v>rreiner@neoadulted.org</v>
          </cell>
          <cell r="AO365" t="str">
            <v>219-850-4448</v>
          </cell>
          <cell r="AP365" t="str">
            <v>Rebecca Reiner</v>
          </cell>
          <cell r="AQ365" t="str">
            <v>rreiner@neoadulted.org</v>
          </cell>
        </row>
        <row r="366">
          <cell r="A366" t="str">
            <v>9735</v>
          </cell>
          <cell r="B366" t="str">
            <v>FC</v>
          </cell>
          <cell r="C366" t="str">
            <v>Inspire Academy</v>
          </cell>
          <cell r="D366" t="str">
            <v>2801 E 16th St</v>
          </cell>
          <cell r="E366" t="str">
            <v xml:space="preserve">Muncie              </v>
          </cell>
          <cell r="F366" t="str">
            <v>IN</v>
          </cell>
          <cell r="G366">
            <v>47302</v>
          </cell>
          <cell r="H366" t="e">
            <v>#N/A</v>
          </cell>
          <cell r="I366" t="str">
            <v>011329714</v>
          </cell>
          <cell r="J366">
            <v>0.95</v>
          </cell>
          <cell r="K366" t="str">
            <v>Ms.</v>
          </cell>
          <cell r="L366" t="str">
            <v>Bridget Duggleby</v>
          </cell>
          <cell r="M366" t="str">
            <v>bduggleby@inspiremuncie.org</v>
          </cell>
          <cell r="N366" t="str">
            <v>Bridget Duggleby</v>
          </cell>
          <cell r="O366" t="str">
            <v>Bduggleby@inspiremunice.org</v>
          </cell>
          <cell r="P366"/>
          <cell r="Q366"/>
          <cell r="R366"/>
          <cell r="S366"/>
          <cell r="T366" t="str">
            <v>765-216-7980</v>
          </cell>
          <cell r="U366" t="str">
            <v>765.216.7798</v>
          </cell>
          <cell r="V366" t="str">
            <v>Bridget Duggleby</v>
          </cell>
          <cell r="W366" t="str">
            <v>bduggleby@inspiremuncie.org</v>
          </cell>
          <cell r="X366" t="str">
            <v>Paul Runyon</v>
          </cell>
          <cell r="Y366" t="str">
            <v>Prunyon@inspiremuncie.org</v>
          </cell>
          <cell r="Z366"/>
          <cell r="AA366"/>
          <cell r="AB366" t="str">
            <v>765-216-7980</v>
          </cell>
          <cell r="AC366"/>
          <cell r="AD366" t="str">
            <v>Bridget Duggleby</v>
          </cell>
          <cell r="AE366" t="str">
            <v>bduggleby@inspiremuncie.org</v>
          </cell>
          <cell r="AF366"/>
          <cell r="AG366"/>
          <cell r="AH366" t="str">
            <v>765-216-7980</v>
          </cell>
          <cell r="AI366" t="str">
            <v>Paul Runyon</v>
          </cell>
          <cell r="AJ366" t="str">
            <v>prunyon@inspireacademymuncie.org</v>
          </cell>
          <cell r="AK366"/>
          <cell r="AL366"/>
          <cell r="AM366" t="str">
            <v>Ms. Leslie Draper</v>
          </cell>
          <cell r="AN366" t="str">
            <v>ldraper@inspireacademymuncie.org</v>
          </cell>
          <cell r="AO366" t="str">
            <v>765-216-7980</v>
          </cell>
          <cell r="AP366" t="str">
            <v>Bridget Duggleby</v>
          </cell>
          <cell r="AQ366" t="str">
            <v>bduggleby@inspiremuncie.org</v>
          </cell>
        </row>
        <row r="367">
          <cell r="A367" t="str">
            <v>9745</v>
          </cell>
          <cell r="B367" t="str">
            <v>---</v>
          </cell>
          <cell r="C367" t="str">
            <v>Tindley Prepatory Academy</v>
          </cell>
          <cell r="D367" t="str">
            <v>3960 Meadows Drive</v>
          </cell>
          <cell r="E367" t="str">
            <v>Indianapolis</v>
          </cell>
          <cell r="F367" t="str">
            <v>IN</v>
          </cell>
          <cell r="G367">
            <v>46205</v>
          </cell>
          <cell r="H367" t="e">
            <v>#N/A</v>
          </cell>
          <cell r="I367"/>
          <cell r="J367">
            <v>0.95</v>
          </cell>
          <cell r="K367" t="str">
            <v>Ms.</v>
          </cell>
          <cell r="L367" t="str">
            <v>Kelli Marshall</v>
          </cell>
          <cell r="M367" t="str">
            <v>marshall@tindley.org</v>
          </cell>
          <cell r="N367" t="str">
            <v>Brenda Albright</v>
          </cell>
          <cell r="O367" t="str">
            <v>albright@tindley.org</v>
          </cell>
          <cell r="P367"/>
          <cell r="Q367"/>
          <cell r="R367"/>
          <cell r="S367"/>
          <cell r="T367"/>
          <cell r="U367"/>
          <cell r="V367" t="str">
            <v>Brenda Albright</v>
          </cell>
          <cell r="W367" t="str">
            <v>albright@tindley.org</v>
          </cell>
          <cell r="X367"/>
          <cell r="Y367"/>
          <cell r="Z367"/>
          <cell r="AA367"/>
          <cell r="AB367"/>
          <cell r="AC367"/>
          <cell r="AD367"/>
          <cell r="AE367"/>
          <cell r="AF367"/>
          <cell r="AG367"/>
          <cell r="AH367"/>
          <cell r="AI367" t="str">
            <v>Sandra Tresselt</v>
          </cell>
          <cell r="AJ367" t="str">
            <v>tresselt@tindley.org</v>
          </cell>
          <cell r="AK367"/>
          <cell r="AL367"/>
          <cell r="AM367"/>
          <cell r="AN367"/>
          <cell r="AO367"/>
          <cell r="AP367"/>
          <cell r="AQ367"/>
        </row>
        <row r="368">
          <cell r="A368" t="str">
            <v>9750</v>
          </cell>
          <cell r="B368" t="str">
            <v>---</v>
          </cell>
          <cell r="C368" t="str">
            <v>Anderson Excel Center</v>
          </cell>
          <cell r="D368" t="str">
            <v>sbess@goodwill-indy.org</v>
          </cell>
          <cell r="E368"/>
          <cell r="F368" t="str">
            <v>IN</v>
          </cell>
          <cell r="G368"/>
          <cell r="H368">
            <v>1E-4</v>
          </cell>
          <cell r="I368">
            <v>941402245</v>
          </cell>
          <cell r="J368">
            <v>0.95</v>
          </cell>
          <cell r="K368" t="str">
            <v>Ms.</v>
          </cell>
          <cell r="L368" t="str">
            <v>Betsy Delgado</v>
          </cell>
          <cell r="M368" t="str">
            <v xml:space="preserve">bdelgado@goodwillindy.org </v>
          </cell>
          <cell r="N368"/>
          <cell r="O368"/>
          <cell r="P368"/>
          <cell r="Q368"/>
          <cell r="R368"/>
          <cell r="S368"/>
          <cell r="T368"/>
          <cell r="U368"/>
          <cell r="V368"/>
          <cell r="W368"/>
          <cell r="X368"/>
          <cell r="Y368"/>
          <cell r="Z368"/>
          <cell r="AA368"/>
          <cell r="AB368"/>
          <cell r="AC368"/>
          <cell r="AD368" t="str">
            <v>Laura Cope</v>
          </cell>
          <cell r="AE368" t="str">
            <v>laura.cope@goodwilleducation.org</v>
          </cell>
          <cell r="AF368"/>
          <cell r="AG368"/>
          <cell r="AH368" t="str">
            <v>317-524-3843</v>
          </cell>
          <cell r="AI368"/>
          <cell r="AJ368"/>
          <cell r="AK368"/>
          <cell r="AL368"/>
          <cell r="AM368" t="str">
            <v>Ms. Betsy Delgado</v>
          </cell>
          <cell r="AN368"/>
          <cell r="AO368"/>
          <cell r="AP368"/>
          <cell r="AQ368"/>
        </row>
        <row r="369">
          <cell r="A369" t="str">
            <v>9760</v>
          </cell>
          <cell r="B369" t="str">
            <v>AC</v>
          </cell>
          <cell r="C369" t="str">
            <v>Smith Academy of Excellence</v>
          </cell>
          <cell r="D369" t="str">
            <v>725 W. Washington Blvd</v>
          </cell>
          <cell r="E369" t="str">
            <v>Ft Wayne</v>
          </cell>
          <cell r="F369" t="str">
            <v>IN</v>
          </cell>
          <cell r="G369">
            <v>46802</v>
          </cell>
          <cell r="H369" t="e">
            <v>#N/A</v>
          </cell>
          <cell r="I369" t="str">
            <v>018868543</v>
          </cell>
          <cell r="J369">
            <v>0.95</v>
          </cell>
          <cell r="K369" t="str">
            <v>Mr.</v>
          </cell>
          <cell r="L369" t="str">
            <v>Corey Smith</v>
          </cell>
          <cell r="M369" t="str">
            <v>corey@fwsafe.com</v>
          </cell>
          <cell r="N369" t="str">
            <v>Kris Geeraerts</v>
          </cell>
          <cell r="O369" t="str">
            <v>kris.geeraerts@leonagroup.com</v>
          </cell>
          <cell r="P369"/>
          <cell r="Q369"/>
          <cell r="R369"/>
          <cell r="S369"/>
          <cell r="T369" t="str">
            <v>517-203-3729</v>
          </cell>
          <cell r="U369"/>
          <cell r="V369" t="str">
            <v>Thomas Smith</v>
          </cell>
          <cell r="W369" t="str">
            <v>Thomas@fwsafe.com</v>
          </cell>
          <cell r="X369" t="str">
            <v>Corey Smith</v>
          </cell>
          <cell r="Y369" t="str">
            <v>corey@fwsafe.com</v>
          </cell>
          <cell r="Z369"/>
          <cell r="AA369"/>
          <cell r="AB369"/>
          <cell r="AC369"/>
          <cell r="AD369" t="str">
            <v>Corey Smith</v>
          </cell>
          <cell r="AE369" t="str">
            <v>corey@fwsafe.com</v>
          </cell>
          <cell r="AF369"/>
          <cell r="AG369"/>
          <cell r="AH369" t="str">
            <v>260-579-6939</v>
          </cell>
          <cell r="AI369" t="str">
            <v>Melinda Benkovsky</v>
          </cell>
          <cell r="AJ369" t="str">
            <v>melinda.benkovsky@leonagroup.com</v>
          </cell>
          <cell r="AK369"/>
          <cell r="AL369"/>
          <cell r="AM369" t="str">
            <v>Mr. Thomas Smith</v>
          </cell>
          <cell r="AN369" t="str">
            <v>Thomas@fwsafe.com</v>
          </cell>
          <cell r="AO369"/>
          <cell r="AP369" t="str">
            <v>Kris Ann Geeraerts</v>
          </cell>
          <cell r="AQ369" t="str">
            <v>kris.geeraerts@leonagroup.com</v>
          </cell>
        </row>
        <row r="370">
          <cell r="A370" t="str">
            <v>9770</v>
          </cell>
          <cell r="B370" t="str">
            <v>---</v>
          </cell>
          <cell r="C370" t="str">
            <v>Indianapolis Lighthouse Charter East</v>
          </cell>
          <cell r="D370" t="str">
            <v>1780 Sloan Ave</v>
          </cell>
          <cell r="E370" t="str">
            <v>Indianapolis</v>
          </cell>
          <cell r="F370" t="str">
            <v>IN</v>
          </cell>
          <cell r="G370">
            <v>46208</v>
          </cell>
          <cell r="H370">
            <v>1.7000000000000001E-2</v>
          </cell>
          <cell r="I370" t="str">
            <v>800132214</v>
          </cell>
          <cell r="J370">
            <v>0.95</v>
          </cell>
          <cell r="K370" t="str">
            <v>Ms.</v>
          </cell>
          <cell r="L370" t="str">
            <v>Tora Townsend</v>
          </cell>
          <cell r="M370" t="str">
            <v>tora.townsend@lha.net</v>
          </cell>
          <cell r="N370" t="str">
            <v>Mary Beth Rousseau</v>
          </cell>
          <cell r="O370" t="str">
            <v>marybeth.rousseau@lha.net</v>
          </cell>
          <cell r="P370"/>
          <cell r="Q370"/>
          <cell r="R370"/>
          <cell r="S370"/>
          <cell r="T370"/>
          <cell r="U370"/>
          <cell r="V370"/>
          <cell r="W370"/>
          <cell r="X370"/>
          <cell r="Y370"/>
          <cell r="Z370"/>
          <cell r="AA370"/>
          <cell r="AB370"/>
          <cell r="AC370"/>
          <cell r="AD370" t="str">
            <v>Tyneasha Banks</v>
          </cell>
          <cell r="AE370" t="str">
            <v>Tyneasha.banks@indyeast.lha.net</v>
          </cell>
          <cell r="AF370"/>
          <cell r="AG370"/>
          <cell r="AH370" t="str">
            <v>813-897-2472</v>
          </cell>
          <cell r="AI370" t="str">
            <v>Mary Beth Rousseau</v>
          </cell>
          <cell r="AJ370" t="str">
            <v>marybeth.rousseau@lha.net</v>
          </cell>
          <cell r="AK370"/>
          <cell r="AL370"/>
          <cell r="AM370" t="str">
            <v>Mr. Ryan Gall</v>
          </cell>
          <cell r="AN370" t="str">
            <v>rgall@lighthouse-academies.org</v>
          </cell>
          <cell r="AO370"/>
          <cell r="AP370"/>
          <cell r="AQ370"/>
        </row>
        <row r="371">
          <cell r="A371" t="str">
            <v>9780</v>
          </cell>
          <cell r="B371" t="str">
            <v>FC</v>
          </cell>
          <cell r="C371" t="str">
            <v>Indianapolis Academy of Excellence</v>
          </cell>
          <cell r="D371"/>
          <cell r="E371"/>
          <cell r="F371" t="str">
            <v>IN</v>
          </cell>
          <cell r="G371"/>
          <cell r="H371">
            <v>8.7300000000000003E-2</v>
          </cell>
          <cell r="I371" t="str">
            <v>055826545</v>
          </cell>
          <cell r="J371">
            <v>0.95</v>
          </cell>
          <cell r="K371" t="str">
            <v>Ms.</v>
          </cell>
          <cell r="L371" t="str">
            <v>Tara Gustin</v>
          </cell>
          <cell r="M371" t="str">
            <v>tgustin@iaetb.org</v>
          </cell>
          <cell r="N371" t="str">
            <v>Tara Gustin</v>
          </cell>
          <cell r="O371" t="str">
            <v>tgustin@iaetb.org</v>
          </cell>
          <cell r="P371"/>
          <cell r="Q371"/>
          <cell r="R371"/>
          <cell r="S371"/>
          <cell r="T371"/>
          <cell r="U371"/>
          <cell r="V371" t="str">
            <v>Tara Gustin</v>
          </cell>
          <cell r="W371" t="str">
            <v>tgustin@iaetb.org</v>
          </cell>
          <cell r="X371"/>
          <cell r="Y371"/>
          <cell r="Z371"/>
          <cell r="AA371"/>
          <cell r="AB371"/>
          <cell r="AC371"/>
          <cell r="AD371" t="str">
            <v>Tara Gustin</v>
          </cell>
          <cell r="AE371" t="str">
            <v>tgustin@iaetb.org</v>
          </cell>
          <cell r="AF371"/>
          <cell r="AG371"/>
          <cell r="AH371" t="str">
            <v>317-653-4009</v>
          </cell>
          <cell r="AI371" t="str">
            <v>Tara Gustin</v>
          </cell>
          <cell r="AJ371" t="str">
            <v>tgustin@iaetb.org</v>
          </cell>
          <cell r="AK371"/>
          <cell r="AL371"/>
          <cell r="AM371" t="str">
            <v>Ms. Tara Gustin</v>
          </cell>
          <cell r="AN371" t="str">
            <v>tgustin@iaetb.org</v>
          </cell>
          <cell r="AO371"/>
          <cell r="AP371" t="str">
            <v>Tara Gustin</v>
          </cell>
          <cell r="AQ371" t="str">
            <v>tgustin@iaetb.org</v>
          </cell>
        </row>
        <row r="372">
          <cell r="A372">
            <v>9785</v>
          </cell>
          <cell r="B372" t="str">
            <v>---</v>
          </cell>
          <cell r="C372" t="str">
            <v>Indiana Math And Science Academy -Indianapolis</v>
          </cell>
          <cell r="D372" t="str">
            <v>7435 N Keystone</v>
          </cell>
          <cell r="E372" t="str">
            <v xml:space="preserve">Indianapolis        </v>
          </cell>
          <cell r="F372" t="str">
            <v>IN</v>
          </cell>
          <cell r="G372">
            <v>46240</v>
          </cell>
          <cell r="H372" t="e">
            <v>#N/A</v>
          </cell>
          <cell r="I372" t="str">
            <v>832093327</v>
          </cell>
          <cell r="J372" t="e">
            <v>#N/A</v>
          </cell>
          <cell r="K372" t="str">
            <v>Mr.</v>
          </cell>
          <cell r="L372" t="str">
            <v>Murat Atlihan</v>
          </cell>
          <cell r="M372" t="str">
            <v>atlihan@imsaindy.org</v>
          </cell>
          <cell r="N372" t="str">
            <v>Murat Atlihan</v>
          </cell>
          <cell r="O372" t="str">
            <v>atlihan@imsaindy.org</v>
          </cell>
          <cell r="P372"/>
          <cell r="Q372"/>
          <cell r="R372"/>
          <cell r="S372"/>
          <cell r="T372" t="str">
            <v>317.780.1200</v>
          </cell>
          <cell r="U372"/>
          <cell r="V372" t="str">
            <v>Halil Dulgeroglu</v>
          </cell>
          <cell r="W372" t="str">
            <v>halil@conceptschools.org</v>
          </cell>
          <cell r="X372"/>
          <cell r="Y372"/>
          <cell r="Z372"/>
          <cell r="AA372"/>
          <cell r="AB372"/>
          <cell r="AC372"/>
          <cell r="AD372" t="str">
            <v>Nicholas Cookerly</v>
          </cell>
          <cell r="AE372" t="str">
            <v>cookerly@imsaindy.org</v>
          </cell>
          <cell r="AF372"/>
          <cell r="AG372"/>
          <cell r="AH372" t="str">
            <v xml:space="preserve">317.298.0025 </v>
          </cell>
          <cell r="AI372" t="str">
            <v>Halil Dulgeroglu</v>
          </cell>
          <cell r="AJ372" t="str">
            <v>halil@conceptschools.org</v>
          </cell>
          <cell r="AK372"/>
          <cell r="AL372"/>
          <cell r="AM372" t="str">
            <v>Mr. Mustafa Arslan</v>
          </cell>
          <cell r="AN372" t="str">
            <v>arslan@conceptschools.org</v>
          </cell>
          <cell r="AO372"/>
          <cell r="AP372" t="str">
            <v>Halil Dulgeroglu</v>
          </cell>
          <cell r="AQ372" t="str">
            <v>halil@conceptschools.org</v>
          </cell>
        </row>
        <row r="373">
          <cell r="A373" t="str">
            <v>9790</v>
          </cell>
          <cell r="B373" t="str">
            <v>FC</v>
          </cell>
          <cell r="C373" t="str">
            <v xml:space="preserve">Anderson Preparatory Academy      </v>
          </cell>
          <cell r="D373" t="str">
            <v>101 W 29th St</v>
          </cell>
          <cell r="E373" t="str">
            <v xml:space="preserve">Anderson            </v>
          </cell>
          <cell r="F373" t="str">
            <v>IN</v>
          </cell>
          <cell r="G373">
            <v>46016</v>
          </cell>
          <cell r="H373" t="e">
            <v>#N/A</v>
          </cell>
          <cell r="I373" t="str">
            <v>858894111</v>
          </cell>
          <cell r="J373">
            <v>0.9</v>
          </cell>
          <cell r="K373" t="str">
            <v>Ms.</v>
          </cell>
          <cell r="L373" t="str">
            <v>Jill Barker</v>
          </cell>
          <cell r="M373" t="str">
            <v>jbarker@goapa.org</v>
          </cell>
          <cell r="N373" t="str">
            <v>Adam Fraley</v>
          </cell>
          <cell r="O373" t="str">
            <v>afraley@goapa.org</v>
          </cell>
          <cell r="P373"/>
          <cell r="Q373"/>
          <cell r="R373"/>
          <cell r="S373"/>
          <cell r="T373" t="str">
            <v>765.649.8472</v>
          </cell>
          <cell r="U373" t="str">
            <v>765.640.2550</v>
          </cell>
          <cell r="V373" t="str">
            <v>Jill Barker</v>
          </cell>
          <cell r="W373" t="str">
            <v>jbarker@goapa.org</v>
          </cell>
          <cell r="X373"/>
          <cell r="Y373"/>
          <cell r="Z373"/>
          <cell r="AA373"/>
          <cell r="AB373" t="str">
            <v>765-649-8472</v>
          </cell>
          <cell r="AC373" t="str">
            <v>765.640.2550</v>
          </cell>
          <cell r="AD373" t="str">
            <v>John Hayden</v>
          </cell>
          <cell r="AE373" t="str">
            <v>jhayden@goapa.org</v>
          </cell>
          <cell r="AF373"/>
          <cell r="AG373"/>
          <cell r="AH373" t="str">
            <v>765.649.8472</v>
          </cell>
          <cell r="AI373" t="str">
            <v>Natalie Hall</v>
          </cell>
          <cell r="AJ373" t="str">
            <v>nhall@goapa.org</v>
          </cell>
          <cell r="AK373"/>
          <cell r="AL373"/>
          <cell r="AM373" t="str">
            <v>Ms. Jill Barker</v>
          </cell>
          <cell r="AN373" t="str">
            <v>jbarker@goapa.org</v>
          </cell>
          <cell r="AO373" t="str">
            <v>765-649-8472</v>
          </cell>
          <cell r="AP373" t="str">
            <v>John Hayden</v>
          </cell>
          <cell r="AQ373" t="str">
            <v>jhayden@goapa.org</v>
          </cell>
        </row>
        <row r="374">
          <cell r="A374" t="str">
            <v>9795</v>
          </cell>
          <cell r="B374" t="str">
            <v>AC</v>
          </cell>
          <cell r="C374" t="str">
            <v xml:space="preserve">Dr Robert H Faulkner Academy      </v>
          </cell>
          <cell r="D374" t="str">
            <v xml:space="preserve">1111 W 2nd St                 </v>
          </cell>
          <cell r="E374" t="str">
            <v xml:space="preserve">Marion              </v>
          </cell>
          <cell r="F374" t="str">
            <v>IN</v>
          </cell>
          <cell r="G374">
            <v>46952</v>
          </cell>
          <cell r="H374" t="e">
            <v>#N/A</v>
          </cell>
          <cell r="I374" t="str">
            <v>004905184</v>
          </cell>
          <cell r="J374">
            <v>0.9</v>
          </cell>
          <cell r="K374" t="str">
            <v xml:space="preserve">Mrs.         </v>
          </cell>
          <cell r="L374" t="str">
            <v>Janice Adams</v>
          </cell>
          <cell r="M374" t="str">
            <v>jadams@faulkneracademy.org</v>
          </cell>
          <cell r="N374" t="str">
            <v>Marquita Coleman</v>
          </cell>
          <cell r="O374" t="str">
            <v>mcoleman@faulkneracademy.org</v>
          </cell>
          <cell r="P374"/>
          <cell r="Q374"/>
          <cell r="R374"/>
          <cell r="S374"/>
          <cell r="T374" t="str">
            <v>765.662.9910</v>
          </cell>
          <cell r="U374" t="str">
            <v>765.662.9918</v>
          </cell>
          <cell r="V374" t="str">
            <v>Michelle Choice</v>
          </cell>
          <cell r="W374" t="str">
            <v>mchoice@faulkneracademy.org</v>
          </cell>
          <cell r="X374"/>
          <cell r="Y374"/>
          <cell r="Z374"/>
          <cell r="AA374"/>
          <cell r="AB374" t="str">
            <v>765-662-9910</v>
          </cell>
          <cell r="AC374" t="str">
            <v>765-288-9655</v>
          </cell>
          <cell r="AD374" t="str">
            <v>Marquita Coleman</v>
          </cell>
          <cell r="AE374" t="str">
            <v>mcoleman@faulkneracademy.org</v>
          </cell>
          <cell r="AF374"/>
          <cell r="AG374"/>
          <cell r="AH374" t="str">
            <v>765-662-9910</v>
          </cell>
          <cell r="AI374" t="str">
            <v>Marquita Coleman</v>
          </cell>
          <cell r="AJ374" t="str">
            <v>mcoleman@faulkneracademy.org</v>
          </cell>
          <cell r="AK374"/>
          <cell r="AL374"/>
          <cell r="AM374" t="str">
            <v>Mrs. Janice Adams</v>
          </cell>
          <cell r="AN374" t="str">
            <v>jadams@faulkneracademy.org</v>
          </cell>
          <cell r="AO374" t="str">
            <v>765-662-9910</v>
          </cell>
          <cell r="AP374"/>
          <cell r="AQ374"/>
        </row>
        <row r="375">
          <cell r="A375" t="str">
            <v>9805</v>
          </cell>
          <cell r="B375" t="str">
            <v>TBD</v>
          </cell>
          <cell r="C375" t="str">
            <v xml:space="preserve">Hoosier Academy - Indianapolis    </v>
          </cell>
          <cell r="D375" t="str">
            <v>2855 N Franklin Rd</v>
          </cell>
          <cell r="E375" t="str">
            <v xml:space="preserve">Indianapolis        </v>
          </cell>
          <cell r="F375" t="str">
            <v>IN</v>
          </cell>
          <cell r="G375">
            <v>46219</v>
          </cell>
          <cell r="H375" t="e">
            <v>#N/A</v>
          </cell>
          <cell r="I375" t="str">
            <v>849696963</v>
          </cell>
          <cell r="J375">
            <v>0.9</v>
          </cell>
          <cell r="K375" t="str">
            <v>Ms.</v>
          </cell>
          <cell r="L375" t="str">
            <v>Elizabeth Lamey</v>
          </cell>
          <cell r="M375" t="str">
            <v>elamey@k12.com</v>
          </cell>
          <cell r="N375" t="str">
            <v>Elizabeth Lamey</v>
          </cell>
          <cell r="O375" t="str">
            <v>elamey@k12.in.us</v>
          </cell>
          <cell r="P375"/>
          <cell r="Q375"/>
          <cell r="R375"/>
          <cell r="S375"/>
          <cell r="T375" t="str">
            <v>317.495.6494</v>
          </cell>
          <cell r="U375" t="str">
            <v>317.454.0670</v>
          </cell>
          <cell r="V375" t="str">
            <v>Adrienne Elizondo</v>
          </cell>
          <cell r="W375" t="str">
            <v>aelizondo@hoosieracademy.org</v>
          </cell>
          <cell r="X375"/>
          <cell r="Y375"/>
          <cell r="Z375"/>
          <cell r="AA375"/>
          <cell r="AB375" t="str">
            <v>317-495.6494</v>
          </cell>
          <cell r="AC375" t="str">
            <v>317.495.6020</v>
          </cell>
          <cell r="AD375" t="str">
            <v>Adrienne Elizondo</v>
          </cell>
          <cell r="AE375" t="str">
            <v>aelizondo@hoosieracademy.org</v>
          </cell>
          <cell r="AF375"/>
          <cell r="AG375"/>
          <cell r="AH375" t="str">
            <v>317-495-6494</v>
          </cell>
          <cell r="AI375" t="str">
            <v>Tracy Shepard</v>
          </cell>
          <cell r="AJ375" t="str">
            <v>trshepard@k12.com</v>
          </cell>
          <cell r="AK375"/>
          <cell r="AL375"/>
          <cell r="AM375" t="str">
            <v>Dr. Byron Ernest</v>
          </cell>
          <cell r="AN375" t="str">
            <v>bernest@k12.com</v>
          </cell>
          <cell r="AO375" t="str">
            <v>317-495.6494</v>
          </cell>
          <cell r="AP375"/>
          <cell r="AQ375"/>
        </row>
        <row r="376">
          <cell r="A376" t="str">
            <v>9835</v>
          </cell>
          <cell r="B376" t="str">
            <v>TBD</v>
          </cell>
          <cell r="C376" t="str">
            <v xml:space="preserve">The Bloomington Project School    </v>
          </cell>
          <cell r="D376" t="str">
            <v xml:space="preserve">349 S Walnut St               </v>
          </cell>
          <cell r="E376" t="str">
            <v xml:space="preserve">Bloomington         </v>
          </cell>
          <cell r="F376" t="str">
            <v>IN</v>
          </cell>
          <cell r="G376">
            <v>47401</v>
          </cell>
          <cell r="H376" t="e">
            <v>#N/A</v>
          </cell>
          <cell r="I376" t="str">
            <v>829722607</v>
          </cell>
          <cell r="J376">
            <v>0.9</v>
          </cell>
          <cell r="K376" t="str">
            <v>Ms.</v>
          </cell>
          <cell r="L376" t="str">
            <v>Catherine Diersing</v>
          </cell>
          <cell r="M376" t="str">
            <v xml:space="preserve">cdiersing@theprojectschool.org </v>
          </cell>
          <cell r="N376" t="str">
            <v>Terri Burks</v>
          </cell>
          <cell r="O376" t="str">
            <v>tburks@theprojectschool.org</v>
          </cell>
          <cell r="P376"/>
          <cell r="Q376"/>
          <cell r="R376"/>
          <cell r="S376"/>
          <cell r="T376" t="str">
            <v>812.558.0041</v>
          </cell>
          <cell r="U376" t="str">
            <v>812.334.5873</v>
          </cell>
          <cell r="V376" t="str">
            <v>Terri Burks</v>
          </cell>
          <cell r="W376" t="str">
            <v>tburks@theprojectschool.org</v>
          </cell>
          <cell r="X376"/>
          <cell r="Y376"/>
          <cell r="Z376"/>
          <cell r="AA376"/>
          <cell r="AB376" t="str">
            <v>317.201.8734</v>
          </cell>
          <cell r="AC376"/>
          <cell r="AD376" t="str">
            <v>Catherine Diersing</v>
          </cell>
          <cell r="AE376" t="str">
            <v>cdiersing@theprojectschool.org</v>
          </cell>
          <cell r="AF376"/>
          <cell r="AG376"/>
          <cell r="AH376" t="str">
            <v>812-558-0041</v>
          </cell>
          <cell r="AI376" t="str">
            <v>Terri Burks</v>
          </cell>
          <cell r="AJ376" t="str">
            <v>tburks@theprojectschool.org</v>
          </cell>
          <cell r="AK376"/>
          <cell r="AL376"/>
          <cell r="AM376" t="str">
            <v>Ms. Catherine Diersing</v>
          </cell>
          <cell r="AN376" t="str">
            <v xml:space="preserve">cdiersing@theprojectschool.org </v>
          </cell>
          <cell r="AO376" t="str">
            <v>317.201.8734</v>
          </cell>
          <cell r="AP376" t="str">
            <v>Terri Burks</v>
          </cell>
          <cell r="AQ376" t="str">
            <v>tburks@theprojectschool.org</v>
          </cell>
        </row>
        <row r="377">
          <cell r="A377" t="str">
            <v>9840</v>
          </cell>
          <cell r="B377" t="str">
            <v>---</v>
          </cell>
          <cell r="C377" t="str">
            <v>Excel Center University Heights</v>
          </cell>
          <cell r="D377" t="str">
            <v xml:space="preserve">1635 West Michigan St.,  </v>
          </cell>
          <cell r="E377" t="str">
            <v>Indianapolis</v>
          </cell>
          <cell r="F377" t="str">
            <v>IN</v>
          </cell>
          <cell r="G377">
            <v>46222</v>
          </cell>
          <cell r="H377">
            <v>5.9999999999999995E-4</v>
          </cell>
          <cell r="I377"/>
          <cell r="J377">
            <v>0.95</v>
          </cell>
          <cell r="K377" t="str">
            <v>Ms.</v>
          </cell>
          <cell r="L377" t="str">
            <v>Betsy Delgado</v>
          </cell>
          <cell r="M377" t="str">
            <v>bdelgado@goodwillindy.org</v>
          </cell>
          <cell r="N377"/>
          <cell r="O377"/>
          <cell r="P377"/>
          <cell r="Q377"/>
          <cell r="R377"/>
          <cell r="S377"/>
          <cell r="T377"/>
          <cell r="U377"/>
          <cell r="V377"/>
          <cell r="W377"/>
          <cell r="X377"/>
          <cell r="Y377"/>
          <cell r="Z377"/>
          <cell r="AA377"/>
          <cell r="AB377"/>
          <cell r="AC377"/>
          <cell r="AD377" t="str">
            <v>Laura Cope</v>
          </cell>
          <cell r="AE377" t="str">
            <v>laura.cope@goodwilleducation.org</v>
          </cell>
          <cell r="AF377"/>
          <cell r="AG377"/>
          <cell r="AH377" t="str">
            <v>317-524-3843</v>
          </cell>
          <cell r="AI377"/>
          <cell r="AJ377"/>
          <cell r="AK377"/>
          <cell r="AL377"/>
          <cell r="AM377" t="str">
            <v>Ms. Betsy Delgado</v>
          </cell>
          <cell r="AN377"/>
          <cell r="AO377"/>
          <cell r="AP377"/>
          <cell r="AQ377"/>
        </row>
        <row r="378">
          <cell r="A378" t="str">
            <v>9845</v>
          </cell>
          <cell r="B378" t="str">
            <v>---</v>
          </cell>
          <cell r="C378" t="str">
            <v xml:space="preserve">Xavier School Of Excellence       </v>
          </cell>
          <cell r="D378" t="str">
            <v>3423 South Michigan St</v>
          </cell>
          <cell r="E378" t="str">
            <v>South Bend          46614</v>
          </cell>
          <cell r="F378" t="str">
            <v>IN</v>
          </cell>
          <cell r="G378">
            <v>46614</v>
          </cell>
          <cell r="H378" t="e">
            <v>#N/A</v>
          </cell>
          <cell r="I378" t="str">
            <v>194057530</v>
          </cell>
          <cell r="J378">
            <v>0.95</v>
          </cell>
          <cell r="K378" t="str">
            <v xml:space="preserve">Mrs.         </v>
          </cell>
          <cell r="L378" t="str">
            <v>Samantha Smith</v>
          </cell>
          <cell r="M378" t="str">
            <v>ssmith@xaviersoe.org</v>
          </cell>
          <cell r="N378" t="str">
            <v>Samantha Smith</v>
          </cell>
          <cell r="O378" t="str">
            <v>ssmith@xaviersoe.org</v>
          </cell>
          <cell r="P378"/>
          <cell r="Q378"/>
          <cell r="R378"/>
          <cell r="S378"/>
          <cell r="T378" t="str">
            <v>574.231.6600</v>
          </cell>
          <cell r="U378" t="str">
            <v>574.231.6640</v>
          </cell>
          <cell r="V378" t="str">
            <v>Samantha Smith</v>
          </cell>
          <cell r="W378" t="str">
            <v>ssmith@xaviersoe.org</v>
          </cell>
          <cell r="X378"/>
          <cell r="Y378"/>
          <cell r="Z378"/>
          <cell r="AA378"/>
          <cell r="AB378" t="str">
            <v>574-231-6600</v>
          </cell>
          <cell r="AC378"/>
          <cell r="AD378" t="str">
            <v>Samantha Smith</v>
          </cell>
          <cell r="AE378" t="str">
            <v>ssmith@xaviersoe.org</v>
          </cell>
          <cell r="AF378"/>
          <cell r="AG378"/>
          <cell r="AH378" t="str">
            <v>574-231-6660</v>
          </cell>
          <cell r="AI378" t="str">
            <v>Rob Doctor</v>
          </cell>
          <cell r="AJ378" t="str">
            <v>rdoctor@xaviersoe.org</v>
          </cell>
          <cell r="AK378"/>
          <cell r="AL378"/>
          <cell r="AM378" t="str">
            <v>Mrs. Samantha Smith</v>
          </cell>
          <cell r="AN378" t="str">
            <v>ssmith@xaviersoe.org</v>
          </cell>
          <cell r="AO378" t="str">
            <v>574-231-6600</v>
          </cell>
          <cell r="AP378"/>
          <cell r="AQ378"/>
        </row>
        <row r="379">
          <cell r="A379" t="str">
            <v>9855</v>
          </cell>
          <cell r="B379" t="str">
            <v>---</v>
          </cell>
          <cell r="C379" t="str">
            <v>Excel Center Noblesville</v>
          </cell>
          <cell r="D379" t="str">
            <v xml:space="preserve">1635 West Michigan St.,  </v>
          </cell>
          <cell r="E379" t="str">
            <v>Indianapolis</v>
          </cell>
          <cell r="F379" t="str">
            <v>IN</v>
          </cell>
          <cell r="G379">
            <v>46222</v>
          </cell>
          <cell r="H379">
            <v>2.5700000000000001E-2</v>
          </cell>
          <cell r="I379"/>
          <cell r="J379">
            <v>0.85</v>
          </cell>
          <cell r="K379" t="str">
            <v>Ms.</v>
          </cell>
          <cell r="L379" t="str">
            <v>Betsy Delgado</v>
          </cell>
          <cell r="M379" t="str">
            <v>bdelgado@gppdwillindy.org</v>
          </cell>
          <cell r="N379"/>
          <cell r="O379"/>
          <cell r="P379"/>
          <cell r="Q379"/>
          <cell r="R379"/>
          <cell r="S379"/>
          <cell r="T379"/>
          <cell r="U379"/>
          <cell r="V379"/>
          <cell r="W379"/>
          <cell r="X379"/>
          <cell r="Y379"/>
          <cell r="Z379"/>
          <cell r="AA379"/>
          <cell r="AB379"/>
          <cell r="AC379"/>
          <cell r="AD379" t="str">
            <v>Laura Cope</v>
          </cell>
          <cell r="AE379" t="str">
            <v>laura.cope@goodwilleducation.org</v>
          </cell>
          <cell r="AF379"/>
          <cell r="AG379"/>
          <cell r="AH379" t="str">
            <v>317-524-3843</v>
          </cell>
          <cell r="AI379"/>
          <cell r="AJ379"/>
          <cell r="AK379"/>
          <cell r="AL379"/>
          <cell r="AM379" t="str">
            <v>Ms. Betsy Delgado</v>
          </cell>
          <cell r="AN379"/>
          <cell r="AO379"/>
          <cell r="AP379"/>
          <cell r="AQ379"/>
        </row>
        <row r="380">
          <cell r="A380" t="str">
            <v>9860</v>
          </cell>
          <cell r="B380" t="str">
            <v>---</v>
          </cell>
          <cell r="C380" t="str">
            <v>Paramount Brookside</v>
          </cell>
          <cell r="D380"/>
          <cell r="E380"/>
          <cell r="F380"/>
          <cell r="G380"/>
          <cell r="H380" t="e">
            <v>#N/A</v>
          </cell>
          <cell r="I380"/>
          <cell r="J380" t="e">
            <v>#N/A</v>
          </cell>
          <cell r="K380"/>
          <cell r="L380" t="str">
            <v>Valerie Carlisle</v>
          </cell>
          <cell r="M380" t="str">
            <v xml:space="preserve">vcarlisle@psoebrookside.org </v>
          </cell>
          <cell r="N380"/>
          <cell r="O380"/>
          <cell r="P380"/>
          <cell r="Q380"/>
          <cell r="R380"/>
          <cell r="S380"/>
          <cell r="T380"/>
          <cell r="U380"/>
          <cell r="V380"/>
          <cell r="W380"/>
          <cell r="X380"/>
          <cell r="Y380"/>
          <cell r="Z380"/>
          <cell r="AA380"/>
          <cell r="AB380"/>
          <cell r="AC380"/>
          <cell r="AD380" t="str">
            <v>Valerie Carlisle</v>
          </cell>
          <cell r="AE380" t="str">
            <v xml:space="preserve">vcarlisle@psoebrookside.org </v>
          </cell>
          <cell r="AF380"/>
          <cell r="AG380"/>
          <cell r="AH380" t="str">
            <v>317-775-6660</v>
          </cell>
          <cell r="AI380"/>
          <cell r="AJ380"/>
          <cell r="AK380"/>
          <cell r="AL380"/>
          <cell r="AM380"/>
          <cell r="AN380"/>
          <cell r="AO380"/>
          <cell r="AP380"/>
          <cell r="AQ380"/>
        </row>
        <row r="381">
          <cell r="A381" t="str">
            <v>9865</v>
          </cell>
          <cell r="B381" t="str">
            <v>---</v>
          </cell>
          <cell r="C381" t="str">
            <v>Hoosier Academy Virtual</v>
          </cell>
          <cell r="D381" t="str">
            <v>2855 N. Franklin Rd.</v>
          </cell>
          <cell r="E381" t="str">
            <v>Indianapolis</v>
          </cell>
          <cell r="F381" t="str">
            <v>IN</v>
          </cell>
          <cell r="G381">
            <v>46219</v>
          </cell>
          <cell r="H381" t="e">
            <v>#N/A</v>
          </cell>
          <cell r="I381"/>
          <cell r="J381">
            <v>0.9</v>
          </cell>
          <cell r="K381" t="str">
            <v>Dr.</v>
          </cell>
          <cell r="L381" t="str">
            <v>Byron Earnest</v>
          </cell>
          <cell r="M381" t="str">
            <v>bernest@k12.com</v>
          </cell>
          <cell r="N381" t="str">
            <v>Dana Smith</v>
          </cell>
          <cell r="O381" t="str">
            <v>dasmith@hoosieracademy.org</v>
          </cell>
          <cell r="P381"/>
          <cell r="Q381"/>
          <cell r="R381"/>
          <cell r="S381"/>
          <cell r="T381"/>
          <cell r="U381"/>
          <cell r="V381"/>
          <cell r="W381"/>
          <cell r="X381"/>
          <cell r="Y381"/>
          <cell r="Z381"/>
          <cell r="AA381"/>
          <cell r="AB381"/>
          <cell r="AC381"/>
          <cell r="AD381"/>
          <cell r="AE381"/>
          <cell r="AF381"/>
          <cell r="AG381"/>
          <cell r="AH381"/>
          <cell r="AI381" t="str">
            <v>Kathy Coe</v>
          </cell>
          <cell r="AJ381" t="str">
            <v>kcoe@k12.com</v>
          </cell>
          <cell r="AK381"/>
          <cell r="AL381"/>
          <cell r="AM381"/>
          <cell r="AN381"/>
          <cell r="AO381"/>
          <cell r="AP381"/>
          <cell r="AQ381"/>
        </row>
        <row r="382">
          <cell r="A382" t="str">
            <v>9870</v>
          </cell>
          <cell r="B382" t="str">
            <v>TBD</v>
          </cell>
          <cell r="C382" t="str">
            <v>Discovery Charter School</v>
          </cell>
          <cell r="D382" t="str">
            <v>800 Canonie Dr</v>
          </cell>
          <cell r="E382" t="str">
            <v>Porter</v>
          </cell>
          <cell r="F382" t="str">
            <v>IN</v>
          </cell>
          <cell r="G382">
            <v>46304</v>
          </cell>
          <cell r="H382" t="e">
            <v>#N/A</v>
          </cell>
          <cell r="I382" t="str">
            <v>024155983</v>
          </cell>
          <cell r="J382">
            <v>0.85</v>
          </cell>
          <cell r="K382" t="str">
            <v>Mr.</v>
          </cell>
          <cell r="L382" t="str">
            <v>Ernesto F Martinez</v>
          </cell>
          <cell r="M382" t="str">
            <v>emartinez@discoverycharter.org</v>
          </cell>
          <cell r="N382" t="str">
            <v>Ernesto F. Martinez</v>
          </cell>
          <cell r="O382" t="str">
            <v>emartinez@discoverycharter.org</v>
          </cell>
          <cell r="P382"/>
          <cell r="Q382"/>
          <cell r="R382"/>
          <cell r="S382"/>
          <cell r="T382" t="str">
            <v>219.983.9800</v>
          </cell>
          <cell r="U382" t="str">
            <v>219.929.5723</v>
          </cell>
          <cell r="V382" t="str">
            <v>Ernesto F. Martinez</v>
          </cell>
          <cell r="W382" t="str">
            <v>emartinez@discoverycharter.org</v>
          </cell>
          <cell r="X382"/>
          <cell r="Y382"/>
          <cell r="Z382"/>
          <cell r="AA382"/>
          <cell r="AB382" t="str">
            <v>219-983-9800</v>
          </cell>
          <cell r="AC382"/>
          <cell r="AD382" t="str">
            <v>Diane Medley</v>
          </cell>
          <cell r="AE382" t="str">
            <v>dmedley@discoverycharter.org</v>
          </cell>
          <cell r="AF382"/>
          <cell r="AG382"/>
          <cell r="AH382" t="str">
            <v>219.983.9800</v>
          </cell>
          <cell r="AI382" t="str">
            <v>Allan Gabrielle</v>
          </cell>
          <cell r="AJ382" t="str">
            <v>allan@thegabrielegroup.com</v>
          </cell>
          <cell r="AK382"/>
          <cell r="AL382"/>
          <cell r="AM382" t="str">
            <v>Mr. Ernesto F Martinez</v>
          </cell>
          <cell r="AN382" t="str">
            <v>emartinez@discoverycharter.org</v>
          </cell>
          <cell r="AO382" t="str">
            <v>219-983-9800</v>
          </cell>
          <cell r="AP382" t="str">
            <v>Ernesto Martinez</v>
          </cell>
          <cell r="AQ382" t="str">
            <v>emartinez@discoverycharter.org</v>
          </cell>
        </row>
        <row r="383">
          <cell r="A383" t="str">
            <v>9875</v>
          </cell>
          <cell r="B383" t="str">
            <v>TBD</v>
          </cell>
          <cell r="C383" t="str">
            <v>Rock Creek Community Academy</v>
          </cell>
          <cell r="D383" t="str">
            <v>11525 Hwy 31</v>
          </cell>
          <cell r="E383" t="str">
            <v xml:space="preserve">Sellersburg         </v>
          </cell>
          <cell r="F383" t="str">
            <v>IN</v>
          </cell>
          <cell r="G383">
            <v>47172</v>
          </cell>
          <cell r="H383" t="e">
            <v>#N/A</v>
          </cell>
          <cell r="I383" t="str">
            <v>005345191</v>
          </cell>
          <cell r="J383">
            <v>0.85</v>
          </cell>
          <cell r="K383" t="str">
            <v>Ms.</v>
          </cell>
          <cell r="L383" t="str">
            <v>Sara Hauselman</v>
          </cell>
          <cell r="M383" t="str">
            <v>shauselman@rccasi.org</v>
          </cell>
          <cell r="N383" t="str">
            <v>Lisa Cundiff</v>
          </cell>
          <cell r="O383" t="str">
            <v>lcundiff@rccasi.org</v>
          </cell>
          <cell r="P383"/>
          <cell r="Q383"/>
          <cell r="R383"/>
          <cell r="S383"/>
          <cell r="T383" t="str">
            <v>812.246.9271</v>
          </cell>
          <cell r="U383"/>
          <cell r="V383" t="str">
            <v>Sara Hauselman</v>
          </cell>
          <cell r="W383" t="str">
            <v>shauselman@rccasi.org</v>
          </cell>
          <cell r="X383"/>
          <cell r="Y383"/>
          <cell r="Z383"/>
          <cell r="AA383"/>
          <cell r="AB383" t="str">
            <v>812-246-9271</v>
          </cell>
          <cell r="AC383"/>
          <cell r="AD383" t="str">
            <v>Patty Fenner</v>
          </cell>
          <cell r="AE383" t="str">
            <v>pfenner@rccasi.org</v>
          </cell>
          <cell r="AF383"/>
          <cell r="AG383"/>
          <cell r="AH383" t="str">
            <v>812-246-9271</v>
          </cell>
          <cell r="AI383" t="str">
            <v>Susan Miller</v>
          </cell>
          <cell r="AJ383" t="str">
            <v>smiller@rccasi.org</v>
          </cell>
          <cell r="AK383"/>
          <cell r="AL383"/>
          <cell r="AM383" t="str">
            <v>Ms. Sara Hauselman</v>
          </cell>
          <cell r="AN383" t="str">
            <v>shauselman@rccasi.org</v>
          </cell>
          <cell r="AO383" t="str">
            <v>812-246-9271</v>
          </cell>
          <cell r="AP383" t="str">
            <v>Sara Hauselman</v>
          </cell>
          <cell r="AQ383" t="str">
            <v>shauselman@rccasi.org</v>
          </cell>
        </row>
        <row r="384">
          <cell r="A384" t="str">
            <v>9880</v>
          </cell>
          <cell r="B384" t="str">
            <v>DM</v>
          </cell>
          <cell r="C384" t="str">
            <v>Career Academy High School</v>
          </cell>
          <cell r="D384" t="str">
            <v>3801 Crescent Circle</v>
          </cell>
          <cell r="E384" t="str">
            <v xml:space="preserve">South Bend          </v>
          </cell>
          <cell r="F384" t="str">
            <v>IN</v>
          </cell>
          <cell r="G384">
            <v>46628</v>
          </cell>
          <cell r="H384" t="e">
            <v>#N/A</v>
          </cell>
          <cell r="I384"/>
          <cell r="J384">
            <v>0.95</v>
          </cell>
          <cell r="K384" t="str">
            <v xml:space="preserve">Mr. </v>
          </cell>
          <cell r="L384" t="str">
            <v>Alex Hammel</v>
          </cell>
          <cell r="M384" t="str">
            <v>ahammel@careeracademysb.com</v>
          </cell>
          <cell r="N384" t="str">
            <v>Vera Jones</v>
          </cell>
          <cell r="O384" t="str">
            <v>vjones@careeracademysb.com</v>
          </cell>
          <cell r="P384"/>
          <cell r="Q384"/>
          <cell r="R384"/>
          <cell r="S384"/>
          <cell r="T384" t="str">
            <v>574.299.9800</v>
          </cell>
          <cell r="U384"/>
          <cell r="V384" t="str">
            <v>Yolonda Smith Turner</v>
          </cell>
          <cell r="W384"/>
          <cell r="X384"/>
          <cell r="Y384"/>
          <cell r="Z384"/>
          <cell r="AA384"/>
          <cell r="AB384"/>
          <cell r="AC384"/>
          <cell r="AD384" t="str">
            <v>Sam Ells</v>
          </cell>
          <cell r="AE384" t="str">
            <v>sells@careeracademysb.com</v>
          </cell>
          <cell r="AF384"/>
          <cell r="AG384"/>
          <cell r="AH384" t="str">
            <v>574-299-9800</v>
          </cell>
          <cell r="AI384" t="str">
            <v>Kim Richardson</v>
          </cell>
          <cell r="AJ384" t="str">
            <v>krichardson@careeracademysb.com</v>
          </cell>
          <cell r="AK384"/>
          <cell r="AL384"/>
          <cell r="AM384" t="str">
            <v>Ms. Lydia Jagger</v>
          </cell>
          <cell r="AN384" t="str">
            <v>ljagger@careeracademysb.com</v>
          </cell>
          <cell r="AO384"/>
          <cell r="AP384" t="str">
            <v>Vera Jones</v>
          </cell>
          <cell r="AQ384" t="str">
            <v>vjones@careeracademysb.com</v>
          </cell>
        </row>
        <row r="385">
          <cell r="A385" t="str">
            <v>9885</v>
          </cell>
          <cell r="B385" t="str">
            <v>FC</v>
          </cell>
          <cell r="C385" t="str">
            <v>Gary Middle College</v>
          </cell>
          <cell r="D385" t="str">
            <v>1630 N Meridian St</v>
          </cell>
          <cell r="E385" t="str">
            <v>Indianapolis</v>
          </cell>
          <cell r="F385" t="str">
            <v>IN</v>
          </cell>
          <cell r="G385">
            <v>46202</v>
          </cell>
          <cell r="H385" t="e">
            <v>#N/A</v>
          </cell>
          <cell r="I385" t="str">
            <v>078537807</v>
          </cell>
          <cell r="J385">
            <v>0.95</v>
          </cell>
          <cell r="K385" t="str">
            <v>Mr.</v>
          </cell>
          <cell r="L385" t="str">
            <v>Kevin Teasley</v>
          </cell>
          <cell r="M385" t="str">
            <v>kevin.teasley@geofoundation.org</v>
          </cell>
          <cell r="N385" t="str">
            <v>Dana Teasley</v>
          </cell>
          <cell r="O385" t="str">
            <v>dteasley@geoacademies.org</v>
          </cell>
          <cell r="P385"/>
          <cell r="Q385"/>
          <cell r="R385"/>
          <cell r="S385"/>
          <cell r="T385" t="str">
            <v>317.713.4207</v>
          </cell>
          <cell r="U385"/>
          <cell r="V385" t="str">
            <v>Dana Teasley</v>
          </cell>
          <cell r="W385" t="str">
            <v>dana.teasley@geofoundation.org</v>
          </cell>
          <cell r="X385"/>
          <cell r="Y385"/>
          <cell r="Z385"/>
          <cell r="AA385"/>
          <cell r="AB385" t="str">
            <v>317-713-4207</v>
          </cell>
          <cell r="AC385"/>
          <cell r="AD385" t="str">
            <v>JuliAnn Merrion</v>
          </cell>
          <cell r="AE385" t="str">
            <v>jmerrion@geoacademies.org</v>
          </cell>
          <cell r="AF385"/>
          <cell r="AG385"/>
          <cell r="AH385" t="str">
            <v>219-888-7120</v>
          </cell>
          <cell r="AI385" t="str">
            <v>Dana Teasley</v>
          </cell>
          <cell r="AJ385" t="str">
            <v>dteasley@geoacademies.org</v>
          </cell>
          <cell r="AK385"/>
          <cell r="AL385"/>
          <cell r="AM385" t="str">
            <v>Mr. Kevin Teasley</v>
          </cell>
          <cell r="AN385" t="str">
            <v>kevin.teasley@geofoundation.org</v>
          </cell>
          <cell r="AO385" t="str">
            <v>317-713-4207</v>
          </cell>
          <cell r="AP385" t="str">
            <v>Dana Teasley</v>
          </cell>
          <cell r="AQ385" t="str">
            <v>dteasley@geoacademies.org</v>
          </cell>
        </row>
        <row r="386">
          <cell r="A386" t="str">
            <v>9890</v>
          </cell>
          <cell r="B386" t="str">
            <v>MM</v>
          </cell>
          <cell r="C386" t="str">
            <v>Indiana Virtual School</v>
          </cell>
          <cell r="D386" t="str">
            <v>2206 E 96th St</v>
          </cell>
          <cell r="E386" t="str">
            <v>Indianapolis</v>
          </cell>
          <cell r="F386" t="str">
            <v>IN</v>
          </cell>
          <cell r="G386">
            <v>46240</v>
          </cell>
          <cell r="H386" t="e">
            <v>#N/A</v>
          </cell>
          <cell r="I386">
            <v>78379116</v>
          </cell>
          <cell r="J386">
            <v>0.9</v>
          </cell>
          <cell r="K386" t="str">
            <v>Mr.</v>
          </cell>
          <cell r="L386" t="str">
            <v>Phillip Holden</v>
          </cell>
          <cell r="M386" t="str">
            <v>pholden@email.indianavirtual.com</v>
          </cell>
          <cell r="N386" t="str">
            <v>Phillip Holden</v>
          </cell>
          <cell r="O386" t="str">
            <v>pholden@email.indianavirtual.com</v>
          </cell>
          <cell r="P386"/>
          <cell r="Q386"/>
          <cell r="R386"/>
          <cell r="S386"/>
          <cell r="T386"/>
          <cell r="U386"/>
          <cell r="V386" t="str">
            <v>Phillip Holden</v>
          </cell>
          <cell r="W386" t="str">
            <v>pholden@email.indianavirtual.com</v>
          </cell>
          <cell r="X386"/>
          <cell r="Y386"/>
          <cell r="Z386"/>
          <cell r="AA386"/>
          <cell r="AB386" t="str">
            <v>317-581-5355</v>
          </cell>
          <cell r="AC386"/>
          <cell r="AD386" t="str">
            <v>Phillip Holden</v>
          </cell>
          <cell r="AE386" t="str">
            <v>pholden@indianavirtual.com</v>
          </cell>
          <cell r="AF386"/>
          <cell r="AG386"/>
          <cell r="AH386"/>
          <cell r="AI386"/>
          <cell r="AJ386"/>
          <cell r="AK386"/>
          <cell r="AL386"/>
          <cell r="AM386" t="str">
            <v>Mr. Phillip Holden</v>
          </cell>
          <cell r="AN386" t="str">
            <v>pholden@email.indianavirtual.com</v>
          </cell>
          <cell r="AO386" t="str">
            <v>317-581-5355</v>
          </cell>
          <cell r="AP386"/>
          <cell r="AQ386"/>
        </row>
        <row r="387">
          <cell r="A387" t="str">
            <v>9895</v>
          </cell>
          <cell r="B387" t="str">
            <v>MF</v>
          </cell>
          <cell r="C387" t="str">
            <v>Indiana Math and Science Academy - North</v>
          </cell>
          <cell r="D387" t="str">
            <v>7435 N. Keystone  Ave</v>
          </cell>
          <cell r="E387" t="str">
            <v xml:space="preserve">Indianapolis        </v>
          </cell>
          <cell r="F387" t="str">
            <v>IN</v>
          </cell>
          <cell r="G387">
            <v>46278</v>
          </cell>
          <cell r="H387">
            <v>1.6000000000000001E-3</v>
          </cell>
          <cell r="I387"/>
          <cell r="J387">
            <v>0.9</v>
          </cell>
          <cell r="K387" t="str">
            <v>Mr.</v>
          </cell>
          <cell r="L387" t="str">
            <v>Mustafa Arslan</v>
          </cell>
          <cell r="M387" t="str">
            <v>arslan@conceptschools.org</v>
          </cell>
          <cell r="N387" t="str">
            <v>Onder Secen</v>
          </cell>
          <cell r="O387" t="str">
            <v>secen@imsaindy.org</v>
          </cell>
          <cell r="P387"/>
          <cell r="Q387"/>
          <cell r="R387"/>
          <cell r="S387"/>
          <cell r="T387" t="str">
            <v>317.259.7300</v>
          </cell>
          <cell r="U387" t="str">
            <v>317.259.7363</v>
          </cell>
          <cell r="V387" t="str">
            <v>Halil Dulgeroglu</v>
          </cell>
          <cell r="W387" t="str">
            <v>halil@conceptschools.org</v>
          </cell>
          <cell r="X387"/>
          <cell r="Y387"/>
          <cell r="Z387"/>
          <cell r="AA387"/>
          <cell r="AB387" t="str">
            <v>317-748-5092</v>
          </cell>
          <cell r="AC387" t="str">
            <v>317-259-7363</v>
          </cell>
          <cell r="AD387"/>
          <cell r="AE387"/>
          <cell r="AF387"/>
          <cell r="AG387"/>
          <cell r="AH387"/>
          <cell r="AI387" t="str">
            <v>Halil Dulgeroglu</v>
          </cell>
          <cell r="AJ387" t="str">
            <v>halil@conceptschools.org</v>
          </cell>
          <cell r="AK387"/>
          <cell r="AL387"/>
          <cell r="AM387" t="str">
            <v>Mr. Mustafa Arslan</v>
          </cell>
          <cell r="AN387" t="str">
            <v>arslan@conceptschools.org</v>
          </cell>
          <cell r="AO387" t="str">
            <v>317-259-7300</v>
          </cell>
          <cell r="AP387" t="str">
            <v>Halil Dulgeroglu</v>
          </cell>
          <cell r="AQ387" t="str">
            <v>halil@conceptschools.org</v>
          </cell>
        </row>
        <row r="388">
          <cell r="A388" t="str">
            <v>9900</v>
          </cell>
          <cell r="B388" t="str">
            <v>---</v>
          </cell>
          <cell r="C388" t="str">
            <v>Excel Center South Bend</v>
          </cell>
          <cell r="D388"/>
          <cell r="E388"/>
          <cell r="F388" t="str">
            <v>IN</v>
          </cell>
          <cell r="G388"/>
          <cell r="H388" t="e">
            <v>#N/A</v>
          </cell>
          <cell r="I388"/>
          <cell r="J388" t="e">
            <v>#N/A</v>
          </cell>
          <cell r="K388" t="str">
            <v>Ms.</v>
          </cell>
          <cell r="L388" t="str">
            <v>Betsy Delgado</v>
          </cell>
          <cell r="M388" t="str">
            <v>bdeglado@goodwillindy.org</v>
          </cell>
          <cell r="N388"/>
          <cell r="O388"/>
          <cell r="P388"/>
          <cell r="Q388"/>
          <cell r="R388"/>
          <cell r="S388"/>
          <cell r="T388" t="str">
            <v>317-524-4313</v>
          </cell>
          <cell r="U388"/>
          <cell r="V388"/>
          <cell r="W388"/>
          <cell r="X388"/>
          <cell r="Y388"/>
          <cell r="Z388"/>
          <cell r="AA388"/>
          <cell r="AB388" t="str">
            <v>317-524-4313</v>
          </cell>
          <cell r="AC388"/>
          <cell r="AD388"/>
          <cell r="AE388"/>
          <cell r="AF388"/>
          <cell r="AG388"/>
          <cell r="AH388" t="str">
            <v>317-524-4313</v>
          </cell>
          <cell r="AI388"/>
          <cell r="AJ388"/>
          <cell r="AK388"/>
          <cell r="AL388"/>
          <cell r="AM388" t="str">
            <v>Ms. Betsy Delgado</v>
          </cell>
          <cell r="AN388"/>
          <cell r="AO388" t="str">
            <v>317-524-4313</v>
          </cell>
          <cell r="AP388"/>
          <cell r="AQ388"/>
        </row>
        <row r="389">
          <cell r="A389" t="str">
            <v>9905</v>
          </cell>
          <cell r="B389" t="str">
            <v>DM</v>
          </cell>
          <cell r="C389" t="str">
            <v>IN Connections Academy Virtual Pilot</v>
          </cell>
          <cell r="D389" t="str">
            <v>6640 Intech Blvd Suite 250</v>
          </cell>
          <cell r="E389" t="str">
            <v xml:space="preserve">Indianapolis        </v>
          </cell>
          <cell r="F389" t="str">
            <v>IN</v>
          </cell>
          <cell r="G389">
            <v>46278</v>
          </cell>
          <cell r="H389" t="e">
            <v>#N/A</v>
          </cell>
          <cell r="I389"/>
          <cell r="J389">
            <v>0.9</v>
          </cell>
          <cell r="K389" t="str">
            <v>Ms.</v>
          </cell>
          <cell r="L389" t="str">
            <v>Chandre Sanchez</v>
          </cell>
          <cell r="M389" t="str">
            <v>csanchezreyes@inca.connectionsacademy.org</v>
          </cell>
          <cell r="N389" t="str">
            <v>Tony Brose</v>
          </cell>
          <cell r="O389" t="str">
            <v>tbrose@inca.connectionsacademy.org</v>
          </cell>
          <cell r="P389"/>
          <cell r="Q389"/>
          <cell r="R389"/>
          <cell r="S389"/>
          <cell r="T389" t="str">
            <v>317.550.3188</v>
          </cell>
          <cell r="U389" t="str">
            <v>317.295.8022</v>
          </cell>
          <cell r="V389" t="str">
            <v xml:space="preserve"> Jean Swenk</v>
          </cell>
          <cell r="W389" t="str">
            <v>jswenk@inca.connectionsacademy.org</v>
          </cell>
          <cell r="X389" t="str">
            <v>Erin Erdley</v>
          </cell>
          <cell r="Y389" t="str">
            <v>eerdley@inca.connectionsacademy.org</v>
          </cell>
          <cell r="Z389"/>
          <cell r="AA389"/>
          <cell r="AB389"/>
          <cell r="AC389"/>
          <cell r="AD389" t="str">
            <v>Christie Kessler</v>
          </cell>
          <cell r="AE389" t="str">
            <v>ckessler@inca.connectionsacademy.org</v>
          </cell>
          <cell r="AF389"/>
          <cell r="AG389"/>
          <cell r="AH389" t="str">
            <v>317-969-5118</v>
          </cell>
          <cell r="AI389" t="str">
            <v>Ravi Shah</v>
          </cell>
          <cell r="AJ389" t="str">
            <v>ravishah@inca.connectionsacademy.org</v>
          </cell>
          <cell r="AK389"/>
          <cell r="AL389"/>
          <cell r="AM389" t="str">
            <v>Chandra Sanchez</v>
          </cell>
          <cell r="AN389" t="str">
            <v>csanchezreyes@inca.connectionsacademy.org</v>
          </cell>
          <cell r="AO389"/>
          <cell r="AP389" t="str">
            <v>Tony Brose</v>
          </cell>
          <cell r="AQ389" t="str">
            <v>tbrose@inca.connectionsacademy.org</v>
          </cell>
        </row>
        <row r="390">
          <cell r="A390" t="str">
            <v>9910</v>
          </cell>
          <cell r="B390" t="str">
            <v>---</v>
          </cell>
          <cell r="C390" t="str">
            <v>Excel Center for Adult Learners</v>
          </cell>
          <cell r="D390" t="str">
            <v xml:space="preserve">1635 W Michigan St            </v>
          </cell>
          <cell r="E390" t="str">
            <v xml:space="preserve">Indianapolis        </v>
          </cell>
          <cell r="F390" t="str">
            <v>IN</v>
          </cell>
          <cell r="G390">
            <v>46205</v>
          </cell>
          <cell r="H390">
            <v>2.0999999999999999E-3</v>
          </cell>
          <cell r="I390">
            <v>820210124</v>
          </cell>
          <cell r="J390">
            <v>0.95</v>
          </cell>
          <cell r="K390" t="str">
            <v>Ms.</v>
          </cell>
          <cell r="L390" t="str">
            <v>Betsy Delgado</v>
          </cell>
          <cell r="M390" t="str">
            <v>bdeglado@goodwillindy.org</v>
          </cell>
          <cell r="N390"/>
          <cell r="O390"/>
          <cell r="P390"/>
          <cell r="Q390"/>
          <cell r="R390"/>
          <cell r="S390"/>
          <cell r="T390"/>
          <cell r="U390"/>
          <cell r="V390"/>
          <cell r="W390"/>
          <cell r="X390"/>
          <cell r="Y390"/>
          <cell r="Z390"/>
          <cell r="AA390"/>
          <cell r="AB390"/>
          <cell r="AC390"/>
          <cell r="AD390" t="str">
            <v>Laura Cope</v>
          </cell>
          <cell r="AE390" t="str">
            <v>laura.cope@goodwilleducation.org</v>
          </cell>
          <cell r="AF390"/>
          <cell r="AG390"/>
          <cell r="AH390" t="str">
            <v>317-524-3843</v>
          </cell>
          <cell r="AI390"/>
          <cell r="AJ390"/>
          <cell r="AK390"/>
          <cell r="AL390"/>
          <cell r="AM390" t="str">
            <v>Ms. Betsy Delgado</v>
          </cell>
          <cell r="AN390"/>
          <cell r="AO390"/>
          <cell r="AP390"/>
          <cell r="AQ390"/>
        </row>
        <row r="391">
          <cell r="A391" t="str">
            <v>9915</v>
          </cell>
          <cell r="B391" t="str">
            <v>TBD</v>
          </cell>
          <cell r="C391" t="str">
            <v>Marion Academy</v>
          </cell>
          <cell r="D391" t="str">
            <v>2107 N Riley Ave</v>
          </cell>
          <cell r="E391" t="str">
            <v>Indianapolis</v>
          </cell>
          <cell r="F391" t="str">
            <v>IN</v>
          </cell>
          <cell r="G391">
            <v>46204</v>
          </cell>
          <cell r="H391" t="e">
            <v>#N/A</v>
          </cell>
          <cell r="I391" t="str">
            <v>800476736</v>
          </cell>
          <cell r="J391">
            <v>0.85</v>
          </cell>
          <cell r="K391" t="str">
            <v xml:space="preserve">Mrs.         </v>
          </cell>
          <cell r="L391" t="str">
            <v>Latoya Black</v>
          </cell>
          <cell r="M391" t="str">
            <v>lblack@marionacademyin.org</v>
          </cell>
          <cell r="N391" t="str">
            <v>LaToya Black</v>
          </cell>
          <cell r="O391" t="str">
            <v>lblack@marionacademyin.org</v>
          </cell>
          <cell r="P391"/>
          <cell r="Q391"/>
          <cell r="R391"/>
          <cell r="S391"/>
          <cell r="T391" t="str">
            <v>317-370-7732</v>
          </cell>
          <cell r="U391"/>
          <cell r="V391"/>
          <cell r="W391"/>
          <cell r="X391"/>
          <cell r="Y391"/>
          <cell r="Z391"/>
          <cell r="AA391"/>
          <cell r="AB391"/>
          <cell r="AC391"/>
          <cell r="AD391" t="str">
            <v>Latoya Black</v>
          </cell>
          <cell r="AE391" t="str">
            <v>lblack@marionacademyin.org</v>
          </cell>
          <cell r="AF391"/>
          <cell r="AG391"/>
          <cell r="AH391" t="str">
            <v>317-983-1300</v>
          </cell>
          <cell r="AI391" t="str">
            <v>Reginald Fletcher</v>
          </cell>
          <cell r="AJ391" t="str">
            <v>rbaronfletch@yahoo.com</v>
          </cell>
          <cell r="AK391"/>
          <cell r="AL391"/>
          <cell r="AM391" t="str">
            <v>Mrs. Latoya Black</v>
          </cell>
          <cell r="AN391" t="str">
            <v>lblack@marionacademyin.org</v>
          </cell>
          <cell r="AO391"/>
          <cell r="AP391"/>
          <cell r="AQ391"/>
        </row>
        <row r="392">
          <cell r="A392" t="str">
            <v>9920</v>
          </cell>
          <cell r="B392" t="str">
            <v>DM</v>
          </cell>
          <cell r="C392" t="str">
            <v>Damar Charter Academy</v>
          </cell>
          <cell r="D392" t="str">
            <v>6067 Decatur Blvd.</v>
          </cell>
          <cell r="E392" t="str">
            <v xml:space="preserve">Indianapolis        </v>
          </cell>
          <cell r="F392" t="str">
            <v>IN</v>
          </cell>
          <cell r="G392">
            <v>46241</v>
          </cell>
          <cell r="H392">
            <v>5.7000000000000002E-3</v>
          </cell>
          <cell r="I392"/>
          <cell r="J392">
            <v>0.95</v>
          </cell>
          <cell r="K392" t="str">
            <v>Mr.</v>
          </cell>
          <cell r="L392" t="str">
            <v>Jim Dalton</v>
          </cell>
          <cell r="M392" t="str">
            <v>Jimd@damar.org</v>
          </cell>
          <cell r="N392" t="str">
            <v>Paul Dennison</v>
          </cell>
          <cell r="O392" t="str">
            <v>pauld@damar.org</v>
          </cell>
          <cell r="P392"/>
          <cell r="Q392"/>
          <cell r="R392"/>
          <cell r="S392"/>
          <cell r="T392" t="str">
            <v>317.856.5201</v>
          </cell>
          <cell r="U392"/>
          <cell r="V392" t="str">
            <v>Paul Dennison</v>
          </cell>
          <cell r="W392" t="str">
            <v>pauld@damar.org</v>
          </cell>
          <cell r="X392"/>
          <cell r="Y392"/>
          <cell r="Z392"/>
          <cell r="AA392"/>
          <cell r="AB392"/>
          <cell r="AC392"/>
          <cell r="AD392" t="str">
            <v>Julie Gurule</v>
          </cell>
          <cell r="AE392" t="str">
            <v>julieg@damarcharteracademy.org</v>
          </cell>
          <cell r="AF392"/>
          <cell r="AG392"/>
          <cell r="AH392" t="str">
            <v>317-455-2408</v>
          </cell>
          <cell r="AI392" t="str">
            <v>Carlos Alexander</v>
          </cell>
          <cell r="AJ392" t="str">
            <v>pauld@damar.org</v>
          </cell>
          <cell r="AK392"/>
          <cell r="AL392"/>
          <cell r="AM392" t="str">
            <v>Mr. Jim Dalton</v>
          </cell>
          <cell r="AN392" t="str">
            <v>Jimd@pauld@damar.org</v>
          </cell>
          <cell r="AO392"/>
          <cell r="AP392" t="str">
            <v>Paul Dennison</v>
          </cell>
          <cell r="AQ392" t="str">
            <v>pauld@damar.org</v>
          </cell>
        </row>
        <row r="393">
          <cell r="A393" t="str">
            <v>9925</v>
          </cell>
          <cell r="B393" t="str">
            <v>AC</v>
          </cell>
          <cell r="C393" t="str">
            <v>The George &amp; Veronica Phalen Academy</v>
          </cell>
          <cell r="D393" t="str">
            <v>2323 N Illinois St</v>
          </cell>
          <cell r="E393" t="str">
            <v>Indianapolis</v>
          </cell>
          <cell r="F393" t="str">
            <v xml:space="preserve">IN </v>
          </cell>
          <cell r="G393">
            <v>46208</v>
          </cell>
          <cell r="H393" t="e">
            <v>#N/A</v>
          </cell>
          <cell r="I393" t="str">
            <v>043799789</v>
          </cell>
          <cell r="J393">
            <v>0.95</v>
          </cell>
          <cell r="K393" t="str">
            <v>Mr.</v>
          </cell>
          <cell r="L393" t="str">
            <v>Earl Martin Phalen</v>
          </cell>
          <cell r="M393" t="str">
            <v>emphalen@phalenacademies.org</v>
          </cell>
          <cell r="N393" t="str">
            <v>Johnny Jin</v>
          </cell>
          <cell r="O393" t="str">
            <v>ruiquanjin@gmail.com</v>
          </cell>
          <cell r="P393"/>
          <cell r="Q393"/>
          <cell r="R393"/>
          <cell r="S393"/>
          <cell r="T393" t="str">
            <v>818 825 4407</v>
          </cell>
          <cell r="U393"/>
          <cell r="V393" t="str">
            <v>Johnny Jin</v>
          </cell>
          <cell r="W393" t="str">
            <v>jjin@phalenacademies.org</v>
          </cell>
          <cell r="X393"/>
          <cell r="Y393"/>
          <cell r="Z393"/>
          <cell r="AA393"/>
          <cell r="AB393" t="str">
            <v>818 825 4407</v>
          </cell>
          <cell r="AC393"/>
          <cell r="AD393" t="str">
            <v>Leticia Sampson</v>
          </cell>
          <cell r="AE393" t="str">
            <v>Lsampson@phalenacademies.org</v>
          </cell>
          <cell r="AF393"/>
          <cell r="AG393"/>
          <cell r="AH393" t="str">
            <v>313-574-6367</v>
          </cell>
          <cell r="AI393" t="str">
            <v>Eva Spilker</v>
          </cell>
          <cell r="AJ393" t="str">
            <v>espilker@phalenacademies.org</v>
          </cell>
          <cell r="AK393"/>
          <cell r="AL393"/>
          <cell r="AM393" t="str">
            <v>Mr. Earl Martin Phalen</v>
          </cell>
          <cell r="AN393" t="str">
            <v>emphalen@phalenacademies.org</v>
          </cell>
          <cell r="AO393" t="str">
            <v>818 825 4407</v>
          </cell>
          <cell r="AP393" t="str">
            <v>Johnny Jin</v>
          </cell>
          <cell r="AQ393" t="str">
            <v>jjin@phalenacademies.org</v>
          </cell>
        </row>
        <row r="394">
          <cell r="A394" t="str">
            <v>9930</v>
          </cell>
          <cell r="B394" t="str">
            <v>---</v>
          </cell>
          <cell r="C394" t="str">
            <v>Nexus Academy of Indianapolis</v>
          </cell>
          <cell r="D394" t="str">
            <v>6101 N Keystone Ave</v>
          </cell>
          <cell r="E394" t="str">
            <v>Indianapolis</v>
          </cell>
          <cell r="F394" t="str">
            <v>IN</v>
          </cell>
          <cell r="G394">
            <v>46220</v>
          </cell>
          <cell r="H394" t="e">
            <v>#N/A</v>
          </cell>
          <cell r="I394"/>
          <cell r="J394">
            <v>0.9</v>
          </cell>
          <cell r="K394"/>
          <cell r="L394" t="str">
            <v>Jamie Brady</v>
          </cell>
          <cell r="M394" t="str">
            <v>jbrady@indianapolis.nexusacademyschool.org</v>
          </cell>
          <cell r="N394" t="str">
            <v>Jean Swenk</v>
          </cell>
          <cell r="O394" t="str">
            <v>jswenk@connectionseducation.com</v>
          </cell>
          <cell r="P394" t="str">
            <v>Erin Erdley</v>
          </cell>
          <cell r="Q394" t="str">
            <v>eerdley@connectionseducation.com</v>
          </cell>
          <cell r="R394"/>
          <cell r="S394"/>
          <cell r="T394"/>
          <cell r="U394"/>
          <cell r="V394"/>
          <cell r="W394"/>
          <cell r="X394"/>
          <cell r="Y394"/>
          <cell r="Z394"/>
          <cell r="AA394"/>
          <cell r="AB394"/>
          <cell r="AC394"/>
          <cell r="AD394"/>
          <cell r="AE394"/>
          <cell r="AF394"/>
          <cell r="AG394"/>
          <cell r="AH394"/>
          <cell r="AI394" t="str">
            <v>Kelly Hamilton</v>
          </cell>
          <cell r="AJ394" t="str">
            <v>kellyhamilton@indianapolis.nexusacademyschool.org</v>
          </cell>
          <cell r="AK394"/>
          <cell r="AL394"/>
          <cell r="AM394"/>
          <cell r="AN394"/>
          <cell r="AO394"/>
          <cell r="AP394"/>
          <cell r="AQ394"/>
        </row>
        <row r="395">
          <cell r="A395" t="str">
            <v>9935</v>
          </cell>
          <cell r="B395" t="str">
            <v>DM</v>
          </cell>
          <cell r="C395" t="str">
            <v>Vision Academy</v>
          </cell>
          <cell r="D395" t="str">
            <v>1751 E Riverside Dr</v>
          </cell>
          <cell r="E395" t="str">
            <v>Indianapolis</v>
          </cell>
          <cell r="F395" t="str">
            <v>IN</v>
          </cell>
          <cell r="G395">
            <v>46202</v>
          </cell>
          <cell r="H395" t="e">
            <v>#N/A</v>
          </cell>
          <cell r="I395" t="str">
            <v>153474510</v>
          </cell>
          <cell r="J395">
            <v>0.95</v>
          </cell>
          <cell r="K395" t="str">
            <v>Ms.</v>
          </cell>
          <cell r="L395" t="str">
            <v>Kelly Herron</v>
          </cell>
          <cell r="M395" t="str">
            <v>kherron@unitedschoolsindy.org</v>
          </cell>
          <cell r="N395" t="str">
            <v>Jessica Parson</v>
          </cell>
          <cell r="O395" t="str">
            <v>jparson@visionacademy-riverside.org</v>
          </cell>
          <cell r="P395"/>
          <cell r="Q395"/>
          <cell r="R395"/>
          <cell r="S395"/>
          <cell r="T395" t="str">
            <v>317-550-3407</v>
          </cell>
          <cell r="U395"/>
          <cell r="V395" t="str">
            <v>Laura Burton</v>
          </cell>
          <cell r="W395" t="str">
            <v>lburton@unitedschoolsindy.org</v>
          </cell>
          <cell r="X395"/>
          <cell r="Y395"/>
          <cell r="Z395"/>
          <cell r="AA395"/>
          <cell r="AB395"/>
          <cell r="AC395"/>
          <cell r="AD395" t="str">
            <v>Misty Harger</v>
          </cell>
          <cell r="AE395" t="str">
            <v>mharger@visionacademy-riverside.org</v>
          </cell>
          <cell r="AF395"/>
          <cell r="AG395"/>
          <cell r="AH395" t="str">
            <v>317-632-2006</v>
          </cell>
          <cell r="AI395" t="str">
            <v>Laura Burton</v>
          </cell>
          <cell r="AJ395" t="str">
            <v>lburton@unitedschoolsindy.org</v>
          </cell>
          <cell r="AK395"/>
          <cell r="AL395"/>
          <cell r="AM395" t="str">
            <v>Dr. Ian Yearwood</v>
          </cell>
          <cell r="AN395" t="str">
            <v>iyearwood@visionacademy-riverside.org</v>
          </cell>
          <cell r="AO395"/>
          <cell r="AP395" t="str">
            <v>Kelly Herron</v>
          </cell>
          <cell r="AQ395" t="str">
            <v>kherron@unitedschoolsindy.org</v>
          </cell>
        </row>
        <row r="396">
          <cell r="A396" t="str">
            <v>9940</v>
          </cell>
          <cell r="B396" t="str">
            <v>TM</v>
          </cell>
          <cell r="C396" t="str">
            <v>Tindley Collegiate Academy</v>
          </cell>
          <cell r="D396" t="str">
            <v xml:space="preserve">3960 Meadows Dr               </v>
          </cell>
          <cell r="E396" t="str">
            <v>Indianapolis</v>
          </cell>
          <cell r="F396" t="str">
            <v>IN</v>
          </cell>
          <cell r="G396">
            <v>46205</v>
          </cell>
          <cell r="H396" t="e">
            <v>#N/A</v>
          </cell>
          <cell r="I396" t="str">
            <v>036776356</v>
          </cell>
          <cell r="J396">
            <v>0.95</v>
          </cell>
          <cell r="K396" t="str">
            <v>Ms.</v>
          </cell>
          <cell r="L396" t="str">
            <v>Kelli Marshall</v>
          </cell>
          <cell r="M396" t="str">
            <v>marshall@tindley.org</v>
          </cell>
          <cell r="N396" t="str">
            <v>Brenda Albright</v>
          </cell>
          <cell r="O396" t="str">
            <v>albright@tindley.org</v>
          </cell>
          <cell r="P396"/>
          <cell r="Q396"/>
          <cell r="R396"/>
          <cell r="S396"/>
          <cell r="T396" t="str">
            <v>317.545.1745</v>
          </cell>
          <cell r="U396"/>
          <cell r="V396" t="str">
            <v>Brenda Albright</v>
          </cell>
          <cell r="W396" t="str">
            <v>albright@tindley.org</v>
          </cell>
          <cell r="X396"/>
          <cell r="Y396"/>
          <cell r="Z396"/>
          <cell r="AA396"/>
          <cell r="AB396" t="str">
            <v>317-545-1745</v>
          </cell>
          <cell r="AC396"/>
          <cell r="AD396" t="str">
            <v>Nicole Seal</v>
          </cell>
          <cell r="AE396" t="str">
            <v>seal@tindley.org</v>
          </cell>
          <cell r="AF396"/>
          <cell r="AG396"/>
          <cell r="AH396" t="str">
            <v>317-777-6290</v>
          </cell>
          <cell r="AI396" t="str">
            <v>Sandra Tresselt</v>
          </cell>
          <cell r="AJ396" t="str">
            <v>tresselt@tindley.org</v>
          </cell>
          <cell r="AK396"/>
          <cell r="AL396"/>
          <cell r="AM396" t="str">
            <v>Ms. Kelli Marshall</v>
          </cell>
          <cell r="AN396" t="str">
            <v>marshall@tindley.org</v>
          </cell>
          <cell r="AO396" t="str">
            <v>317-545-1745</v>
          </cell>
          <cell r="AP396" t="str">
            <v>Brenda Albright</v>
          </cell>
          <cell r="AQ396" t="str">
            <v>albright@tindley.org</v>
          </cell>
        </row>
        <row r="397">
          <cell r="A397" t="str">
            <v>9945</v>
          </cell>
          <cell r="B397" t="str">
            <v>TM</v>
          </cell>
          <cell r="C397" t="str">
            <v>Tindley Renaissance Academy</v>
          </cell>
          <cell r="D397" t="str">
            <v xml:space="preserve">3960 Meadows Dr               </v>
          </cell>
          <cell r="E397" t="str">
            <v>Indianapolis</v>
          </cell>
          <cell r="F397" t="str">
            <v>IN</v>
          </cell>
          <cell r="G397">
            <v>46205</v>
          </cell>
          <cell r="H397" t="e">
            <v>#N/A</v>
          </cell>
          <cell r="I397" t="str">
            <v>053372184</v>
          </cell>
          <cell r="J397" t="e">
            <v>#N/A</v>
          </cell>
          <cell r="K397" t="str">
            <v>Ms.</v>
          </cell>
          <cell r="L397" t="str">
            <v>Kelli Marshall</v>
          </cell>
          <cell r="M397" t="str">
            <v xml:space="preserve">marshall@tindley.org </v>
          </cell>
          <cell r="N397" t="str">
            <v>Brenda Albright</v>
          </cell>
          <cell r="O397" t="str">
            <v>albright@tindley.org</v>
          </cell>
          <cell r="P397"/>
          <cell r="Q397"/>
          <cell r="R397"/>
          <cell r="S397"/>
          <cell r="T397" t="str">
            <v>317.545.1745</v>
          </cell>
          <cell r="U397"/>
          <cell r="V397" t="str">
            <v>Brenda Albright</v>
          </cell>
          <cell r="W397" t="str">
            <v>albright@tindley.org</v>
          </cell>
          <cell r="X397"/>
          <cell r="Y397"/>
          <cell r="Z397"/>
          <cell r="AA397"/>
          <cell r="AB397"/>
          <cell r="AC397"/>
          <cell r="AD397" t="str">
            <v>Nicole Seal</v>
          </cell>
          <cell r="AE397" t="str">
            <v>seal@tindley.org</v>
          </cell>
          <cell r="AF397"/>
          <cell r="AG397"/>
          <cell r="AH397" t="str">
            <v>317-777-7290</v>
          </cell>
          <cell r="AI397" t="str">
            <v>Sandra Tresselt</v>
          </cell>
          <cell r="AJ397" t="str">
            <v>tresselt@tindley.org</v>
          </cell>
          <cell r="AK397"/>
          <cell r="AL397"/>
          <cell r="AM397" t="str">
            <v>Ms. Kelli Marshall</v>
          </cell>
          <cell r="AN397" t="str">
            <v xml:space="preserve">marshall@tindley.org </v>
          </cell>
          <cell r="AO397"/>
          <cell r="AP397" t="str">
            <v>Brenda Albright</v>
          </cell>
          <cell r="AQ397" t="str">
            <v>albright@tindley.org</v>
          </cell>
        </row>
        <row r="398">
          <cell r="A398" t="str">
            <v>9950</v>
          </cell>
          <cell r="B398" t="str">
            <v>DM</v>
          </cell>
          <cell r="C398" t="str">
            <v>Dugger Union Comm Schools Academy</v>
          </cell>
          <cell r="D398" t="str">
            <v>7356 E County Rd 50 S</v>
          </cell>
          <cell r="E398" t="str">
            <v>Dugger</v>
          </cell>
          <cell r="F398" t="str">
            <v>IN</v>
          </cell>
          <cell r="G398">
            <v>47848</v>
          </cell>
          <cell r="H398" t="e">
            <v>#N/A</v>
          </cell>
          <cell r="I398" t="str">
            <v>050693373</v>
          </cell>
          <cell r="J398" t="e">
            <v>#N/A</v>
          </cell>
          <cell r="K398" t="str">
            <v xml:space="preserve">Mr. </v>
          </cell>
          <cell r="L398" t="str">
            <v>Darin Simpson</v>
          </cell>
          <cell r="M398" t="str">
            <v>dsimpson@duggerunionschools.org</v>
          </cell>
          <cell r="N398" t="str">
            <v>Stephanie Kinnett</v>
          </cell>
          <cell r="O398" t="str">
            <v>skinnett@duggerunionschools.org</v>
          </cell>
          <cell r="P398"/>
          <cell r="Q398"/>
          <cell r="R398"/>
          <cell r="S398"/>
          <cell r="T398" t="str">
            <v>812.648.7109</v>
          </cell>
          <cell r="U398"/>
          <cell r="V398"/>
          <cell r="W398"/>
          <cell r="X398"/>
          <cell r="Y398"/>
          <cell r="Z398"/>
          <cell r="AA398"/>
          <cell r="AB398"/>
          <cell r="AC398"/>
          <cell r="AD398" t="str">
            <v>Darin Simpson</v>
          </cell>
          <cell r="AE398" t="str">
            <v>dsimpson@duggerunionschools.org</v>
          </cell>
          <cell r="AF398"/>
          <cell r="AG398"/>
          <cell r="AH398" t="str">
            <v>812-648-7109</v>
          </cell>
          <cell r="AI398" t="str">
            <v>Tina Hubbard</v>
          </cell>
          <cell r="AJ398" t="str">
            <v>thubbard@duggerunionschools.org</v>
          </cell>
          <cell r="AK398"/>
          <cell r="AL398"/>
          <cell r="AM398" t="str">
            <v>Mrs. Stephanie Kinnett</v>
          </cell>
          <cell r="AN398" t="str">
            <v>skinnett@duggerunionschools.org</v>
          </cell>
          <cell r="AO398"/>
          <cell r="AP398" t="str">
            <v>Stephanie Kinnett</v>
          </cell>
          <cell r="AQ398" t="str">
            <v>skinnett@duggerunionschools.org</v>
          </cell>
        </row>
        <row r="399">
          <cell r="A399" t="str">
            <v>9955</v>
          </cell>
          <cell r="B399" t="str">
            <v>DM</v>
          </cell>
          <cell r="C399" t="str">
            <v>Mays Community Academy</v>
          </cell>
          <cell r="D399" t="str">
            <v>929 E. South St</v>
          </cell>
          <cell r="E399" t="str">
            <v>Mays</v>
          </cell>
          <cell r="F399" t="str">
            <v>IN</v>
          </cell>
          <cell r="G399">
            <v>46155</v>
          </cell>
          <cell r="H399">
            <v>3.8300000000000001E-2</v>
          </cell>
          <cell r="I399" t="str">
            <v>100742154</v>
          </cell>
          <cell r="J399" t="e">
            <v>#N/A</v>
          </cell>
          <cell r="K399" t="str">
            <v>Ms.</v>
          </cell>
          <cell r="L399" t="str">
            <v>Carissa Williams</v>
          </cell>
          <cell r="M399" t="str">
            <v>krissiwilliams@mays.k12.in.us</v>
          </cell>
          <cell r="N399" t="str">
            <v>Shannon New</v>
          </cell>
          <cell r="O399" t="str">
            <v>shannonnew@mays.k12.in.us</v>
          </cell>
          <cell r="P399"/>
          <cell r="Q399"/>
          <cell r="R399"/>
          <cell r="S399"/>
          <cell r="T399" t="str">
            <v>765-570-8465</v>
          </cell>
          <cell r="U399" t="str">
            <v>765-645-5230</v>
          </cell>
          <cell r="V399"/>
          <cell r="W399"/>
          <cell r="X399"/>
          <cell r="Y399"/>
          <cell r="Z399"/>
          <cell r="AA399"/>
          <cell r="AB399"/>
          <cell r="AC399"/>
          <cell r="AD399" t="str">
            <v>Shannon New</v>
          </cell>
          <cell r="AE399" t="str">
            <v>shannonnew@mays.k12.in.us</v>
          </cell>
          <cell r="AF399"/>
          <cell r="AG399"/>
          <cell r="AH399" t="str">
            <v>765-645-5577</v>
          </cell>
          <cell r="AI399" t="str">
            <v>Carissa Williams</v>
          </cell>
          <cell r="AJ399" t="str">
            <v>krissiwilliams@mays.k12.in.us</v>
          </cell>
          <cell r="AK399"/>
          <cell r="AL399"/>
          <cell r="AM399" t="str">
            <v>Ms. Carissa Williams</v>
          </cell>
          <cell r="AN399" t="str">
            <v>krissiwilliams@mays.k12.in.us</v>
          </cell>
          <cell r="AO399"/>
          <cell r="AP399"/>
          <cell r="AQ399"/>
        </row>
        <row r="400">
          <cell r="A400" t="str">
            <v>9960</v>
          </cell>
          <cell r="B400" t="str">
            <v>DM</v>
          </cell>
          <cell r="C400" t="str">
            <v>Success Academy Primary School</v>
          </cell>
          <cell r="D400" t="str">
            <v>3801 Crescent Drive</v>
          </cell>
          <cell r="E400" t="str">
            <v>South Bend</v>
          </cell>
          <cell r="F400" t="str">
            <v>IN</v>
          </cell>
          <cell r="G400">
            <v>46628</v>
          </cell>
          <cell r="H400" t="e">
            <v>#N/A</v>
          </cell>
          <cell r="I400" t="str">
            <v>078274700</v>
          </cell>
          <cell r="J400" t="e">
            <v>#N/A</v>
          </cell>
          <cell r="K400" t="str">
            <v>Mr.</v>
          </cell>
          <cell r="L400" t="str">
            <v>Alex Hammel</v>
          </cell>
          <cell r="M400" t="str">
            <v>ahammel@careeracademysb.com</v>
          </cell>
          <cell r="N400" t="str">
            <v>Dean Fecher</v>
          </cell>
          <cell r="O400" t="str">
            <v>dfecher@successacademysb.com</v>
          </cell>
          <cell r="P400"/>
          <cell r="Q400"/>
          <cell r="R400"/>
          <cell r="S400"/>
          <cell r="T400" t="str">
            <v>574-299-9800</v>
          </cell>
          <cell r="U400"/>
          <cell r="V400" t="str">
            <v>Vera Jones</v>
          </cell>
          <cell r="W400" t="str">
            <v>vjones@careeracademysb.com</v>
          </cell>
          <cell r="X400"/>
          <cell r="Y400"/>
          <cell r="Z400"/>
          <cell r="AA400"/>
          <cell r="AB400" t="str">
            <v>574-299-9800</v>
          </cell>
          <cell r="AC400"/>
          <cell r="AD400" t="str">
            <v>Sam Ells</v>
          </cell>
          <cell r="AE400" t="str">
            <v>sells@careeracademysb.com</v>
          </cell>
          <cell r="AF400"/>
          <cell r="AG400"/>
          <cell r="AH400" t="str">
            <v>574-299-9800</v>
          </cell>
          <cell r="AI400" t="str">
            <v>Kim Richardson</v>
          </cell>
          <cell r="AJ400" t="str">
            <v>krichardson@CareerAcademysb.onmicrosoft.com</v>
          </cell>
          <cell r="AK400"/>
          <cell r="AL400"/>
          <cell r="AM400" t="str">
            <v xml:space="preserve"> Alex Hammel</v>
          </cell>
          <cell r="AN400" t="str">
            <v>ahammel@careeracademysb.com</v>
          </cell>
          <cell r="AO400" t="str">
            <v>574-288-5333</v>
          </cell>
          <cell r="AP400" t="str">
            <v>Vera Jones</v>
          </cell>
          <cell r="AQ400" t="str">
            <v>vjones@careeracademysb.com</v>
          </cell>
        </row>
        <row r="401">
          <cell r="A401" t="str">
            <v>9965</v>
          </cell>
          <cell r="B401" t="str">
            <v>DM</v>
          </cell>
          <cell r="C401" t="str">
            <v>Career Academy Middle School</v>
          </cell>
          <cell r="D401"/>
          <cell r="E401"/>
          <cell r="F401" t="str">
            <v>IN</v>
          </cell>
          <cell r="G401"/>
          <cell r="H401" t="e">
            <v>#N/A</v>
          </cell>
          <cell r="I401" t="str">
            <v>078274700</v>
          </cell>
          <cell r="J401" t="e">
            <v>#N/A</v>
          </cell>
          <cell r="K401" t="str">
            <v>Ms.</v>
          </cell>
          <cell r="L401" t="str">
            <v>Lydia Jagger</v>
          </cell>
          <cell r="M401" t="str">
            <v>ljagger@careeracademysb.com</v>
          </cell>
          <cell r="N401" t="str">
            <v>Lydia Jagger</v>
          </cell>
          <cell r="O401" t="str">
            <v>ljagger@careeracademysb.com</v>
          </cell>
          <cell r="P401"/>
          <cell r="Q401"/>
          <cell r="R401"/>
          <cell r="S401"/>
          <cell r="T401" t="str">
            <v>574.299.9800</v>
          </cell>
          <cell r="U401"/>
          <cell r="V401"/>
          <cell r="W401"/>
          <cell r="X401"/>
          <cell r="Y401"/>
          <cell r="Z401"/>
          <cell r="AA401"/>
          <cell r="AB401"/>
          <cell r="AC401"/>
          <cell r="AD401" t="str">
            <v>Sam Ells</v>
          </cell>
          <cell r="AE401" t="str">
            <v>sells@careeracademysb.com</v>
          </cell>
          <cell r="AF401"/>
          <cell r="AG401"/>
          <cell r="AH401" t="str">
            <v>574-299-9800</v>
          </cell>
          <cell r="AI401" t="str">
            <v>Kim Richardson</v>
          </cell>
          <cell r="AJ401" t="str">
            <v>krichardson@CareerAcademysb.onmicrosoft.com</v>
          </cell>
          <cell r="AK401"/>
          <cell r="AL401"/>
          <cell r="AM401" t="str">
            <v>Ms. Lydia Jagger</v>
          </cell>
          <cell r="AN401" t="str">
            <v>ljagger@careeracademysb.com</v>
          </cell>
          <cell r="AO401"/>
          <cell r="AP401" t="str">
            <v>Vera Jones</v>
          </cell>
          <cell r="AQ401" t="str">
            <v>vjones@careeracademysb.com</v>
          </cell>
        </row>
        <row r="402">
          <cell r="A402" t="str">
            <v>9970</v>
          </cell>
          <cell r="B402" t="str">
            <v>AC</v>
          </cell>
          <cell r="C402" t="str">
            <v>ACE Preparatory Academy</v>
          </cell>
          <cell r="D402"/>
          <cell r="E402"/>
          <cell r="F402" t="str">
            <v>IN</v>
          </cell>
          <cell r="G402"/>
          <cell r="H402" t="e">
            <v>#N/A</v>
          </cell>
          <cell r="I402">
            <v>45332767</v>
          </cell>
          <cell r="J402" t="e">
            <v>#N/A</v>
          </cell>
          <cell r="K402" t="str">
            <v>Ms.</v>
          </cell>
          <cell r="L402" t="str">
            <v>Anna Shults</v>
          </cell>
          <cell r="M402" t="str">
            <v>ashults@aceprepacademy.org</v>
          </cell>
          <cell r="N402" t="str">
            <v>Anna Shults</v>
          </cell>
          <cell r="O402" t="str">
            <v>ashults@aceprepacademy.org</v>
          </cell>
          <cell r="P402"/>
          <cell r="Q402"/>
          <cell r="R402"/>
          <cell r="S402"/>
          <cell r="T402" t="str">
            <v>317-744-9847</v>
          </cell>
          <cell r="U402"/>
          <cell r="V402"/>
          <cell r="W402"/>
          <cell r="X402"/>
          <cell r="Y402"/>
          <cell r="Z402"/>
          <cell r="AA402"/>
          <cell r="AB402"/>
          <cell r="AC402"/>
          <cell r="AD402" t="str">
            <v>Anna Shults</v>
          </cell>
          <cell r="AE402" t="str">
            <v>ashults@aceprepacademy.org</v>
          </cell>
          <cell r="AF402"/>
          <cell r="AG402"/>
          <cell r="AH402" t="str">
            <v>317-744-9847</v>
          </cell>
          <cell r="AI402"/>
          <cell r="AJ402"/>
          <cell r="AK402"/>
          <cell r="AL402"/>
          <cell r="AM402" t="str">
            <v>Ms. Anna Shults</v>
          </cell>
          <cell r="AN402" t="str">
            <v>ashults@aceprepacademy.org</v>
          </cell>
          <cell r="AO402"/>
          <cell r="AP402" t="str">
            <v>Anna Shults</v>
          </cell>
          <cell r="AQ402" t="str">
            <v>ashults@aceprepacademy.org</v>
          </cell>
        </row>
        <row r="403">
          <cell r="A403" t="str">
            <v>9975</v>
          </cell>
          <cell r="B403" t="str">
            <v>AC</v>
          </cell>
          <cell r="C403" t="str">
            <v>Global Preparatory Academy</v>
          </cell>
          <cell r="D403"/>
          <cell r="E403"/>
          <cell r="F403" t="str">
            <v>IN</v>
          </cell>
          <cell r="G403"/>
          <cell r="H403" t="e">
            <v>#N/A</v>
          </cell>
          <cell r="I403">
            <v>80277511</v>
          </cell>
          <cell r="J403" t="e">
            <v>#N/A</v>
          </cell>
          <cell r="K403" t="str">
            <v>Ms.</v>
          </cell>
          <cell r="L403" t="str">
            <v>Mariama Carson</v>
          </cell>
          <cell r="M403" t="str">
            <v>mcarson@globalprepindy.org</v>
          </cell>
          <cell r="N403" t="str">
            <v>Mariama Carson</v>
          </cell>
          <cell r="O403" t="str">
            <v xml:space="preserve">operations@globalprepindy.org  </v>
          </cell>
          <cell r="P403"/>
          <cell r="Q403"/>
          <cell r="R403"/>
          <cell r="S403"/>
          <cell r="T403" t="str">
            <v>317-679-5816</v>
          </cell>
          <cell r="U403"/>
          <cell r="V403" t="str">
            <v>Kim Jones</v>
          </cell>
          <cell r="W403" t="str">
            <v>kjones@globalprepindy.org</v>
          </cell>
          <cell r="X403"/>
          <cell r="Y403"/>
          <cell r="Z403"/>
          <cell r="AA403"/>
          <cell r="AB403"/>
          <cell r="AC403"/>
          <cell r="AD403" t="str">
            <v>Liset Gonzalez Acosta</v>
          </cell>
          <cell r="AE403" t="str">
            <v>lgonzalezacosta@globalprepindy.org</v>
          </cell>
          <cell r="AF403"/>
          <cell r="AG403"/>
          <cell r="AH403" t="str">
            <v>317-226-4244</v>
          </cell>
          <cell r="AI403" t="str">
            <v>Kelly Wensing</v>
          </cell>
          <cell r="AJ403" t="str">
            <v>kwensing@globalprepindy.org</v>
          </cell>
          <cell r="AK403"/>
          <cell r="AL403"/>
          <cell r="AM403" t="str">
            <v>Ms. Mariama Carson</v>
          </cell>
          <cell r="AN403" t="str">
            <v>mcarson@globalprepindy.org</v>
          </cell>
          <cell r="AO403"/>
          <cell r="AP403" t="str">
            <v>Kelly Wensing</v>
          </cell>
          <cell r="AQ403" t="str">
            <v>kwensing@globalprepindy.org</v>
          </cell>
        </row>
        <row r="404">
          <cell r="A404" t="str">
            <v>9980</v>
          </cell>
          <cell r="B404" t="str">
            <v>MM</v>
          </cell>
          <cell r="C404" t="str">
            <v>Steel City Academy</v>
          </cell>
          <cell r="D404" t="str">
            <v>2650 W. 35th Avenue</v>
          </cell>
          <cell r="E404" t="str">
            <v xml:space="preserve">Gary                </v>
          </cell>
          <cell r="F404" t="str">
            <v>IN</v>
          </cell>
          <cell r="G404">
            <v>46408</v>
          </cell>
          <cell r="H404" t="e">
            <v>#N/A</v>
          </cell>
          <cell r="I404"/>
          <cell r="J404" t="e">
            <v>#N/A</v>
          </cell>
          <cell r="K404" t="str">
            <v>Ms.</v>
          </cell>
          <cell r="L404" t="str">
            <v>Katherine Kirley</v>
          </cell>
          <cell r="M404" t="str">
            <v>katie.kirley@steelcityacademy.org</v>
          </cell>
          <cell r="N404" t="str">
            <v>Katie Kirley</v>
          </cell>
          <cell r="O404" t="str">
            <v>katie.kirley@steelcityacademy.org</v>
          </cell>
          <cell r="P404"/>
          <cell r="Q404"/>
          <cell r="R404"/>
          <cell r="S404"/>
          <cell r="T404" t="str">
            <v>219-750-1010</v>
          </cell>
          <cell r="U404"/>
          <cell r="V404"/>
          <cell r="W404"/>
          <cell r="X404"/>
          <cell r="Y404"/>
          <cell r="Z404"/>
          <cell r="AA404"/>
          <cell r="AB404"/>
          <cell r="AC404"/>
          <cell r="AD404" t="str">
            <v>Erin Lewis</v>
          </cell>
          <cell r="AE404" t="str">
            <v>erin.lewis@steelcityacademy.org</v>
          </cell>
          <cell r="AF404"/>
          <cell r="AG404"/>
          <cell r="AH404" t="str">
            <v>219-310-6647</v>
          </cell>
          <cell r="AI404" t="str">
            <v>Shanta Mack</v>
          </cell>
          <cell r="AJ404" t="str">
            <v>shanta.mack@steelcityacademy.org</v>
          </cell>
          <cell r="AK404"/>
          <cell r="AL404"/>
          <cell r="AM404" t="str">
            <v>Ms. Katherine Kirley</v>
          </cell>
          <cell r="AN404" t="str">
            <v>katie.kirley@steelcityacademy.org</v>
          </cell>
          <cell r="AO404"/>
          <cell r="AP404" t="str">
            <v>Katie Kirley</v>
          </cell>
          <cell r="AQ404" t="str">
            <v>Katie.kirley@steelcityacademy.org</v>
          </cell>
        </row>
        <row r="405">
          <cell r="A405" t="str">
            <v>9985</v>
          </cell>
          <cell r="B405" t="str">
            <v>DM</v>
          </cell>
          <cell r="C405" t="str">
            <v>Seven Oaks Classical School</v>
          </cell>
          <cell r="D405"/>
          <cell r="E405"/>
          <cell r="F405" t="str">
            <v>IN</v>
          </cell>
          <cell r="G405"/>
          <cell r="H405" t="e">
            <v>#N/A</v>
          </cell>
          <cell r="I405"/>
          <cell r="J405" t="e">
            <v>#N/A</v>
          </cell>
          <cell r="K405" t="str">
            <v>Mr.</v>
          </cell>
          <cell r="L405" t="str">
            <v>Stephen Shipp</v>
          </cell>
          <cell r="M405" t="str">
            <v>stephen.shipp@sevenoaksclassical.org</v>
          </cell>
          <cell r="N405" t="str">
            <v>Jannelle Reed</v>
          </cell>
          <cell r="O405" t="str">
            <v>jannelle.reed@sevenoaksclassical.org</v>
          </cell>
          <cell r="P405"/>
          <cell r="Q405"/>
          <cell r="R405"/>
          <cell r="S405"/>
          <cell r="T405" t="str">
            <v>812-935-5003</v>
          </cell>
          <cell r="U405"/>
          <cell r="V405"/>
          <cell r="W405"/>
          <cell r="X405"/>
          <cell r="Y405"/>
          <cell r="Z405"/>
          <cell r="AA405"/>
          <cell r="AB405" t="str">
            <v>812-935-5003</v>
          </cell>
          <cell r="AC405"/>
          <cell r="AD405" t="str">
            <v>Stephen Shipp</v>
          </cell>
          <cell r="AE405" t="str">
            <v>stephen.shipp@sevenoaksclassical.org</v>
          </cell>
          <cell r="AF405"/>
          <cell r="AG405"/>
          <cell r="AH405" t="str">
            <v>812-935-5003</v>
          </cell>
          <cell r="AI405"/>
          <cell r="AJ405"/>
          <cell r="AK405"/>
          <cell r="AL405"/>
          <cell r="AM405" t="str">
            <v>Mr. Stephen Shipp</v>
          </cell>
          <cell r="AN405" t="str">
            <v>stephen.shipp@sevenoaksclassical.org</v>
          </cell>
          <cell r="AO405" t="str">
            <v>812-935-5003</v>
          </cell>
          <cell r="AP405"/>
          <cell r="AQ405"/>
        </row>
        <row r="406">
          <cell r="A406" t="str">
            <v>9990</v>
          </cell>
          <cell r="B406" t="str">
            <v>MM</v>
          </cell>
          <cell r="C406" t="str">
            <v>Higher Institute of Arts &amp; Tech</v>
          </cell>
          <cell r="D406"/>
          <cell r="E406"/>
          <cell r="F406" t="str">
            <v>IN</v>
          </cell>
          <cell r="G406"/>
          <cell r="H406" t="e">
            <v>#N/A</v>
          </cell>
          <cell r="I406"/>
          <cell r="J406" t="e">
            <v>#N/A</v>
          </cell>
          <cell r="K406" t="str">
            <v>Dr.</v>
          </cell>
          <cell r="L406" t="str">
            <v>Erica Brownfield</v>
          </cell>
          <cell r="M406" t="str">
            <v>ebrownfield@the-hiat.org</v>
          </cell>
          <cell r="N406" t="str">
            <v>Johnny Jin</v>
          </cell>
          <cell r="O406" t="str">
            <v>jjin@phalenacademies.org</v>
          </cell>
          <cell r="P406" t="str">
            <v>Johnny Jin</v>
          </cell>
          <cell r="Q406" t="str">
            <v>ruiquanjin@gmail.com</v>
          </cell>
          <cell r="R406" t="str">
            <v>Tooba Azam</v>
          </cell>
          <cell r="S406" t="str">
            <v>tazam@phalenacademies.org</v>
          </cell>
          <cell r="T406" t="str">
            <v>818-825-4407</v>
          </cell>
          <cell r="U406"/>
          <cell r="V406" t="str">
            <v>Johnny Jin</v>
          </cell>
          <cell r="W406" t="str">
            <v>jjin@phalenacademies.org</v>
          </cell>
          <cell r="X406" t="str">
            <v>Tooba Azam</v>
          </cell>
          <cell r="Y406" t="str">
            <v>tazam@phalenacademies.org</v>
          </cell>
          <cell r="Z406"/>
          <cell r="AA406"/>
          <cell r="AB406" t="str">
            <v>818-825-4407</v>
          </cell>
          <cell r="AC406"/>
          <cell r="AD406" t="str">
            <v>Leticia Sampson</v>
          </cell>
          <cell r="AE406" t="str">
            <v>Lsampson@phalenacademies.org</v>
          </cell>
          <cell r="AF406"/>
          <cell r="AG406"/>
          <cell r="AH406" t="str">
            <v>313-574-6367</v>
          </cell>
          <cell r="AI406" t="str">
            <v>Eva Spilker</v>
          </cell>
          <cell r="AJ406" t="str">
            <v>espilker@phalenacademies.org</v>
          </cell>
          <cell r="AK406"/>
          <cell r="AL406"/>
          <cell r="AM406" t="str">
            <v>Dr. Erica Brownfield</v>
          </cell>
          <cell r="AN406" t="str">
            <v>ebrownfield@the-hiat.org</v>
          </cell>
          <cell r="AO406"/>
          <cell r="AP406" t="str">
            <v>Johnny Jinn</v>
          </cell>
          <cell r="AQ406" t="str">
            <v>jjin@phalenacademies.org</v>
          </cell>
        </row>
        <row r="407">
          <cell r="A407" t="str">
            <v>9995</v>
          </cell>
          <cell r="B407" t="str">
            <v>---</v>
          </cell>
          <cell r="C407" t="str">
            <v>Excel Center - Shelbyville</v>
          </cell>
          <cell r="D407"/>
          <cell r="E407"/>
          <cell r="F407" t="str">
            <v>IN</v>
          </cell>
          <cell r="G407"/>
          <cell r="H407">
            <v>8.0000000000000004E-4</v>
          </cell>
          <cell r="I407"/>
          <cell r="J407" t="e">
            <v>#N/A</v>
          </cell>
          <cell r="K407" t="str">
            <v>Ms.</v>
          </cell>
          <cell r="L407" t="str">
            <v>Betsy Delgado</v>
          </cell>
          <cell r="M407" t="str">
            <v>bdeglado@goodwillindy.org</v>
          </cell>
          <cell r="N407"/>
          <cell r="O407"/>
          <cell r="P407"/>
          <cell r="Q407"/>
          <cell r="R407"/>
          <cell r="S407"/>
          <cell r="T407"/>
          <cell r="U407"/>
          <cell r="V407"/>
          <cell r="W407"/>
          <cell r="X407"/>
          <cell r="Y407"/>
          <cell r="Z407"/>
          <cell r="AA407"/>
          <cell r="AB407"/>
          <cell r="AC407"/>
          <cell r="AD407" t="str">
            <v>Laura Cope</v>
          </cell>
          <cell r="AE407" t="str">
            <v>Laura.cope@goodwilleducation.org</v>
          </cell>
          <cell r="AF407"/>
          <cell r="AG407"/>
          <cell r="AH407" t="str">
            <v>317-607-7772</v>
          </cell>
          <cell r="AI407"/>
          <cell r="AJ407"/>
          <cell r="AK407"/>
          <cell r="AL407"/>
          <cell r="AM407" t="str">
            <v>Ms. Betsy Delgado</v>
          </cell>
          <cell r="AN407"/>
          <cell r="AO407"/>
          <cell r="AP407"/>
          <cell r="AQ407"/>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form.jotform.com/221554117895158" TargetMode="External"/><Relationship Id="rId1" Type="http://schemas.openxmlformats.org/officeDocument/2006/relationships/hyperlink" Target="https://www.in.gov/doe/grants/title-ii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hyperlink" Target="https://form.jotform.com/221554004391144" TargetMode="External"/><Relationship Id="rId1" Type="http://schemas.openxmlformats.org/officeDocument/2006/relationships/hyperlink" Target="https://form.jotform.com/221554004391144"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31"/>
  <sheetViews>
    <sheetView topLeftCell="A413" workbookViewId="0">
      <selection activeCell="D438" sqref="D438"/>
    </sheetView>
  </sheetViews>
  <sheetFormatPr defaultRowHeight="15" x14ac:dyDescent="0.25"/>
  <cols>
    <col min="1" max="1" width="49.42578125" bestFit="1" customWidth="1"/>
  </cols>
  <sheetData>
    <row r="1" spans="1:4" x14ac:dyDescent="0.25">
      <c r="A1" s="1" t="s">
        <v>0</v>
      </c>
      <c r="D1" t="s">
        <v>152</v>
      </c>
    </row>
    <row r="2" spans="1:4" x14ac:dyDescent="0.25">
      <c r="A2" s="2"/>
      <c r="D2" t="s">
        <v>153</v>
      </c>
    </row>
    <row r="3" spans="1:4" x14ac:dyDescent="0.25">
      <c r="A3" s="4" t="s">
        <v>1</v>
      </c>
      <c r="D3" t="s">
        <v>154</v>
      </c>
    </row>
    <row r="4" spans="1:4" x14ac:dyDescent="0.25">
      <c r="A4" s="4" t="s">
        <v>2</v>
      </c>
      <c r="D4" t="s">
        <v>155</v>
      </c>
    </row>
    <row r="5" spans="1:4" x14ac:dyDescent="0.25">
      <c r="A5" s="4" t="s">
        <v>3</v>
      </c>
      <c r="D5" t="s">
        <v>156</v>
      </c>
    </row>
    <row r="6" spans="1:4" x14ac:dyDescent="0.25">
      <c r="A6" s="4" t="s">
        <v>4</v>
      </c>
      <c r="D6" t="s">
        <v>157</v>
      </c>
    </row>
    <row r="7" spans="1:4" x14ac:dyDescent="0.25">
      <c r="A7" s="3" t="s">
        <v>5</v>
      </c>
      <c r="D7" t="s">
        <v>158</v>
      </c>
    </row>
    <row r="8" spans="1:4" x14ac:dyDescent="0.25">
      <c r="A8" s="3" t="s">
        <v>6</v>
      </c>
      <c r="D8" t="s">
        <v>159</v>
      </c>
    </row>
    <row r="9" spans="1:4" x14ac:dyDescent="0.25">
      <c r="A9" s="3" t="s">
        <v>7</v>
      </c>
      <c r="D9" t="s">
        <v>160</v>
      </c>
    </row>
    <row r="10" spans="1:4" x14ac:dyDescent="0.25">
      <c r="A10" s="3" t="s">
        <v>8</v>
      </c>
      <c r="D10" t="s">
        <v>161</v>
      </c>
    </row>
    <row r="11" spans="1:4" x14ac:dyDescent="0.25">
      <c r="A11" s="3" t="s">
        <v>9</v>
      </c>
      <c r="D11" t="s">
        <v>162</v>
      </c>
    </row>
    <row r="12" spans="1:4" x14ac:dyDescent="0.25">
      <c r="A12" s="3" t="s">
        <v>10</v>
      </c>
      <c r="D12" t="s">
        <v>163</v>
      </c>
    </row>
    <row r="13" spans="1:4" x14ac:dyDescent="0.25">
      <c r="A13" s="4" t="s">
        <v>11</v>
      </c>
      <c r="D13" t="s">
        <v>164</v>
      </c>
    </row>
    <row r="14" spans="1:4" x14ac:dyDescent="0.25">
      <c r="A14" s="4" t="s">
        <v>12</v>
      </c>
      <c r="D14" t="s">
        <v>165</v>
      </c>
    </row>
    <row r="15" spans="1:4" x14ac:dyDescent="0.25">
      <c r="A15" s="4" t="s">
        <v>13</v>
      </c>
      <c r="D15" t="s">
        <v>166</v>
      </c>
    </row>
    <row r="16" spans="1:4" x14ac:dyDescent="0.25">
      <c r="A16" s="4" t="s">
        <v>14</v>
      </c>
      <c r="D16" t="s">
        <v>167</v>
      </c>
    </row>
    <row r="17" spans="1:4" x14ac:dyDescent="0.25">
      <c r="A17" s="3" t="s">
        <v>15</v>
      </c>
      <c r="D17" t="s">
        <v>168</v>
      </c>
    </row>
    <row r="18" spans="1:4" x14ac:dyDescent="0.25">
      <c r="A18" s="3" t="s">
        <v>16</v>
      </c>
      <c r="D18" t="s">
        <v>169</v>
      </c>
    </row>
    <row r="19" spans="1:4" x14ac:dyDescent="0.25">
      <c r="A19" s="3" t="s">
        <v>17</v>
      </c>
      <c r="D19" t="s">
        <v>170</v>
      </c>
    </row>
    <row r="20" spans="1:4" x14ac:dyDescent="0.25">
      <c r="A20" s="3" t="s">
        <v>18</v>
      </c>
      <c r="D20" t="s">
        <v>171</v>
      </c>
    </row>
    <row r="21" spans="1:4" x14ac:dyDescent="0.25">
      <c r="A21" s="3" t="s">
        <v>19</v>
      </c>
      <c r="D21" t="s">
        <v>172</v>
      </c>
    </row>
    <row r="22" spans="1:4" x14ac:dyDescent="0.25">
      <c r="A22" s="3" t="s">
        <v>20</v>
      </c>
      <c r="D22" t="s">
        <v>173</v>
      </c>
    </row>
    <row r="23" spans="1:4" x14ac:dyDescent="0.25">
      <c r="A23" s="4" t="s">
        <v>21</v>
      </c>
      <c r="D23" t="s">
        <v>174</v>
      </c>
    </row>
    <row r="24" spans="1:4" x14ac:dyDescent="0.25">
      <c r="A24" s="4" t="s">
        <v>22</v>
      </c>
      <c r="D24" t="s">
        <v>175</v>
      </c>
    </row>
    <row r="25" spans="1:4" x14ac:dyDescent="0.25">
      <c r="A25" s="4" t="s">
        <v>23</v>
      </c>
      <c r="D25" t="s">
        <v>176</v>
      </c>
    </row>
    <row r="26" spans="1:4" x14ac:dyDescent="0.25">
      <c r="A26" s="4" t="s">
        <v>24</v>
      </c>
      <c r="D26" t="s">
        <v>177</v>
      </c>
    </row>
    <row r="27" spans="1:4" x14ac:dyDescent="0.25">
      <c r="A27" s="3" t="s">
        <v>25</v>
      </c>
      <c r="D27" t="s">
        <v>178</v>
      </c>
    </row>
    <row r="28" spans="1:4" x14ac:dyDescent="0.25">
      <c r="A28" s="3" t="s">
        <v>26</v>
      </c>
      <c r="D28" t="s">
        <v>179</v>
      </c>
    </row>
    <row r="29" spans="1:4" x14ac:dyDescent="0.25">
      <c r="A29" s="3" t="s">
        <v>27</v>
      </c>
      <c r="D29" t="s">
        <v>180</v>
      </c>
    </row>
    <row r="30" spans="1:4" x14ac:dyDescent="0.25">
      <c r="A30" s="3" t="s">
        <v>28</v>
      </c>
      <c r="D30" t="s">
        <v>181</v>
      </c>
    </row>
    <row r="31" spans="1:4" x14ac:dyDescent="0.25">
      <c r="A31" s="3" t="s">
        <v>29</v>
      </c>
      <c r="D31" t="s">
        <v>182</v>
      </c>
    </row>
    <row r="32" spans="1:4" x14ac:dyDescent="0.25">
      <c r="A32" s="3" t="s">
        <v>30</v>
      </c>
      <c r="D32" t="s">
        <v>183</v>
      </c>
    </row>
    <row r="33" spans="1:4" x14ac:dyDescent="0.25">
      <c r="A33" s="4" t="s">
        <v>31</v>
      </c>
      <c r="D33" t="s">
        <v>184</v>
      </c>
    </row>
    <row r="34" spans="1:4" x14ac:dyDescent="0.25">
      <c r="A34" s="4" t="s">
        <v>32</v>
      </c>
      <c r="D34" t="s">
        <v>185</v>
      </c>
    </row>
    <row r="35" spans="1:4" x14ac:dyDescent="0.25">
      <c r="A35" s="4" t="s">
        <v>33</v>
      </c>
      <c r="D35" t="s">
        <v>186</v>
      </c>
    </row>
    <row r="36" spans="1:4" x14ac:dyDescent="0.25">
      <c r="A36" s="4" t="s">
        <v>34</v>
      </c>
      <c r="D36" t="s">
        <v>187</v>
      </c>
    </row>
    <row r="37" spans="1:4" x14ac:dyDescent="0.25">
      <c r="A37" s="3" t="s">
        <v>35</v>
      </c>
      <c r="D37" t="s">
        <v>188</v>
      </c>
    </row>
    <row r="38" spans="1:4" x14ac:dyDescent="0.25">
      <c r="A38" s="3" t="s">
        <v>36</v>
      </c>
      <c r="D38" t="s">
        <v>189</v>
      </c>
    </row>
    <row r="39" spans="1:4" x14ac:dyDescent="0.25">
      <c r="A39" s="3" t="s">
        <v>37</v>
      </c>
      <c r="D39" t="s">
        <v>190</v>
      </c>
    </row>
    <row r="40" spans="1:4" x14ac:dyDescent="0.25">
      <c r="A40" s="3" t="s">
        <v>38</v>
      </c>
      <c r="D40" t="s">
        <v>191</v>
      </c>
    </row>
    <row r="41" spans="1:4" x14ac:dyDescent="0.25">
      <c r="A41" s="3" t="s">
        <v>39</v>
      </c>
      <c r="D41" t="s">
        <v>192</v>
      </c>
    </row>
    <row r="42" spans="1:4" x14ac:dyDescent="0.25">
      <c r="A42" s="3" t="s">
        <v>40</v>
      </c>
      <c r="D42" t="s">
        <v>193</v>
      </c>
    </row>
    <row r="43" spans="1:4" x14ac:dyDescent="0.25">
      <c r="A43" s="4" t="s">
        <v>41</v>
      </c>
      <c r="D43" t="s">
        <v>194</v>
      </c>
    </row>
    <row r="44" spans="1:4" x14ac:dyDescent="0.25">
      <c r="A44" s="4" t="s">
        <v>42</v>
      </c>
      <c r="D44" t="s">
        <v>195</v>
      </c>
    </row>
    <row r="45" spans="1:4" x14ac:dyDescent="0.25">
      <c r="A45" s="4" t="s">
        <v>43</v>
      </c>
      <c r="D45" t="s">
        <v>196</v>
      </c>
    </row>
    <row r="46" spans="1:4" x14ac:dyDescent="0.25">
      <c r="A46" s="4" t="s">
        <v>44</v>
      </c>
      <c r="D46" t="s">
        <v>197</v>
      </c>
    </row>
    <row r="47" spans="1:4" x14ac:dyDescent="0.25">
      <c r="A47" s="3" t="s">
        <v>45</v>
      </c>
      <c r="D47" t="s">
        <v>198</v>
      </c>
    </row>
    <row r="48" spans="1:4" x14ac:dyDescent="0.25">
      <c r="A48" s="3" t="s">
        <v>46</v>
      </c>
      <c r="D48" t="s">
        <v>199</v>
      </c>
    </row>
    <row r="49" spans="1:4" x14ac:dyDescent="0.25">
      <c r="A49" s="3" t="s">
        <v>47</v>
      </c>
      <c r="D49" t="s">
        <v>200</v>
      </c>
    </row>
    <row r="50" spans="1:4" x14ac:dyDescent="0.25">
      <c r="A50" s="3" t="s">
        <v>48</v>
      </c>
      <c r="D50" t="s">
        <v>201</v>
      </c>
    </row>
    <row r="51" spans="1:4" x14ac:dyDescent="0.25">
      <c r="A51" s="3" t="s">
        <v>49</v>
      </c>
      <c r="D51" t="s">
        <v>202</v>
      </c>
    </row>
    <row r="52" spans="1:4" x14ac:dyDescent="0.25">
      <c r="A52" s="3" t="s">
        <v>50</v>
      </c>
      <c r="D52" t="s">
        <v>203</v>
      </c>
    </row>
    <row r="53" spans="1:4" x14ac:dyDescent="0.25">
      <c r="A53" s="4" t="s">
        <v>51</v>
      </c>
      <c r="D53" t="s">
        <v>204</v>
      </c>
    </row>
    <row r="54" spans="1:4" x14ac:dyDescent="0.25">
      <c r="A54" s="4" t="s">
        <v>52</v>
      </c>
      <c r="D54" t="s">
        <v>205</v>
      </c>
    </row>
    <row r="55" spans="1:4" x14ac:dyDescent="0.25">
      <c r="A55" s="4" t="s">
        <v>53</v>
      </c>
      <c r="D55" t="s">
        <v>206</v>
      </c>
    </row>
    <row r="56" spans="1:4" x14ac:dyDescent="0.25">
      <c r="A56" s="4" t="s">
        <v>54</v>
      </c>
      <c r="D56" t="s">
        <v>207</v>
      </c>
    </row>
    <row r="57" spans="1:4" x14ac:dyDescent="0.25">
      <c r="A57" s="3" t="s">
        <v>55</v>
      </c>
      <c r="D57" t="s">
        <v>208</v>
      </c>
    </row>
    <row r="58" spans="1:4" x14ac:dyDescent="0.25">
      <c r="A58" s="3" t="s">
        <v>56</v>
      </c>
      <c r="D58" t="s">
        <v>209</v>
      </c>
    </row>
    <row r="59" spans="1:4" x14ac:dyDescent="0.25">
      <c r="A59" s="3" t="s">
        <v>57</v>
      </c>
      <c r="D59" t="s">
        <v>210</v>
      </c>
    </row>
    <row r="60" spans="1:4" x14ac:dyDescent="0.25">
      <c r="A60" s="3" t="s">
        <v>58</v>
      </c>
      <c r="D60" t="s">
        <v>211</v>
      </c>
    </row>
    <row r="61" spans="1:4" x14ac:dyDescent="0.25">
      <c r="A61" s="3" t="s">
        <v>59</v>
      </c>
      <c r="D61" t="s">
        <v>212</v>
      </c>
    </row>
    <row r="62" spans="1:4" x14ac:dyDescent="0.25">
      <c r="A62" s="3" t="s">
        <v>60</v>
      </c>
      <c r="D62" t="s">
        <v>213</v>
      </c>
    </row>
    <row r="63" spans="1:4" x14ac:dyDescent="0.25">
      <c r="A63" s="4" t="s">
        <v>61</v>
      </c>
      <c r="D63" t="s">
        <v>214</v>
      </c>
    </row>
    <row r="64" spans="1:4" x14ac:dyDescent="0.25">
      <c r="A64" s="4" t="s">
        <v>62</v>
      </c>
      <c r="D64" t="s">
        <v>215</v>
      </c>
    </row>
    <row r="65" spans="1:4" x14ac:dyDescent="0.25">
      <c r="A65" s="4" t="s">
        <v>63</v>
      </c>
      <c r="D65" t="s">
        <v>216</v>
      </c>
    </row>
    <row r="66" spans="1:4" x14ac:dyDescent="0.25">
      <c r="A66" s="4" t="s">
        <v>64</v>
      </c>
      <c r="D66" t="s">
        <v>217</v>
      </c>
    </row>
    <row r="67" spans="1:4" x14ac:dyDescent="0.25">
      <c r="A67" s="3" t="s">
        <v>65</v>
      </c>
      <c r="D67" t="s">
        <v>218</v>
      </c>
    </row>
    <row r="68" spans="1:4" x14ac:dyDescent="0.25">
      <c r="A68" s="3" t="s">
        <v>66</v>
      </c>
      <c r="D68" t="s">
        <v>219</v>
      </c>
    </row>
    <row r="69" spans="1:4" x14ac:dyDescent="0.25">
      <c r="A69" s="3" t="s">
        <v>67</v>
      </c>
      <c r="D69" t="s">
        <v>220</v>
      </c>
    </row>
    <row r="70" spans="1:4" x14ac:dyDescent="0.25">
      <c r="A70" s="3" t="s">
        <v>68</v>
      </c>
      <c r="D70" t="s">
        <v>221</v>
      </c>
    </row>
    <row r="71" spans="1:4" x14ac:dyDescent="0.25">
      <c r="A71" s="3" t="s">
        <v>69</v>
      </c>
      <c r="D71" t="s">
        <v>222</v>
      </c>
    </row>
    <row r="72" spans="1:4" x14ac:dyDescent="0.25">
      <c r="A72" s="3" t="s">
        <v>70</v>
      </c>
      <c r="D72" t="s">
        <v>223</v>
      </c>
    </row>
    <row r="73" spans="1:4" x14ac:dyDescent="0.25">
      <c r="A73" s="3" t="s">
        <v>71</v>
      </c>
      <c r="D73" t="s">
        <v>224</v>
      </c>
    </row>
    <row r="74" spans="1:4" x14ac:dyDescent="0.25">
      <c r="D74" t="s">
        <v>225</v>
      </c>
    </row>
    <row r="75" spans="1:4" x14ac:dyDescent="0.25">
      <c r="D75" t="s">
        <v>226</v>
      </c>
    </row>
    <row r="76" spans="1:4" x14ac:dyDescent="0.25">
      <c r="D76" t="s">
        <v>227</v>
      </c>
    </row>
    <row r="77" spans="1:4" x14ac:dyDescent="0.25">
      <c r="D77" t="s">
        <v>228</v>
      </c>
    </row>
    <row r="78" spans="1:4" x14ac:dyDescent="0.25">
      <c r="D78" t="s">
        <v>229</v>
      </c>
    </row>
    <row r="79" spans="1:4" x14ac:dyDescent="0.25">
      <c r="D79" t="s">
        <v>230</v>
      </c>
    </row>
    <row r="80" spans="1:4" x14ac:dyDescent="0.25">
      <c r="D80" t="s">
        <v>231</v>
      </c>
    </row>
    <row r="81" spans="4:4" x14ac:dyDescent="0.25">
      <c r="D81" t="s">
        <v>232</v>
      </c>
    </row>
    <row r="82" spans="4:4" x14ac:dyDescent="0.25">
      <c r="D82" t="s">
        <v>233</v>
      </c>
    </row>
    <row r="83" spans="4:4" x14ac:dyDescent="0.25">
      <c r="D83" t="s">
        <v>234</v>
      </c>
    </row>
    <row r="84" spans="4:4" x14ac:dyDescent="0.25">
      <c r="D84" t="s">
        <v>235</v>
      </c>
    </row>
    <row r="85" spans="4:4" x14ac:dyDescent="0.25">
      <c r="D85" t="s">
        <v>236</v>
      </c>
    </row>
    <row r="86" spans="4:4" x14ac:dyDescent="0.25">
      <c r="D86" t="s">
        <v>237</v>
      </c>
    </row>
    <row r="87" spans="4:4" x14ac:dyDescent="0.25">
      <c r="D87" t="s">
        <v>238</v>
      </c>
    </row>
    <row r="88" spans="4:4" x14ac:dyDescent="0.25">
      <c r="D88" t="s">
        <v>239</v>
      </c>
    </row>
    <row r="89" spans="4:4" x14ac:dyDescent="0.25">
      <c r="D89" t="s">
        <v>240</v>
      </c>
    </row>
    <row r="90" spans="4:4" x14ac:dyDescent="0.25">
      <c r="D90" t="s">
        <v>241</v>
      </c>
    </row>
    <row r="91" spans="4:4" x14ac:dyDescent="0.25">
      <c r="D91" t="s">
        <v>242</v>
      </c>
    </row>
    <row r="92" spans="4:4" x14ac:dyDescent="0.25">
      <c r="D92" t="s">
        <v>243</v>
      </c>
    </row>
    <row r="93" spans="4:4" x14ac:dyDescent="0.25">
      <c r="D93" t="s">
        <v>244</v>
      </c>
    </row>
    <row r="94" spans="4:4" x14ac:dyDescent="0.25">
      <c r="D94" t="s">
        <v>245</v>
      </c>
    </row>
    <row r="95" spans="4:4" x14ac:dyDescent="0.25">
      <c r="D95" t="s">
        <v>246</v>
      </c>
    </row>
    <row r="96" spans="4:4" x14ac:dyDescent="0.25">
      <c r="D96" t="s">
        <v>247</v>
      </c>
    </row>
    <row r="97" spans="4:4" x14ac:dyDescent="0.25">
      <c r="D97" t="s">
        <v>248</v>
      </c>
    </row>
    <row r="98" spans="4:4" x14ac:dyDescent="0.25">
      <c r="D98" t="s">
        <v>249</v>
      </c>
    </row>
    <row r="99" spans="4:4" x14ac:dyDescent="0.25">
      <c r="D99" t="s">
        <v>250</v>
      </c>
    </row>
    <row r="100" spans="4:4" x14ac:dyDescent="0.25">
      <c r="D100" t="s">
        <v>251</v>
      </c>
    </row>
    <row r="101" spans="4:4" x14ac:dyDescent="0.25">
      <c r="D101" t="s">
        <v>252</v>
      </c>
    </row>
    <row r="102" spans="4:4" x14ac:dyDescent="0.25">
      <c r="D102" t="s">
        <v>253</v>
      </c>
    </row>
    <row r="103" spans="4:4" x14ac:dyDescent="0.25">
      <c r="D103" t="s">
        <v>254</v>
      </c>
    </row>
    <row r="104" spans="4:4" x14ac:dyDescent="0.25">
      <c r="D104" t="s">
        <v>255</v>
      </c>
    </row>
    <row r="105" spans="4:4" x14ac:dyDescent="0.25">
      <c r="D105" t="s">
        <v>256</v>
      </c>
    </row>
    <row r="106" spans="4:4" x14ac:dyDescent="0.25">
      <c r="D106" t="s">
        <v>257</v>
      </c>
    </row>
    <row r="107" spans="4:4" x14ac:dyDescent="0.25">
      <c r="D107" t="s">
        <v>258</v>
      </c>
    </row>
    <row r="108" spans="4:4" x14ac:dyDescent="0.25">
      <c r="D108" t="s">
        <v>259</v>
      </c>
    </row>
    <row r="109" spans="4:4" x14ac:dyDescent="0.25">
      <c r="D109" t="s">
        <v>260</v>
      </c>
    </row>
    <row r="110" spans="4:4" x14ac:dyDescent="0.25">
      <c r="D110" t="s">
        <v>261</v>
      </c>
    </row>
    <row r="111" spans="4:4" x14ac:dyDescent="0.25">
      <c r="D111" t="s">
        <v>262</v>
      </c>
    </row>
    <row r="112" spans="4:4" x14ac:dyDescent="0.25">
      <c r="D112" t="s">
        <v>263</v>
      </c>
    </row>
    <row r="113" spans="4:4" x14ac:dyDescent="0.25">
      <c r="D113" t="s">
        <v>264</v>
      </c>
    </row>
    <row r="114" spans="4:4" x14ac:dyDescent="0.25">
      <c r="D114" t="s">
        <v>265</v>
      </c>
    </row>
    <row r="115" spans="4:4" x14ac:dyDescent="0.25">
      <c r="D115" t="s">
        <v>266</v>
      </c>
    </row>
    <row r="116" spans="4:4" x14ac:dyDescent="0.25">
      <c r="D116" t="s">
        <v>267</v>
      </c>
    </row>
    <row r="117" spans="4:4" x14ac:dyDescent="0.25">
      <c r="D117" t="s">
        <v>268</v>
      </c>
    </row>
    <row r="118" spans="4:4" x14ac:dyDescent="0.25">
      <c r="D118" t="s">
        <v>269</v>
      </c>
    </row>
    <row r="119" spans="4:4" x14ac:dyDescent="0.25">
      <c r="D119" t="s">
        <v>270</v>
      </c>
    </row>
    <row r="120" spans="4:4" x14ac:dyDescent="0.25">
      <c r="D120" t="s">
        <v>271</v>
      </c>
    </row>
    <row r="121" spans="4:4" x14ac:dyDescent="0.25">
      <c r="D121" t="s">
        <v>272</v>
      </c>
    </row>
    <row r="122" spans="4:4" x14ac:dyDescent="0.25">
      <c r="D122" t="s">
        <v>273</v>
      </c>
    </row>
    <row r="123" spans="4:4" x14ac:dyDescent="0.25">
      <c r="D123" t="s">
        <v>274</v>
      </c>
    </row>
    <row r="124" spans="4:4" x14ac:dyDescent="0.25">
      <c r="D124" t="s">
        <v>275</v>
      </c>
    </row>
    <row r="125" spans="4:4" x14ac:dyDescent="0.25">
      <c r="D125" t="s">
        <v>276</v>
      </c>
    </row>
    <row r="126" spans="4:4" x14ac:dyDescent="0.25">
      <c r="D126" t="s">
        <v>277</v>
      </c>
    </row>
    <row r="127" spans="4:4" x14ac:dyDescent="0.25">
      <c r="D127" t="s">
        <v>278</v>
      </c>
    </row>
    <row r="128" spans="4:4" x14ac:dyDescent="0.25">
      <c r="D128" t="s">
        <v>279</v>
      </c>
    </row>
    <row r="129" spans="4:4" x14ac:dyDescent="0.25">
      <c r="D129" t="s">
        <v>280</v>
      </c>
    </row>
    <row r="130" spans="4:4" x14ac:dyDescent="0.25">
      <c r="D130" t="s">
        <v>281</v>
      </c>
    </row>
    <row r="131" spans="4:4" x14ac:dyDescent="0.25">
      <c r="D131" t="s">
        <v>282</v>
      </c>
    </row>
    <row r="132" spans="4:4" x14ac:dyDescent="0.25">
      <c r="D132" t="s">
        <v>283</v>
      </c>
    </row>
    <row r="133" spans="4:4" x14ac:dyDescent="0.25">
      <c r="D133" t="s">
        <v>284</v>
      </c>
    </row>
    <row r="134" spans="4:4" x14ac:dyDescent="0.25">
      <c r="D134" t="s">
        <v>285</v>
      </c>
    </row>
    <row r="135" spans="4:4" x14ac:dyDescent="0.25">
      <c r="D135" t="s">
        <v>286</v>
      </c>
    </row>
    <row r="136" spans="4:4" x14ac:dyDescent="0.25">
      <c r="D136" t="s">
        <v>287</v>
      </c>
    </row>
    <row r="137" spans="4:4" x14ac:dyDescent="0.25">
      <c r="D137" t="s">
        <v>288</v>
      </c>
    </row>
    <row r="138" spans="4:4" x14ac:dyDescent="0.25">
      <c r="D138" t="s">
        <v>289</v>
      </c>
    </row>
    <row r="139" spans="4:4" x14ac:dyDescent="0.25">
      <c r="D139" t="s">
        <v>290</v>
      </c>
    </row>
    <row r="140" spans="4:4" x14ac:dyDescent="0.25">
      <c r="D140" t="s">
        <v>291</v>
      </c>
    </row>
    <row r="141" spans="4:4" x14ac:dyDescent="0.25">
      <c r="D141" t="s">
        <v>292</v>
      </c>
    </row>
    <row r="142" spans="4:4" x14ac:dyDescent="0.25">
      <c r="D142" t="s">
        <v>293</v>
      </c>
    </row>
    <row r="143" spans="4:4" x14ac:dyDescent="0.25">
      <c r="D143" t="s">
        <v>294</v>
      </c>
    </row>
    <row r="144" spans="4:4" x14ac:dyDescent="0.25">
      <c r="D144" t="s">
        <v>295</v>
      </c>
    </row>
    <row r="145" spans="4:4" x14ac:dyDescent="0.25">
      <c r="D145" t="s">
        <v>296</v>
      </c>
    </row>
    <row r="146" spans="4:4" x14ac:dyDescent="0.25">
      <c r="D146" t="s">
        <v>297</v>
      </c>
    </row>
    <row r="147" spans="4:4" x14ac:dyDescent="0.25">
      <c r="D147" t="s">
        <v>298</v>
      </c>
    </row>
    <row r="148" spans="4:4" x14ac:dyDescent="0.25">
      <c r="D148" t="s">
        <v>299</v>
      </c>
    </row>
    <row r="149" spans="4:4" x14ac:dyDescent="0.25">
      <c r="D149" t="s">
        <v>580</v>
      </c>
    </row>
    <row r="150" spans="4:4" x14ac:dyDescent="0.25">
      <c r="D150" t="s">
        <v>300</v>
      </c>
    </row>
    <row r="151" spans="4:4" x14ac:dyDescent="0.25">
      <c r="D151" t="s">
        <v>301</v>
      </c>
    </row>
    <row r="152" spans="4:4" x14ac:dyDescent="0.25">
      <c r="D152" t="s">
        <v>302</v>
      </c>
    </row>
    <row r="153" spans="4:4" x14ac:dyDescent="0.25">
      <c r="D153" t="s">
        <v>303</v>
      </c>
    </row>
    <row r="154" spans="4:4" x14ac:dyDescent="0.25">
      <c r="D154" t="s">
        <v>304</v>
      </c>
    </row>
    <row r="155" spans="4:4" x14ac:dyDescent="0.25">
      <c r="D155" t="s">
        <v>305</v>
      </c>
    </row>
    <row r="156" spans="4:4" x14ac:dyDescent="0.25">
      <c r="D156" t="s">
        <v>306</v>
      </c>
    </row>
    <row r="157" spans="4:4" x14ac:dyDescent="0.25">
      <c r="D157" t="s">
        <v>307</v>
      </c>
    </row>
    <row r="158" spans="4:4" x14ac:dyDescent="0.25">
      <c r="D158" t="s">
        <v>308</v>
      </c>
    </row>
    <row r="159" spans="4:4" x14ac:dyDescent="0.25">
      <c r="D159" t="s">
        <v>309</v>
      </c>
    </row>
    <row r="160" spans="4:4" x14ac:dyDescent="0.25">
      <c r="D160" t="s">
        <v>310</v>
      </c>
    </row>
    <row r="161" spans="4:4" x14ac:dyDescent="0.25">
      <c r="D161" t="s">
        <v>311</v>
      </c>
    </row>
    <row r="162" spans="4:4" x14ac:dyDescent="0.25">
      <c r="D162" t="s">
        <v>312</v>
      </c>
    </row>
    <row r="163" spans="4:4" x14ac:dyDescent="0.25">
      <c r="D163" t="s">
        <v>313</v>
      </c>
    </row>
    <row r="164" spans="4:4" x14ac:dyDescent="0.25">
      <c r="D164" t="s">
        <v>314</v>
      </c>
    </row>
    <row r="165" spans="4:4" x14ac:dyDescent="0.25">
      <c r="D165" t="s">
        <v>315</v>
      </c>
    </row>
    <row r="166" spans="4:4" x14ac:dyDescent="0.25">
      <c r="D166" t="s">
        <v>316</v>
      </c>
    </row>
    <row r="167" spans="4:4" x14ac:dyDescent="0.25">
      <c r="D167" t="s">
        <v>317</v>
      </c>
    </row>
    <row r="168" spans="4:4" x14ac:dyDescent="0.25">
      <c r="D168" t="s">
        <v>318</v>
      </c>
    </row>
    <row r="169" spans="4:4" x14ac:dyDescent="0.25">
      <c r="D169" t="s">
        <v>319</v>
      </c>
    </row>
    <row r="170" spans="4:4" x14ac:dyDescent="0.25">
      <c r="D170" t="s">
        <v>320</v>
      </c>
    </row>
    <row r="171" spans="4:4" x14ac:dyDescent="0.25">
      <c r="D171" t="s">
        <v>321</v>
      </c>
    </row>
    <row r="172" spans="4:4" x14ac:dyDescent="0.25">
      <c r="D172" t="s">
        <v>322</v>
      </c>
    </row>
    <row r="173" spans="4:4" x14ac:dyDescent="0.25">
      <c r="D173" t="s">
        <v>585</v>
      </c>
    </row>
    <row r="174" spans="4:4" x14ac:dyDescent="0.25">
      <c r="D174" t="s">
        <v>323</v>
      </c>
    </row>
    <row r="175" spans="4:4" x14ac:dyDescent="0.25">
      <c r="D175" t="s">
        <v>324</v>
      </c>
    </row>
    <row r="176" spans="4:4" x14ac:dyDescent="0.25">
      <c r="D176" t="s">
        <v>325</v>
      </c>
    </row>
    <row r="177" spans="4:4" x14ac:dyDescent="0.25">
      <c r="D177" t="s">
        <v>326</v>
      </c>
    </row>
    <row r="178" spans="4:4" x14ac:dyDescent="0.25">
      <c r="D178" t="s">
        <v>327</v>
      </c>
    </row>
    <row r="179" spans="4:4" x14ac:dyDescent="0.25">
      <c r="D179" t="s">
        <v>328</v>
      </c>
    </row>
    <row r="180" spans="4:4" x14ac:dyDescent="0.25">
      <c r="D180" t="s">
        <v>329</v>
      </c>
    </row>
    <row r="181" spans="4:4" x14ac:dyDescent="0.25">
      <c r="D181" t="s">
        <v>330</v>
      </c>
    </row>
    <row r="182" spans="4:4" x14ac:dyDescent="0.25">
      <c r="D182" t="s">
        <v>331</v>
      </c>
    </row>
    <row r="183" spans="4:4" x14ac:dyDescent="0.25">
      <c r="D183" t="s">
        <v>332</v>
      </c>
    </row>
    <row r="184" spans="4:4" x14ac:dyDescent="0.25">
      <c r="D184" t="s">
        <v>333</v>
      </c>
    </row>
    <row r="185" spans="4:4" x14ac:dyDescent="0.25">
      <c r="D185" t="s">
        <v>334</v>
      </c>
    </row>
    <row r="186" spans="4:4" x14ac:dyDescent="0.25">
      <c r="D186" t="s">
        <v>335</v>
      </c>
    </row>
    <row r="187" spans="4:4" x14ac:dyDescent="0.25">
      <c r="D187" t="s">
        <v>336</v>
      </c>
    </row>
    <row r="188" spans="4:4" x14ac:dyDescent="0.25">
      <c r="D188" t="s">
        <v>337</v>
      </c>
    </row>
    <row r="189" spans="4:4" x14ac:dyDescent="0.25">
      <c r="D189" t="s">
        <v>338</v>
      </c>
    </row>
    <row r="190" spans="4:4" x14ac:dyDescent="0.25">
      <c r="D190" t="s">
        <v>339</v>
      </c>
    </row>
    <row r="191" spans="4:4" x14ac:dyDescent="0.25">
      <c r="D191" t="s">
        <v>340</v>
      </c>
    </row>
    <row r="192" spans="4:4" x14ac:dyDescent="0.25">
      <c r="D192" t="s">
        <v>341</v>
      </c>
    </row>
    <row r="193" spans="4:4" x14ac:dyDescent="0.25">
      <c r="D193" t="s">
        <v>342</v>
      </c>
    </row>
    <row r="194" spans="4:4" x14ac:dyDescent="0.25">
      <c r="D194" t="s">
        <v>343</v>
      </c>
    </row>
    <row r="195" spans="4:4" x14ac:dyDescent="0.25">
      <c r="D195" t="s">
        <v>344</v>
      </c>
    </row>
    <row r="196" spans="4:4" x14ac:dyDescent="0.25">
      <c r="D196" t="s">
        <v>345</v>
      </c>
    </row>
    <row r="197" spans="4:4" x14ac:dyDescent="0.25">
      <c r="D197" t="s">
        <v>346</v>
      </c>
    </row>
    <row r="198" spans="4:4" x14ac:dyDescent="0.25">
      <c r="D198" t="s">
        <v>347</v>
      </c>
    </row>
    <row r="199" spans="4:4" x14ac:dyDescent="0.25">
      <c r="D199" t="s">
        <v>348</v>
      </c>
    </row>
    <row r="200" spans="4:4" x14ac:dyDescent="0.25">
      <c r="D200" t="s">
        <v>583</v>
      </c>
    </row>
    <row r="201" spans="4:4" x14ac:dyDescent="0.25">
      <c r="D201" t="s">
        <v>349</v>
      </c>
    </row>
    <row r="202" spans="4:4" x14ac:dyDescent="0.25">
      <c r="D202" t="s">
        <v>350</v>
      </c>
    </row>
    <row r="203" spans="4:4" x14ac:dyDescent="0.25">
      <c r="D203" t="s">
        <v>351</v>
      </c>
    </row>
    <row r="204" spans="4:4" x14ac:dyDescent="0.25">
      <c r="D204" t="s">
        <v>352</v>
      </c>
    </row>
    <row r="205" spans="4:4" x14ac:dyDescent="0.25">
      <c r="D205" t="s">
        <v>353</v>
      </c>
    </row>
    <row r="206" spans="4:4" x14ac:dyDescent="0.25">
      <c r="D206" t="s">
        <v>354</v>
      </c>
    </row>
    <row r="207" spans="4:4" x14ac:dyDescent="0.25">
      <c r="D207" t="s">
        <v>355</v>
      </c>
    </row>
    <row r="208" spans="4:4" x14ac:dyDescent="0.25">
      <c r="D208" t="s">
        <v>356</v>
      </c>
    </row>
    <row r="209" spans="4:4" x14ac:dyDescent="0.25">
      <c r="D209" t="s">
        <v>357</v>
      </c>
    </row>
    <row r="210" spans="4:4" x14ac:dyDescent="0.25">
      <c r="D210" t="s">
        <v>358</v>
      </c>
    </row>
    <row r="211" spans="4:4" x14ac:dyDescent="0.25">
      <c r="D211" t="s">
        <v>359</v>
      </c>
    </row>
    <row r="212" spans="4:4" x14ac:dyDescent="0.25">
      <c r="D212" t="s">
        <v>360</v>
      </c>
    </row>
    <row r="213" spans="4:4" x14ac:dyDescent="0.25">
      <c r="D213" t="s">
        <v>361</v>
      </c>
    </row>
    <row r="214" spans="4:4" x14ac:dyDescent="0.25">
      <c r="D214" t="s">
        <v>362</v>
      </c>
    </row>
    <row r="215" spans="4:4" x14ac:dyDescent="0.25">
      <c r="D215" t="s">
        <v>363</v>
      </c>
    </row>
    <row r="216" spans="4:4" x14ac:dyDescent="0.25">
      <c r="D216" t="s">
        <v>364</v>
      </c>
    </row>
    <row r="217" spans="4:4" x14ac:dyDescent="0.25">
      <c r="D217" t="s">
        <v>365</v>
      </c>
    </row>
    <row r="218" spans="4:4" x14ac:dyDescent="0.25">
      <c r="D218" t="s">
        <v>366</v>
      </c>
    </row>
    <row r="219" spans="4:4" x14ac:dyDescent="0.25">
      <c r="D219" t="s">
        <v>367</v>
      </c>
    </row>
    <row r="220" spans="4:4" x14ac:dyDescent="0.25">
      <c r="D220" t="s">
        <v>368</v>
      </c>
    </row>
    <row r="221" spans="4:4" x14ac:dyDescent="0.25">
      <c r="D221" t="s">
        <v>369</v>
      </c>
    </row>
    <row r="222" spans="4:4" x14ac:dyDescent="0.25">
      <c r="D222" t="s">
        <v>370</v>
      </c>
    </row>
    <row r="223" spans="4:4" x14ac:dyDescent="0.25">
      <c r="D223" t="s">
        <v>371</v>
      </c>
    </row>
    <row r="224" spans="4:4" x14ac:dyDescent="0.25">
      <c r="D224" t="s">
        <v>372</v>
      </c>
    </row>
    <row r="225" spans="4:4" x14ac:dyDescent="0.25">
      <c r="D225" t="s">
        <v>373</v>
      </c>
    </row>
    <row r="226" spans="4:4" x14ac:dyDescent="0.25">
      <c r="D226" t="s">
        <v>374</v>
      </c>
    </row>
    <row r="227" spans="4:4" x14ac:dyDescent="0.25">
      <c r="D227" t="s">
        <v>375</v>
      </c>
    </row>
    <row r="228" spans="4:4" x14ac:dyDescent="0.25">
      <c r="D228" t="s">
        <v>376</v>
      </c>
    </row>
    <row r="229" spans="4:4" x14ac:dyDescent="0.25">
      <c r="D229" t="s">
        <v>377</v>
      </c>
    </row>
    <row r="230" spans="4:4" x14ac:dyDescent="0.25">
      <c r="D230" t="s">
        <v>378</v>
      </c>
    </row>
    <row r="231" spans="4:4" x14ac:dyDescent="0.25">
      <c r="D231" t="s">
        <v>379</v>
      </c>
    </row>
    <row r="232" spans="4:4" x14ac:dyDescent="0.25">
      <c r="D232" t="s">
        <v>380</v>
      </c>
    </row>
    <row r="233" spans="4:4" x14ac:dyDescent="0.25">
      <c r="D233" t="s">
        <v>381</v>
      </c>
    </row>
    <row r="234" spans="4:4" x14ac:dyDescent="0.25">
      <c r="D234" t="s">
        <v>382</v>
      </c>
    </row>
    <row r="235" spans="4:4" x14ac:dyDescent="0.25">
      <c r="D235" t="s">
        <v>383</v>
      </c>
    </row>
    <row r="236" spans="4:4" x14ac:dyDescent="0.25">
      <c r="D236" t="s">
        <v>384</v>
      </c>
    </row>
    <row r="237" spans="4:4" x14ac:dyDescent="0.25">
      <c r="D237" t="s">
        <v>385</v>
      </c>
    </row>
    <row r="238" spans="4:4" x14ac:dyDescent="0.25">
      <c r="D238" t="s">
        <v>386</v>
      </c>
    </row>
    <row r="239" spans="4:4" x14ac:dyDescent="0.25">
      <c r="D239" t="s">
        <v>387</v>
      </c>
    </row>
    <row r="240" spans="4:4" x14ac:dyDescent="0.25">
      <c r="D240" t="s">
        <v>388</v>
      </c>
    </row>
    <row r="241" spans="4:4" x14ac:dyDescent="0.25">
      <c r="D241" t="s">
        <v>389</v>
      </c>
    </row>
    <row r="242" spans="4:4" x14ac:dyDescent="0.25">
      <c r="D242" t="s">
        <v>390</v>
      </c>
    </row>
    <row r="243" spans="4:4" x14ac:dyDescent="0.25">
      <c r="D243" t="s">
        <v>391</v>
      </c>
    </row>
    <row r="244" spans="4:4" x14ac:dyDescent="0.25">
      <c r="D244" t="s">
        <v>392</v>
      </c>
    </row>
    <row r="245" spans="4:4" x14ac:dyDescent="0.25">
      <c r="D245" t="s">
        <v>393</v>
      </c>
    </row>
    <row r="246" spans="4:4" x14ac:dyDescent="0.25">
      <c r="D246" t="s">
        <v>394</v>
      </c>
    </row>
    <row r="247" spans="4:4" x14ac:dyDescent="0.25">
      <c r="D247" t="s">
        <v>395</v>
      </c>
    </row>
    <row r="248" spans="4:4" x14ac:dyDescent="0.25">
      <c r="D248" t="s">
        <v>584</v>
      </c>
    </row>
    <row r="249" spans="4:4" x14ac:dyDescent="0.25">
      <c r="D249" t="s">
        <v>396</v>
      </c>
    </row>
    <row r="250" spans="4:4" x14ac:dyDescent="0.25">
      <c r="D250" t="s">
        <v>397</v>
      </c>
    </row>
    <row r="251" spans="4:4" x14ac:dyDescent="0.25">
      <c r="D251" t="s">
        <v>398</v>
      </c>
    </row>
    <row r="252" spans="4:4" x14ac:dyDescent="0.25">
      <c r="D252" t="s">
        <v>399</v>
      </c>
    </row>
    <row r="253" spans="4:4" x14ac:dyDescent="0.25">
      <c r="D253" t="s">
        <v>400</v>
      </c>
    </row>
    <row r="254" spans="4:4" x14ac:dyDescent="0.25">
      <c r="D254" t="s">
        <v>401</v>
      </c>
    </row>
    <row r="255" spans="4:4" x14ac:dyDescent="0.25">
      <c r="D255" t="s">
        <v>402</v>
      </c>
    </row>
    <row r="256" spans="4:4" x14ac:dyDescent="0.25">
      <c r="D256" t="s">
        <v>403</v>
      </c>
    </row>
    <row r="257" spans="4:4" x14ac:dyDescent="0.25">
      <c r="D257" t="s">
        <v>404</v>
      </c>
    </row>
    <row r="258" spans="4:4" x14ac:dyDescent="0.25">
      <c r="D258" t="s">
        <v>405</v>
      </c>
    </row>
    <row r="259" spans="4:4" x14ac:dyDescent="0.25">
      <c r="D259" t="s">
        <v>406</v>
      </c>
    </row>
    <row r="260" spans="4:4" x14ac:dyDescent="0.25">
      <c r="D260" t="s">
        <v>407</v>
      </c>
    </row>
    <row r="261" spans="4:4" x14ac:dyDescent="0.25">
      <c r="D261" t="s">
        <v>408</v>
      </c>
    </row>
    <row r="262" spans="4:4" x14ac:dyDescent="0.25">
      <c r="D262" t="s">
        <v>409</v>
      </c>
    </row>
    <row r="263" spans="4:4" x14ac:dyDescent="0.25">
      <c r="D263" t="s">
        <v>410</v>
      </c>
    </row>
    <row r="264" spans="4:4" x14ac:dyDescent="0.25">
      <c r="D264" t="s">
        <v>411</v>
      </c>
    </row>
    <row r="265" spans="4:4" x14ac:dyDescent="0.25">
      <c r="D265" t="s">
        <v>412</v>
      </c>
    </row>
    <row r="266" spans="4:4" x14ac:dyDescent="0.25">
      <c r="D266" t="s">
        <v>413</v>
      </c>
    </row>
    <row r="267" spans="4:4" x14ac:dyDescent="0.25">
      <c r="D267" t="s">
        <v>414</v>
      </c>
    </row>
    <row r="268" spans="4:4" x14ac:dyDescent="0.25">
      <c r="D268" t="s">
        <v>415</v>
      </c>
    </row>
    <row r="269" spans="4:4" x14ac:dyDescent="0.25">
      <c r="D269" t="s">
        <v>416</v>
      </c>
    </row>
    <row r="270" spans="4:4" x14ac:dyDescent="0.25">
      <c r="D270" t="s">
        <v>417</v>
      </c>
    </row>
    <row r="271" spans="4:4" x14ac:dyDescent="0.25">
      <c r="D271" t="s">
        <v>418</v>
      </c>
    </row>
    <row r="272" spans="4:4" x14ac:dyDescent="0.25">
      <c r="D272" t="s">
        <v>419</v>
      </c>
    </row>
    <row r="273" spans="4:4" x14ac:dyDescent="0.25">
      <c r="D273" t="s">
        <v>420</v>
      </c>
    </row>
    <row r="274" spans="4:4" x14ac:dyDescent="0.25">
      <c r="D274" t="s">
        <v>421</v>
      </c>
    </row>
    <row r="275" spans="4:4" x14ac:dyDescent="0.25">
      <c r="D275" t="s">
        <v>422</v>
      </c>
    </row>
    <row r="276" spans="4:4" x14ac:dyDescent="0.25">
      <c r="D276" t="s">
        <v>423</v>
      </c>
    </row>
    <row r="277" spans="4:4" x14ac:dyDescent="0.25">
      <c r="D277" t="s">
        <v>424</v>
      </c>
    </row>
    <row r="278" spans="4:4" x14ac:dyDescent="0.25">
      <c r="D278" t="s">
        <v>425</v>
      </c>
    </row>
    <row r="279" spans="4:4" x14ac:dyDescent="0.25">
      <c r="D279" t="s">
        <v>426</v>
      </c>
    </row>
    <row r="280" spans="4:4" x14ac:dyDescent="0.25">
      <c r="D280" t="s">
        <v>427</v>
      </c>
    </row>
    <row r="281" spans="4:4" x14ac:dyDescent="0.25">
      <c r="D281" t="s">
        <v>428</v>
      </c>
    </row>
    <row r="282" spans="4:4" x14ac:dyDescent="0.25">
      <c r="D282" t="s">
        <v>429</v>
      </c>
    </row>
    <row r="283" spans="4:4" x14ac:dyDescent="0.25">
      <c r="D283" t="s">
        <v>430</v>
      </c>
    </row>
    <row r="284" spans="4:4" x14ac:dyDescent="0.25">
      <c r="D284" t="s">
        <v>431</v>
      </c>
    </row>
    <row r="285" spans="4:4" x14ac:dyDescent="0.25">
      <c r="D285" t="s">
        <v>432</v>
      </c>
    </row>
    <row r="286" spans="4:4" x14ac:dyDescent="0.25">
      <c r="D286" t="s">
        <v>433</v>
      </c>
    </row>
    <row r="287" spans="4:4" x14ac:dyDescent="0.25">
      <c r="D287" t="s">
        <v>434</v>
      </c>
    </row>
    <row r="288" spans="4:4" x14ac:dyDescent="0.25">
      <c r="D288" t="s">
        <v>435</v>
      </c>
    </row>
    <row r="289" spans="4:4" x14ac:dyDescent="0.25">
      <c r="D289" t="s">
        <v>582</v>
      </c>
    </row>
    <row r="290" spans="4:4" x14ac:dyDescent="0.25">
      <c r="D290" t="s">
        <v>436</v>
      </c>
    </row>
    <row r="291" spans="4:4" x14ac:dyDescent="0.25">
      <c r="D291" t="s">
        <v>437</v>
      </c>
    </row>
    <row r="292" spans="4:4" x14ac:dyDescent="0.25">
      <c r="D292" t="s">
        <v>438</v>
      </c>
    </row>
    <row r="293" spans="4:4" x14ac:dyDescent="0.25">
      <c r="D293" t="s">
        <v>439</v>
      </c>
    </row>
    <row r="294" spans="4:4" x14ac:dyDescent="0.25">
      <c r="D294" t="s">
        <v>440</v>
      </c>
    </row>
    <row r="295" spans="4:4" x14ac:dyDescent="0.25">
      <c r="D295" t="s">
        <v>441</v>
      </c>
    </row>
    <row r="296" spans="4:4" x14ac:dyDescent="0.25">
      <c r="D296" t="s">
        <v>442</v>
      </c>
    </row>
    <row r="297" spans="4:4" x14ac:dyDescent="0.25">
      <c r="D297" t="s">
        <v>443</v>
      </c>
    </row>
    <row r="298" spans="4:4" x14ac:dyDescent="0.25">
      <c r="D298" t="s">
        <v>444</v>
      </c>
    </row>
    <row r="299" spans="4:4" x14ac:dyDescent="0.25">
      <c r="D299" t="s">
        <v>445</v>
      </c>
    </row>
    <row r="300" spans="4:4" x14ac:dyDescent="0.25">
      <c r="D300" t="s">
        <v>446</v>
      </c>
    </row>
    <row r="301" spans="4:4" x14ac:dyDescent="0.25">
      <c r="D301" t="s">
        <v>447</v>
      </c>
    </row>
    <row r="302" spans="4:4" x14ac:dyDescent="0.25">
      <c r="D302" t="s">
        <v>448</v>
      </c>
    </row>
    <row r="303" spans="4:4" x14ac:dyDescent="0.25">
      <c r="D303" t="s">
        <v>449</v>
      </c>
    </row>
    <row r="304" spans="4:4" x14ac:dyDescent="0.25">
      <c r="D304" t="s">
        <v>450</v>
      </c>
    </row>
    <row r="305" spans="4:4" x14ac:dyDescent="0.25">
      <c r="D305" t="s">
        <v>451</v>
      </c>
    </row>
    <row r="306" spans="4:4" x14ac:dyDescent="0.25">
      <c r="D306" t="s">
        <v>452</v>
      </c>
    </row>
    <row r="307" spans="4:4" x14ac:dyDescent="0.25">
      <c r="D307" t="s">
        <v>581</v>
      </c>
    </row>
    <row r="308" spans="4:4" x14ac:dyDescent="0.25">
      <c r="D308" t="s">
        <v>453</v>
      </c>
    </row>
    <row r="309" spans="4:4" x14ac:dyDescent="0.25">
      <c r="D309" t="s">
        <v>454</v>
      </c>
    </row>
    <row r="310" spans="4:4" x14ac:dyDescent="0.25">
      <c r="D310" t="s">
        <v>455</v>
      </c>
    </row>
    <row r="311" spans="4:4" x14ac:dyDescent="0.25">
      <c r="D311" t="s">
        <v>456</v>
      </c>
    </row>
    <row r="312" spans="4:4" x14ac:dyDescent="0.25">
      <c r="D312" t="s">
        <v>457</v>
      </c>
    </row>
    <row r="313" spans="4:4" x14ac:dyDescent="0.25">
      <c r="D313" t="s">
        <v>458</v>
      </c>
    </row>
    <row r="314" spans="4:4" x14ac:dyDescent="0.25">
      <c r="D314" t="s">
        <v>459</v>
      </c>
    </row>
    <row r="315" spans="4:4" x14ac:dyDescent="0.25">
      <c r="D315" t="s">
        <v>460</v>
      </c>
    </row>
    <row r="316" spans="4:4" x14ac:dyDescent="0.25">
      <c r="D316" t="s">
        <v>461</v>
      </c>
    </row>
    <row r="317" spans="4:4" x14ac:dyDescent="0.25">
      <c r="D317" t="s">
        <v>462</v>
      </c>
    </row>
    <row r="318" spans="4:4" x14ac:dyDescent="0.25">
      <c r="D318" t="s">
        <v>463</v>
      </c>
    </row>
    <row r="319" spans="4:4" x14ac:dyDescent="0.25">
      <c r="D319" t="s">
        <v>464</v>
      </c>
    </row>
    <row r="320" spans="4:4" x14ac:dyDescent="0.25">
      <c r="D320" t="s">
        <v>465</v>
      </c>
    </row>
    <row r="321" spans="4:4" x14ac:dyDescent="0.25">
      <c r="D321" t="s">
        <v>466</v>
      </c>
    </row>
    <row r="322" spans="4:4" x14ac:dyDescent="0.25">
      <c r="D322" t="s">
        <v>467</v>
      </c>
    </row>
    <row r="323" spans="4:4" x14ac:dyDescent="0.25">
      <c r="D323" t="s">
        <v>468</v>
      </c>
    </row>
    <row r="324" spans="4:4" x14ac:dyDescent="0.25">
      <c r="D324" t="s">
        <v>469</v>
      </c>
    </row>
    <row r="325" spans="4:4" x14ac:dyDescent="0.25">
      <c r="D325" t="s">
        <v>470</v>
      </c>
    </row>
    <row r="326" spans="4:4" x14ac:dyDescent="0.25">
      <c r="D326" t="s">
        <v>471</v>
      </c>
    </row>
    <row r="327" spans="4:4" x14ac:dyDescent="0.25">
      <c r="D327" t="s">
        <v>472</v>
      </c>
    </row>
    <row r="328" spans="4:4" x14ac:dyDescent="0.25">
      <c r="D328" t="s">
        <v>473</v>
      </c>
    </row>
    <row r="329" spans="4:4" x14ac:dyDescent="0.25">
      <c r="D329" t="s">
        <v>474</v>
      </c>
    </row>
    <row r="330" spans="4:4" x14ac:dyDescent="0.25">
      <c r="D330" t="s">
        <v>475</v>
      </c>
    </row>
    <row r="331" spans="4:4" x14ac:dyDescent="0.25">
      <c r="D331" t="s">
        <v>476</v>
      </c>
    </row>
    <row r="332" spans="4:4" x14ac:dyDescent="0.25">
      <c r="D332" t="s">
        <v>477</v>
      </c>
    </row>
    <row r="333" spans="4:4" x14ac:dyDescent="0.25">
      <c r="D333" t="s">
        <v>478</v>
      </c>
    </row>
    <row r="334" spans="4:4" x14ac:dyDescent="0.25">
      <c r="D334" t="s">
        <v>479</v>
      </c>
    </row>
    <row r="335" spans="4:4" x14ac:dyDescent="0.25">
      <c r="D335" t="s">
        <v>480</v>
      </c>
    </row>
    <row r="336" spans="4:4" x14ac:dyDescent="0.25">
      <c r="D336" t="s">
        <v>481</v>
      </c>
    </row>
    <row r="337" spans="4:4" x14ac:dyDescent="0.25">
      <c r="D337" t="s">
        <v>482</v>
      </c>
    </row>
    <row r="338" spans="4:4" x14ac:dyDescent="0.25">
      <c r="D338" t="s">
        <v>483</v>
      </c>
    </row>
    <row r="339" spans="4:4" x14ac:dyDescent="0.25">
      <c r="D339" t="s">
        <v>484</v>
      </c>
    </row>
    <row r="340" spans="4:4" x14ac:dyDescent="0.25">
      <c r="D340" t="s">
        <v>485</v>
      </c>
    </row>
    <row r="341" spans="4:4" x14ac:dyDescent="0.25">
      <c r="D341" t="s">
        <v>486</v>
      </c>
    </row>
    <row r="342" spans="4:4" x14ac:dyDescent="0.25">
      <c r="D342" t="s">
        <v>487</v>
      </c>
    </row>
    <row r="343" spans="4:4" x14ac:dyDescent="0.25">
      <c r="D343" t="s">
        <v>488</v>
      </c>
    </row>
    <row r="344" spans="4:4" x14ac:dyDescent="0.25">
      <c r="D344" t="s">
        <v>489</v>
      </c>
    </row>
    <row r="345" spans="4:4" x14ac:dyDescent="0.25">
      <c r="D345" t="s">
        <v>490</v>
      </c>
    </row>
    <row r="346" spans="4:4" x14ac:dyDescent="0.25">
      <c r="D346" t="s">
        <v>491</v>
      </c>
    </row>
    <row r="347" spans="4:4" x14ac:dyDescent="0.25">
      <c r="D347" t="s">
        <v>492</v>
      </c>
    </row>
    <row r="348" spans="4:4" x14ac:dyDescent="0.25">
      <c r="D348" t="s">
        <v>493</v>
      </c>
    </row>
    <row r="349" spans="4:4" x14ac:dyDescent="0.25">
      <c r="D349" t="s">
        <v>494</v>
      </c>
    </row>
    <row r="350" spans="4:4" x14ac:dyDescent="0.25">
      <c r="D350" t="s">
        <v>495</v>
      </c>
    </row>
    <row r="351" spans="4:4" x14ac:dyDescent="0.25">
      <c r="D351" t="s">
        <v>496</v>
      </c>
    </row>
    <row r="352" spans="4:4" x14ac:dyDescent="0.25">
      <c r="D352" t="s">
        <v>497</v>
      </c>
    </row>
    <row r="353" spans="4:4" x14ac:dyDescent="0.25">
      <c r="D353" t="s">
        <v>498</v>
      </c>
    </row>
    <row r="354" spans="4:4" x14ac:dyDescent="0.25">
      <c r="D354" t="s">
        <v>499</v>
      </c>
    </row>
    <row r="355" spans="4:4" x14ac:dyDescent="0.25">
      <c r="D355" t="s">
        <v>500</v>
      </c>
    </row>
    <row r="356" spans="4:4" x14ac:dyDescent="0.25">
      <c r="D356" t="s">
        <v>501</v>
      </c>
    </row>
    <row r="357" spans="4:4" x14ac:dyDescent="0.25">
      <c r="D357" t="s">
        <v>502</v>
      </c>
    </row>
    <row r="358" spans="4:4" x14ac:dyDescent="0.25">
      <c r="D358" t="s">
        <v>503</v>
      </c>
    </row>
    <row r="359" spans="4:4" x14ac:dyDescent="0.25">
      <c r="D359" t="s">
        <v>504</v>
      </c>
    </row>
    <row r="360" spans="4:4" x14ac:dyDescent="0.25">
      <c r="D360" t="s">
        <v>505</v>
      </c>
    </row>
    <row r="361" spans="4:4" x14ac:dyDescent="0.25">
      <c r="D361" t="s">
        <v>506</v>
      </c>
    </row>
    <row r="362" spans="4:4" x14ac:dyDescent="0.25">
      <c r="D362" t="s">
        <v>507</v>
      </c>
    </row>
    <row r="363" spans="4:4" x14ac:dyDescent="0.25">
      <c r="D363" t="s">
        <v>508</v>
      </c>
    </row>
    <row r="364" spans="4:4" x14ac:dyDescent="0.25">
      <c r="D364" t="s">
        <v>509</v>
      </c>
    </row>
    <row r="365" spans="4:4" x14ac:dyDescent="0.25">
      <c r="D365" t="s">
        <v>510</v>
      </c>
    </row>
    <row r="366" spans="4:4" x14ac:dyDescent="0.25">
      <c r="D366" t="s">
        <v>511</v>
      </c>
    </row>
    <row r="367" spans="4:4" x14ac:dyDescent="0.25">
      <c r="D367" t="s">
        <v>512</v>
      </c>
    </row>
    <row r="368" spans="4:4" x14ac:dyDescent="0.25">
      <c r="D368" t="s">
        <v>513</v>
      </c>
    </row>
    <row r="369" spans="4:4" x14ac:dyDescent="0.25">
      <c r="D369" t="s">
        <v>514</v>
      </c>
    </row>
    <row r="370" spans="4:4" x14ac:dyDescent="0.25">
      <c r="D370" t="s">
        <v>515</v>
      </c>
    </row>
    <row r="371" spans="4:4" x14ac:dyDescent="0.25">
      <c r="D371" t="s">
        <v>516</v>
      </c>
    </row>
    <row r="372" spans="4:4" x14ac:dyDescent="0.25">
      <c r="D372" t="s">
        <v>517</v>
      </c>
    </row>
    <row r="373" spans="4:4" x14ac:dyDescent="0.25">
      <c r="D373" t="s">
        <v>518</v>
      </c>
    </row>
    <row r="374" spans="4:4" x14ac:dyDescent="0.25">
      <c r="D374" t="s">
        <v>519</v>
      </c>
    </row>
    <row r="375" spans="4:4" x14ac:dyDescent="0.25">
      <c r="D375" t="s">
        <v>520</v>
      </c>
    </row>
    <row r="376" spans="4:4" x14ac:dyDescent="0.25">
      <c r="D376" t="s">
        <v>521</v>
      </c>
    </row>
    <row r="377" spans="4:4" x14ac:dyDescent="0.25">
      <c r="D377" t="s">
        <v>522</v>
      </c>
    </row>
    <row r="378" spans="4:4" x14ac:dyDescent="0.25">
      <c r="D378" t="s">
        <v>523</v>
      </c>
    </row>
    <row r="379" spans="4:4" x14ac:dyDescent="0.25">
      <c r="D379" t="s">
        <v>524</v>
      </c>
    </row>
    <row r="380" spans="4:4" x14ac:dyDescent="0.25">
      <c r="D380" t="s">
        <v>525</v>
      </c>
    </row>
    <row r="381" spans="4:4" x14ac:dyDescent="0.25">
      <c r="D381" t="s">
        <v>526</v>
      </c>
    </row>
    <row r="382" spans="4:4" x14ac:dyDescent="0.25">
      <c r="D382" t="s">
        <v>527</v>
      </c>
    </row>
    <row r="383" spans="4:4" x14ac:dyDescent="0.25">
      <c r="D383" t="s">
        <v>528</v>
      </c>
    </row>
    <row r="384" spans="4:4" x14ac:dyDescent="0.25">
      <c r="D384" t="s">
        <v>529</v>
      </c>
    </row>
    <row r="385" spans="4:4" x14ac:dyDescent="0.25">
      <c r="D385" t="s">
        <v>530</v>
      </c>
    </row>
    <row r="386" spans="4:4" x14ac:dyDescent="0.25">
      <c r="D386" t="s">
        <v>531</v>
      </c>
    </row>
    <row r="387" spans="4:4" x14ac:dyDescent="0.25">
      <c r="D387" t="s">
        <v>532</v>
      </c>
    </row>
    <row r="388" spans="4:4" x14ac:dyDescent="0.25">
      <c r="D388" t="s">
        <v>533</v>
      </c>
    </row>
    <row r="389" spans="4:4" x14ac:dyDescent="0.25">
      <c r="D389" t="s">
        <v>534</v>
      </c>
    </row>
    <row r="390" spans="4:4" x14ac:dyDescent="0.25">
      <c r="D390" t="s">
        <v>535</v>
      </c>
    </row>
    <row r="391" spans="4:4" x14ac:dyDescent="0.25">
      <c r="D391" t="s">
        <v>536</v>
      </c>
    </row>
    <row r="392" spans="4:4" x14ac:dyDescent="0.25">
      <c r="D392" t="s">
        <v>537</v>
      </c>
    </row>
    <row r="393" spans="4:4" x14ac:dyDescent="0.25">
      <c r="D393" t="s">
        <v>538</v>
      </c>
    </row>
    <row r="394" spans="4:4" x14ac:dyDescent="0.25">
      <c r="D394" t="s">
        <v>539</v>
      </c>
    </row>
    <row r="395" spans="4:4" x14ac:dyDescent="0.25">
      <c r="D395" t="s">
        <v>540</v>
      </c>
    </row>
    <row r="396" spans="4:4" x14ac:dyDescent="0.25">
      <c r="D396" t="s">
        <v>541</v>
      </c>
    </row>
    <row r="397" spans="4:4" x14ac:dyDescent="0.25">
      <c r="D397" t="s">
        <v>542</v>
      </c>
    </row>
    <row r="398" spans="4:4" x14ac:dyDescent="0.25">
      <c r="D398" t="s">
        <v>543</v>
      </c>
    </row>
    <row r="399" spans="4:4" x14ac:dyDescent="0.25">
      <c r="D399" t="s">
        <v>544</v>
      </c>
    </row>
    <row r="400" spans="4:4" x14ac:dyDescent="0.25">
      <c r="D400" t="s">
        <v>545</v>
      </c>
    </row>
    <row r="401" spans="4:4" x14ac:dyDescent="0.25">
      <c r="D401" t="s">
        <v>546</v>
      </c>
    </row>
    <row r="402" spans="4:4" x14ac:dyDescent="0.25">
      <c r="D402" t="s">
        <v>547</v>
      </c>
    </row>
    <row r="403" spans="4:4" x14ac:dyDescent="0.25">
      <c r="D403" t="s">
        <v>548</v>
      </c>
    </row>
    <row r="404" spans="4:4" x14ac:dyDescent="0.25">
      <c r="D404" t="s">
        <v>549</v>
      </c>
    </row>
    <row r="405" spans="4:4" x14ac:dyDescent="0.25">
      <c r="D405" t="s">
        <v>550</v>
      </c>
    </row>
    <row r="406" spans="4:4" x14ac:dyDescent="0.25">
      <c r="D406" t="s">
        <v>551</v>
      </c>
    </row>
    <row r="407" spans="4:4" x14ac:dyDescent="0.25">
      <c r="D407" t="s">
        <v>552</v>
      </c>
    </row>
    <row r="408" spans="4:4" x14ac:dyDescent="0.25">
      <c r="D408" t="s">
        <v>553</v>
      </c>
    </row>
    <row r="409" spans="4:4" x14ac:dyDescent="0.25">
      <c r="D409" t="s">
        <v>554</v>
      </c>
    </row>
    <row r="410" spans="4:4" x14ac:dyDescent="0.25">
      <c r="D410" t="s">
        <v>555</v>
      </c>
    </row>
    <row r="411" spans="4:4" x14ac:dyDescent="0.25">
      <c r="D411" t="s">
        <v>556</v>
      </c>
    </row>
    <row r="412" spans="4:4" x14ac:dyDescent="0.25">
      <c r="D412" t="s">
        <v>557</v>
      </c>
    </row>
    <row r="413" spans="4:4" x14ac:dyDescent="0.25">
      <c r="D413" t="s">
        <v>558</v>
      </c>
    </row>
    <row r="414" spans="4:4" x14ac:dyDescent="0.25">
      <c r="D414" t="s">
        <v>559</v>
      </c>
    </row>
    <row r="415" spans="4:4" x14ac:dyDescent="0.25">
      <c r="D415" t="s">
        <v>560</v>
      </c>
    </row>
    <row r="416" spans="4:4" x14ac:dyDescent="0.25">
      <c r="D416" t="s">
        <v>561</v>
      </c>
    </row>
    <row r="417" spans="4:4" x14ac:dyDescent="0.25">
      <c r="D417" t="s">
        <v>562</v>
      </c>
    </row>
    <row r="418" spans="4:4" x14ac:dyDescent="0.25">
      <c r="D418" t="s">
        <v>563</v>
      </c>
    </row>
    <row r="419" spans="4:4" x14ac:dyDescent="0.25">
      <c r="D419" t="s">
        <v>564</v>
      </c>
    </row>
    <row r="420" spans="4:4" x14ac:dyDescent="0.25">
      <c r="D420" t="s">
        <v>565</v>
      </c>
    </row>
    <row r="421" spans="4:4" x14ac:dyDescent="0.25">
      <c r="D421" t="s">
        <v>566</v>
      </c>
    </row>
    <row r="422" spans="4:4" x14ac:dyDescent="0.25">
      <c r="D422" t="s">
        <v>567</v>
      </c>
    </row>
    <row r="423" spans="4:4" x14ac:dyDescent="0.25">
      <c r="D423" t="s">
        <v>568</v>
      </c>
    </row>
    <row r="424" spans="4:4" x14ac:dyDescent="0.25">
      <c r="D424" t="s">
        <v>569</v>
      </c>
    </row>
    <row r="425" spans="4:4" x14ac:dyDescent="0.25">
      <c r="D425" t="s">
        <v>570</v>
      </c>
    </row>
    <row r="426" spans="4:4" x14ac:dyDescent="0.25">
      <c r="D426" t="s">
        <v>571</v>
      </c>
    </row>
    <row r="427" spans="4:4" x14ac:dyDescent="0.25">
      <c r="D427" t="s">
        <v>572</v>
      </c>
    </row>
    <row r="428" spans="4:4" x14ac:dyDescent="0.25">
      <c r="D428" t="s">
        <v>573</v>
      </c>
    </row>
    <row r="429" spans="4:4" x14ac:dyDescent="0.25">
      <c r="D429" t="s">
        <v>574</v>
      </c>
    </row>
    <row r="430" spans="4:4" x14ac:dyDescent="0.25">
      <c r="D430" t="s">
        <v>575</v>
      </c>
    </row>
    <row r="431" spans="4:4" x14ac:dyDescent="0.25">
      <c r="D431" t="s">
        <v>576</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CDD1F-0821-4B34-ADCD-9C13E7F052F9}">
  <sheetPr>
    <tabColor rgb="FFB603FD"/>
    <pageSetUpPr fitToPage="1"/>
  </sheetPr>
  <dimension ref="A1:B36"/>
  <sheetViews>
    <sheetView zoomScale="80" zoomScaleNormal="80" workbookViewId="0">
      <selection activeCell="A7" sqref="A7"/>
    </sheetView>
  </sheetViews>
  <sheetFormatPr defaultColWidth="8.85546875" defaultRowHeight="15" x14ac:dyDescent="0.25"/>
  <cols>
    <col min="1" max="1" width="90.140625" style="32" customWidth="1"/>
    <col min="2" max="2" width="83.85546875" style="32" customWidth="1"/>
    <col min="3" max="16384" width="8.85546875" style="32"/>
  </cols>
  <sheetData>
    <row r="1" spans="1:2" ht="29.25" customHeight="1" thickBot="1" x14ac:dyDescent="0.3">
      <c r="A1" s="282" t="s">
        <v>622</v>
      </c>
      <c r="B1" s="283"/>
    </row>
    <row r="2" spans="1:2" ht="26.25" customHeight="1" thickBot="1" x14ac:dyDescent="0.3">
      <c r="A2" s="58"/>
      <c r="B2" s="58"/>
    </row>
    <row r="3" spans="1:2" ht="18.75" customHeight="1" x14ac:dyDescent="0.25">
      <c r="A3" s="84" t="s">
        <v>150</v>
      </c>
      <c r="B3" s="67"/>
    </row>
    <row r="4" spans="1:2" ht="18.75" customHeight="1" thickBot="1" x14ac:dyDescent="0.3">
      <c r="A4" s="85" t="s">
        <v>149</v>
      </c>
      <c r="B4" s="68"/>
    </row>
    <row r="5" spans="1:2" ht="40.5" customHeight="1" x14ac:dyDescent="0.25">
      <c r="A5" s="63" t="s">
        <v>147</v>
      </c>
      <c r="B5" s="64" t="s">
        <v>148</v>
      </c>
    </row>
    <row r="6" spans="1:2" s="69" customFormat="1" ht="30" x14ac:dyDescent="0.25">
      <c r="A6" s="65" t="s">
        <v>579</v>
      </c>
      <c r="B6" s="66" t="s">
        <v>151</v>
      </c>
    </row>
    <row r="7" spans="1:2" s="69" customFormat="1" x14ac:dyDescent="0.25">
      <c r="A7" s="127"/>
      <c r="B7" s="59"/>
    </row>
    <row r="8" spans="1:2" s="69" customFormat="1" x14ac:dyDescent="0.25">
      <c r="A8" s="126"/>
      <c r="B8" s="59"/>
    </row>
    <row r="9" spans="1:2" s="69" customFormat="1" x14ac:dyDescent="0.25">
      <c r="A9" s="126"/>
      <c r="B9" s="59"/>
    </row>
    <row r="10" spans="1:2" s="69" customFormat="1" x14ac:dyDescent="0.25">
      <c r="A10" s="126"/>
      <c r="B10" s="59"/>
    </row>
    <row r="11" spans="1:2" s="69" customFormat="1" x14ac:dyDescent="0.25">
      <c r="A11" s="126"/>
      <c r="B11" s="59"/>
    </row>
    <row r="12" spans="1:2" s="69" customFormat="1" x14ac:dyDescent="0.25">
      <c r="A12" s="126"/>
      <c r="B12" s="60"/>
    </row>
    <row r="13" spans="1:2" s="69" customFormat="1" x14ac:dyDescent="0.25">
      <c r="A13" s="126"/>
      <c r="B13" s="60"/>
    </row>
    <row r="14" spans="1:2" s="69" customFormat="1" x14ac:dyDescent="0.25">
      <c r="A14" s="126"/>
      <c r="B14" s="60"/>
    </row>
    <row r="15" spans="1:2" s="69" customFormat="1" ht="15.75" thickBot="1" x14ac:dyDescent="0.3">
      <c r="A15" s="128"/>
      <c r="B15" s="61"/>
    </row>
    <row r="16" spans="1:2" x14ac:dyDescent="0.25">
      <c r="A16" s="56"/>
      <c r="B16" s="56"/>
    </row>
    <row r="17" spans="1:2" x14ac:dyDescent="0.25">
      <c r="A17" s="56"/>
      <c r="B17" s="56"/>
    </row>
    <row r="18" spans="1:2" x14ac:dyDescent="0.25">
      <c r="A18" s="56"/>
      <c r="B18" s="56"/>
    </row>
    <row r="19" spans="1:2" x14ac:dyDescent="0.25">
      <c r="A19" s="56"/>
      <c r="B19" s="56"/>
    </row>
    <row r="20" spans="1:2" x14ac:dyDescent="0.25">
      <c r="A20" s="56"/>
      <c r="B20" s="56"/>
    </row>
    <row r="21" spans="1:2" x14ac:dyDescent="0.25">
      <c r="A21" s="56"/>
      <c r="B21" s="56"/>
    </row>
    <row r="22" spans="1:2" x14ac:dyDescent="0.25">
      <c r="A22" s="56"/>
      <c r="B22" s="56"/>
    </row>
    <row r="23" spans="1:2" x14ac:dyDescent="0.25">
      <c r="A23" s="56"/>
      <c r="B23" s="56"/>
    </row>
    <row r="24" spans="1:2" x14ac:dyDescent="0.25">
      <c r="A24" s="56"/>
      <c r="B24" s="56"/>
    </row>
    <row r="25" spans="1:2" x14ac:dyDescent="0.25">
      <c r="A25" s="56"/>
      <c r="B25" s="56"/>
    </row>
    <row r="26" spans="1:2" x14ac:dyDescent="0.25">
      <c r="A26" s="56"/>
      <c r="B26" s="56"/>
    </row>
    <row r="27" spans="1:2" x14ac:dyDescent="0.25">
      <c r="A27" s="56"/>
      <c r="B27" s="56"/>
    </row>
    <row r="28" spans="1:2" x14ac:dyDescent="0.25">
      <c r="A28" s="56"/>
      <c r="B28" s="56"/>
    </row>
    <row r="29" spans="1:2" x14ac:dyDescent="0.25">
      <c r="A29" s="56"/>
      <c r="B29" s="56"/>
    </row>
    <row r="30" spans="1:2" x14ac:dyDescent="0.25">
      <c r="A30" s="56"/>
      <c r="B30" s="56"/>
    </row>
    <row r="31" spans="1:2" x14ac:dyDescent="0.25">
      <c r="A31" s="57"/>
      <c r="B31" s="57"/>
    </row>
    <row r="32" spans="1:2" x14ac:dyDescent="0.25">
      <c r="A32" s="57"/>
      <c r="B32" s="57"/>
    </row>
    <row r="33" spans="1:2" x14ac:dyDescent="0.25">
      <c r="A33" s="57"/>
      <c r="B33" s="57"/>
    </row>
    <row r="34" spans="1:2" x14ac:dyDescent="0.25">
      <c r="A34" s="57"/>
      <c r="B34" s="57"/>
    </row>
    <row r="35" spans="1:2" x14ac:dyDescent="0.25">
      <c r="A35" s="57"/>
      <c r="B35" s="57"/>
    </row>
    <row r="36" spans="1:2" x14ac:dyDescent="0.25">
      <c r="A36" s="57"/>
      <c r="B36" s="57"/>
    </row>
  </sheetData>
  <sheetProtection sheet="1" formatCells="0" formatRows="0" insertRows="0" insertHyperlinks="0" deleteRows="0" selectLockedCells="1"/>
  <mergeCells count="1">
    <mergeCell ref="A1:B1"/>
  </mergeCells>
  <conditionalFormatting sqref="A7:A15">
    <cfRule type="expression" dxfId="55" priority="2">
      <formula>MOD(ROW(),2)=0</formula>
    </cfRule>
  </conditionalFormatting>
  <conditionalFormatting sqref="A7:B15">
    <cfRule type="expression" dxfId="54" priority="1">
      <formula>MOD(ROW(),2)=0</formula>
    </cfRule>
  </conditionalFormatting>
  <pageMargins left="0.1" right="0.1" top="0.1" bottom="0.1" header="0.05" footer="0.05"/>
  <pageSetup scale="78"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A7C65-BD0D-479C-BF60-261A8A11BDCA}">
  <sheetPr>
    <tabColor rgb="FFB603FD"/>
  </sheetPr>
  <dimension ref="A1:C112"/>
  <sheetViews>
    <sheetView topLeftCell="A3" zoomScale="80" zoomScaleNormal="80" workbookViewId="0">
      <selection activeCell="C21" sqref="C21"/>
    </sheetView>
  </sheetViews>
  <sheetFormatPr defaultRowHeight="15" x14ac:dyDescent="0.25"/>
  <cols>
    <col min="1" max="1" width="68.5703125" customWidth="1"/>
    <col min="2" max="2" width="54.85546875" customWidth="1"/>
    <col min="3" max="3" width="51.28515625" customWidth="1"/>
  </cols>
  <sheetData>
    <row r="1" spans="1:3" ht="29.25" customHeight="1" x14ac:dyDescent="0.25">
      <c r="A1" s="284" t="s">
        <v>623</v>
      </c>
      <c r="B1" s="285"/>
      <c r="C1" s="286"/>
    </row>
    <row r="2" spans="1:3" ht="26.25" customHeight="1" x14ac:dyDescent="0.25">
      <c r="A2" s="258"/>
      <c r="B2" s="258"/>
      <c r="C2" s="259"/>
    </row>
    <row r="3" spans="1:3" ht="21.75" customHeight="1" x14ac:dyDescent="0.3">
      <c r="A3" s="154" t="s">
        <v>77</v>
      </c>
      <c r="B3" s="155" t="s">
        <v>0</v>
      </c>
      <c r="C3" s="154" t="s">
        <v>78</v>
      </c>
    </row>
    <row r="4" spans="1:3" s="18" customFormat="1" x14ac:dyDescent="0.25">
      <c r="A4" s="15"/>
      <c r="B4" s="16"/>
      <c r="C4" s="17"/>
    </row>
    <row r="5" spans="1:3" s="18" customFormat="1" x14ac:dyDescent="0.25">
      <c r="A5" s="15"/>
      <c r="B5" s="16"/>
      <c r="C5" s="17"/>
    </row>
    <row r="6" spans="1:3" s="18" customFormat="1" x14ac:dyDescent="0.25">
      <c r="A6" s="15"/>
      <c r="B6" s="16"/>
      <c r="C6" s="17"/>
    </row>
    <row r="7" spans="1:3" s="18" customFormat="1" x14ac:dyDescent="0.25">
      <c r="A7" s="15"/>
      <c r="B7" s="16"/>
      <c r="C7" s="17"/>
    </row>
    <row r="8" spans="1:3" s="18" customFormat="1" x14ac:dyDescent="0.25">
      <c r="A8" s="15"/>
      <c r="B8" s="16"/>
      <c r="C8" s="17"/>
    </row>
    <row r="9" spans="1:3" s="18" customFormat="1" x14ac:dyDescent="0.25">
      <c r="A9" s="15"/>
      <c r="B9" s="16"/>
      <c r="C9" s="17"/>
    </row>
    <row r="10" spans="1:3" s="18" customFormat="1" x14ac:dyDescent="0.25">
      <c r="A10" s="15"/>
      <c r="B10" s="16"/>
      <c r="C10" s="17"/>
    </row>
    <row r="11" spans="1:3" s="18" customFormat="1" x14ac:dyDescent="0.25">
      <c r="A11" s="15"/>
      <c r="B11" s="16"/>
      <c r="C11" s="17"/>
    </row>
    <row r="12" spans="1:3" s="18" customFormat="1" x14ac:dyDescent="0.25">
      <c r="A12" s="15"/>
      <c r="B12" s="16"/>
      <c r="C12" s="17"/>
    </row>
    <row r="13" spans="1:3" s="18" customFormat="1" x14ac:dyDescent="0.25">
      <c r="A13" s="15"/>
      <c r="B13" s="16"/>
      <c r="C13" s="17"/>
    </row>
    <row r="14" spans="1:3" s="18" customFormat="1" x14ac:dyDescent="0.25">
      <c r="A14" s="15"/>
      <c r="B14" s="16"/>
      <c r="C14" s="17"/>
    </row>
    <row r="15" spans="1:3" s="18" customFormat="1" x14ac:dyDescent="0.25">
      <c r="A15" s="15"/>
      <c r="B15" s="16"/>
      <c r="C15" s="17"/>
    </row>
    <row r="16" spans="1:3" s="18" customFormat="1" x14ac:dyDescent="0.25">
      <c r="A16" s="15"/>
      <c r="B16" s="16"/>
      <c r="C16" s="17"/>
    </row>
    <row r="17" spans="1:3" s="18" customFormat="1" x14ac:dyDescent="0.25">
      <c r="A17" s="15"/>
      <c r="B17" s="16"/>
      <c r="C17" s="17"/>
    </row>
    <row r="18" spans="1:3" s="18" customFormat="1" x14ac:dyDescent="0.25">
      <c r="A18" s="15"/>
      <c r="B18" s="16"/>
      <c r="C18" s="17"/>
    </row>
    <row r="19" spans="1:3" s="18" customFormat="1" x14ac:dyDescent="0.25">
      <c r="A19" s="15"/>
      <c r="B19" s="16"/>
      <c r="C19" s="17"/>
    </row>
    <row r="20" spans="1:3" s="18" customFormat="1" x14ac:dyDescent="0.25">
      <c r="A20" s="15"/>
      <c r="B20" s="16"/>
      <c r="C20" s="17"/>
    </row>
    <row r="21" spans="1:3" s="18" customFormat="1" x14ac:dyDescent="0.25">
      <c r="A21" s="15"/>
      <c r="B21" s="16"/>
      <c r="C21" s="17"/>
    </row>
    <row r="22" spans="1:3" s="18" customFormat="1" x14ac:dyDescent="0.25">
      <c r="A22" s="15"/>
      <c r="B22" s="16"/>
      <c r="C22" s="17"/>
    </row>
    <row r="23" spans="1:3" s="18" customFormat="1" x14ac:dyDescent="0.25">
      <c r="A23" s="15"/>
      <c r="B23" s="16"/>
      <c r="C23" s="17"/>
    </row>
    <row r="24" spans="1:3" s="18" customFormat="1" x14ac:dyDescent="0.25">
      <c r="A24" s="15"/>
      <c r="B24" s="16"/>
      <c r="C24" s="17"/>
    </row>
    <row r="25" spans="1:3" s="18" customFormat="1" x14ac:dyDescent="0.25">
      <c r="A25" s="15"/>
      <c r="B25" s="16"/>
      <c r="C25" s="17"/>
    </row>
    <row r="26" spans="1:3" s="18" customFormat="1" x14ac:dyDescent="0.25">
      <c r="A26" s="15"/>
      <c r="B26" s="16"/>
      <c r="C26" s="17"/>
    </row>
    <row r="27" spans="1:3" s="18" customFormat="1" x14ac:dyDescent="0.25">
      <c r="A27" s="15"/>
      <c r="B27" s="16"/>
      <c r="C27" s="17"/>
    </row>
    <row r="28" spans="1:3" s="18" customFormat="1" x14ac:dyDescent="0.25">
      <c r="A28" s="15"/>
      <c r="B28" s="16"/>
      <c r="C28" s="17"/>
    </row>
    <row r="29" spans="1:3" s="18" customFormat="1" x14ac:dyDescent="0.25">
      <c r="A29" s="15"/>
      <c r="B29" s="16"/>
      <c r="C29" s="17"/>
    </row>
    <row r="30" spans="1:3" s="18" customFormat="1" x14ac:dyDescent="0.25">
      <c r="A30" s="15"/>
      <c r="B30" s="16"/>
      <c r="C30" s="17"/>
    </row>
    <row r="31" spans="1:3" s="18" customFormat="1" x14ac:dyDescent="0.25">
      <c r="A31" s="15"/>
      <c r="B31" s="16"/>
      <c r="C31" s="17"/>
    </row>
    <row r="32" spans="1:3" s="18" customFormat="1" x14ac:dyDescent="0.25">
      <c r="A32" s="15"/>
      <c r="B32" s="16"/>
      <c r="C32" s="17"/>
    </row>
    <row r="33" spans="1:3" s="18" customFormat="1" x14ac:dyDescent="0.25">
      <c r="A33" s="15"/>
      <c r="B33" s="16"/>
      <c r="C33" s="17"/>
    </row>
    <row r="34" spans="1:3" s="18" customFormat="1" x14ac:dyDescent="0.25">
      <c r="A34" s="15"/>
      <c r="B34" s="16"/>
      <c r="C34" s="17"/>
    </row>
    <row r="35" spans="1:3" s="18" customFormat="1" x14ac:dyDescent="0.25">
      <c r="A35" s="15"/>
      <c r="B35" s="16"/>
      <c r="C35" s="17"/>
    </row>
    <row r="36" spans="1:3" s="18" customFormat="1" x14ac:dyDescent="0.25">
      <c r="A36" s="15"/>
      <c r="B36" s="16"/>
      <c r="C36" s="17"/>
    </row>
    <row r="37" spans="1:3" s="18" customFormat="1" x14ac:dyDescent="0.25">
      <c r="A37" s="15"/>
      <c r="B37" s="16"/>
      <c r="C37" s="17"/>
    </row>
    <row r="38" spans="1:3" s="18" customFormat="1" x14ac:dyDescent="0.25">
      <c r="A38" s="15"/>
      <c r="B38" s="16"/>
      <c r="C38" s="17"/>
    </row>
    <row r="39" spans="1:3" x14ac:dyDescent="0.25">
      <c r="A39" s="24" t="s">
        <v>79</v>
      </c>
      <c r="B39" s="26"/>
      <c r="C39" s="27"/>
    </row>
    <row r="40" spans="1:3" ht="18.75" x14ac:dyDescent="0.3">
      <c r="A40" s="5"/>
      <c r="B40" s="12" t="s">
        <v>0</v>
      </c>
      <c r="C40" s="11" t="s">
        <v>80</v>
      </c>
    </row>
    <row r="41" spans="1:3" x14ac:dyDescent="0.25">
      <c r="A41" s="6"/>
      <c r="B41" s="4" t="s">
        <v>1</v>
      </c>
      <c r="C41" s="7">
        <f>SUMIF($B$4:$B$38,"Instruction: Salary (Cert.)", $C$4:$C$38)</f>
        <v>0</v>
      </c>
    </row>
    <row r="42" spans="1:3" x14ac:dyDescent="0.25">
      <c r="A42" s="6"/>
      <c r="B42" s="4" t="s">
        <v>2</v>
      </c>
      <c r="C42" s="7">
        <f>SUMIF($B$4:$B$38,"Instruction: Benefits (Cert.)", $C$4:$C$38)</f>
        <v>0</v>
      </c>
    </row>
    <row r="43" spans="1:3" x14ac:dyDescent="0.25">
      <c r="A43" s="6"/>
      <c r="B43" s="4" t="s">
        <v>3</v>
      </c>
      <c r="C43" s="7">
        <f>SUMIF($B$4:$B$38,"Instruction: Salary (NonCert.)", $C$4:$C$38)</f>
        <v>0</v>
      </c>
    </row>
    <row r="44" spans="1:3" x14ac:dyDescent="0.25">
      <c r="A44" s="6"/>
      <c r="B44" s="4" t="s">
        <v>4</v>
      </c>
      <c r="C44" s="7">
        <f>SUMIF($B$4:$B$38,"Instruction: Benefits (NonCert.)", $C$4:$C$38)</f>
        <v>0</v>
      </c>
    </row>
    <row r="45" spans="1:3" x14ac:dyDescent="0.25">
      <c r="A45" s="6"/>
      <c r="B45" s="3" t="s">
        <v>5</v>
      </c>
      <c r="C45" s="7">
        <f>SUMIF($B$4:$B$38,"Instruction: Professional Services", $C$4:$C$38)</f>
        <v>0</v>
      </c>
    </row>
    <row r="46" spans="1:3" x14ac:dyDescent="0.25">
      <c r="A46" s="6"/>
      <c r="B46" s="3" t="s">
        <v>6</v>
      </c>
      <c r="C46" s="7">
        <f>SUMIF($B$4:$B$38,"Instruction: Rentals", $C$4:$C$38)</f>
        <v>0</v>
      </c>
    </row>
    <row r="47" spans="1:3" x14ac:dyDescent="0.25">
      <c r="A47" s="6"/>
      <c r="B47" s="3" t="s">
        <v>7</v>
      </c>
      <c r="C47" s="7">
        <f>SUMIF($B$4:$B$38,"Instruction: Other Purchased Services", $C$4:$C$38)</f>
        <v>0</v>
      </c>
    </row>
    <row r="48" spans="1:3" x14ac:dyDescent="0.25">
      <c r="A48" s="6"/>
      <c r="B48" s="3" t="s">
        <v>8</v>
      </c>
      <c r="C48" s="7">
        <f>SUMIF($B$4:$B$38,"Instruction: General Supplies", $C$4:$C$38)</f>
        <v>0</v>
      </c>
    </row>
    <row r="49" spans="1:3" x14ac:dyDescent="0.25">
      <c r="A49" s="6"/>
      <c r="B49" s="3" t="s">
        <v>9</v>
      </c>
      <c r="C49" s="7">
        <f>SUMIF($B$4:$B$38,"Instruction: Property", $C$4:$C$38)</f>
        <v>0</v>
      </c>
    </row>
    <row r="50" spans="1:3" x14ac:dyDescent="0.25">
      <c r="B50" s="3" t="s">
        <v>10</v>
      </c>
      <c r="C50" s="7">
        <f>SUMIF($B$4:$B$38,"Instruction: Transfer", $C$4:$C$38)</f>
        <v>0</v>
      </c>
    </row>
    <row r="51" spans="1:3" x14ac:dyDescent="0.25">
      <c r="B51" s="4" t="s">
        <v>11</v>
      </c>
      <c r="C51" s="7">
        <f>SUMIF($B$4:$B$38,"Support Services (Student): Salary (Cert.)", $C$4:$C$38)</f>
        <v>0</v>
      </c>
    </row>
    <row r="52" spans="1:3" x14ac:dyDescent="0.25">
      <c r="B52" s="4" t="s">
        <v>12</v>
      </c>
      <c r="C52" s="7">
        <f>SUMIF($B$4:$B$38,"Support Services (Student): Benefits (Cert.)", $C$4:$C$38)</f>
        <v>0</v>
      </c>
    </row>
    <row r="53" spans="1:3" x14ac:dyDescent="0.25">
      <c r="B53" s="4" t="s">
        <v>13</v>
      </c>
      <c r="C53" s="7">
        <f>SUMIF($B$4:$B$38,"Support Services (Student): Salary (NonCert.)", $C$4:$C$38)</f>
        <v>0</v>
      </c>
    </row>
    <row r="54" spans="1:3" x14ac:dyDescent="0.25">
      <c r="B54" s="4" t="s">
        <v>14</v>
      </c>
      <c r="C54" s="7">
        <f>SUMIF($B$4:$B$38,"Support Services (Student): Benefits (NonCert.)", $C$4:$C$38)</f>
        <v>0</v>
      </c>
    </row>
    <row r="55" spans="1:3" x14ac:dyDescent="0.25">
      <c r="B55" s="3" t="s">
        <v>15</v>
      </c>
      <c r="C55" s="7">
        <f>SUMIF($B$4:$B$38,"Support Services (Student): Professional Services", $C$4:$C$38)</f>
        <v>0</v>
      </c>
    </row>
    <row r="56" spans="1:3" x14ac:dyDescent="0.25">
      <c r="B56" s="3" t="s">
        <v>16</v>
      </c>
      <c r="C56" s="7">
        <f>SUMIF($B$4:$B$38,"Support Services (Student): Rentals", $C$4:$C$38)</f>
        <v>0</v>
      </c>
    </row>
    <row r="57" spans="1:3" x14ac:dyDescent="0.25">
      <c r="B57" s="3" t="s">
        <v>17</v>
      </c>
      <c r="C57" s="7">
        <f>SUMIF($B$4:$B$38,"Support Services (Student): Other Purchased Services", $C$4:$C$38)</f>
        <v>0</v>
      </c>
    </row>
    <row r="58" spans="1:3" x14ac:dyDescent="0.25">
      <c r="B58" s="3" t="s">
        <v>18</v>
      </c>
      <c r="C58" s="7">
        <f>SUMIF($B$4:$B$38,"Support Services (Student): General Supplies", $C$4:$C$38)</f>
        <v>0</v>
      </c>
    </row>
    <row r="59" spans="1:3" x14ac:dyDescent="0.25">
      <c r="B59" s="3" t="s">
        <v>19</v>
      </c>
      <c r="C59" s="7">
        <f>SUMIF($B$4:$B$38,"Support Services (Student): Property", $C$4:$C$38)</f>
        <v>0</v>
      </c>
    </row>
    <row r="60" spans="1:3" x14ac:dyDescent="0.25">
      <c r="B60" s="3" t="s">
        <v>20</v>
      </c>
      <c r="C60" s="7">
        <f>SUMIF($B$4:$B$38,"Support Services (Student): Transfer", $C$4:$C$38)</f>
        <v>0</v>
      </c>
    </row>
    <row r="61" spans="1:3" x14ac:dyDescent="0.25">
      <c r="B61" s="4" t="s">
        <v>21</v>
      </c>
      <c r="C61" s="7">
        <f>SUMIF($B$4:$B$38,"Improvement of Instruction: Salary (Cert.)", $C$4:$C$38)</f>
        <v>0</v>
      </c>
    </row>
    <row r="62" spans="1:3" x14ac:dyDescent="0.25">
      <c r="B62" s="4" t="s">
        <v>22</v>
      </c>
      <c r="C62" s="7">
        <f>SUMIF($B$4:$B$38,"Improvement of Instruction: Benefits (Cert.)", $C$4:$C$38)</f>
        <v>0</v>
      </c>
    </row>
    <row r="63" spans="1:3" x14ac:dyDescent="0.25">
      <c r="B63" s="4" t="s">
        <v>23</v>
      </c>
      <c r="C63" s="7">
        <f>SUMIF($B$4:$B$38,"Improvement of Instruction: Salary (NonCert.)", $C$4:$C$38)</f>
        <v>0</v>
      </c>
    </row>
    <row r="64" spans="1:3" x14ac:dyDescent="0.25">
      <c r="B64" s="4" t="s">
        <v>24</v>
      </c>
      <c r="C64" s="7">
        <f>SUMIF($B$4:$B$38,"Improvement of Instruction: Benefits (NonCert.)", $C$4:$C$38)</f>
        <v>0</v>
      </c>
    </row>
    <row r="65" spans="2:3" x14ac:dyDescent="0.25">
      <c r="B65" s="3" t="s">
        <v>25</v>
      </c>
      <c r="C65" s="7">
        <f>SUMIF($B$4:$B$38,"Improvement of Instruction: Professional Services", $C$4:$C$38)</f>
        <v>0</v>
      </c>
    </row>
    <row r="66" spans="2:3" x14ac:dyDescent="0.25">
      <c r="B66" s="3" t="s">
        <v>26</v>
      </c>
      <c r="C66" s="7">
        <f>SUMIF($B$4:$B$38,"Improvement of Instruction: Rentals", $C$4:$C$38)</f>
        <v>0</v>
      </c>
    </row>
    <row r="67" spans="2:3" x14ac:dyDescent="0.25">
      <c r="B67" s="3" t="s">
        <v>27</v>
      </c>
      <c r="C67" s="7">
        <f>SUMIF($B$4:$B$38,"Improvement of Instruction: Other Purchased Services", $C$4:$C$38)</f>
        <v>0</v>
      </c>
    </row>
    <row r="68" spans="2:3" x14ac:dyDescent="0.25">
      <c r="B68" s="3" t="s">
        <v>28</v>
      </c>
      <c r="C68" s="7">
        <f>SUMIF($B$4:$B$38,"Improvement of Instruction: General Supplies", $C$4:$C$38)</f>
        <v>0</v>
      </c>
    </row>
    <row r="69" spans="2:3" x14ac:dyDescent="0.25">
      <c r="B69" s="3" t="s">
        <v>29</v>
      </c>
      <c r="C69" s="7">
        <f>SUMIF($B$4:$B$38,"Improvement of Instruction: Property", $C$4:$C$38)</f>
        <v>0</v>
      </c>
    </row>
    <row r="70" spans="2:3" x14ac:dyDescent="0.25">
      <c r="B70" s="3" t="s">
        <v>30</v>
      </c>
      <c r="C70" s="7">
        <f>SUMIF($B$4:$B$38,"Improvement of Instruction: Transfer", $C$4:$C$38)</f>
        <v>0</v>
      </c>
    </row>
    <row r="71" spans="2:3" x14ac:dyDescent="0.25">
      <c r="B71" s="4" t="s">
        <v>31</v>
      </c>
      <c r="C71" s="7">
        <f>SUMIF($B$4:$B$38,"Other Support Services: Salary (Cert.)", $C$4:$C$38)</f>
        <v>0</v>
      </c>
    </row>
    <row r="72" spans="2:3" x14ac:dyDescent="0.25">
      <c r="B72" s="4" t="s">
        <v>32</v>
      </c>
      <c r="C72" s="7">
        <f>SUMIF($B$4:$B$38,"Other Support Services: Benefits (Cert.)", $C$4:$C$38)</f>
        <v>0</v>
      </c>
    </row>
    <row r="73" spans="2:3" x14ac:dyDescent="0.25">
      <c r="B73" s="4" t="s">
        <v>33</v>
      </c>
      <c r="C73" s="7">
        <f>SUMIF($B$4:$B$38,"Other Support Services: Salary (NonCert.)", $C$4:$C$38)</f>
        <v>0</v>
      </c>
    </row>
    <row r="74" spans="2:3" x14ac:dyDescent="0.25">
      <c r="B74" s="4" t="s">
        <v>34</v>
      </c>
      <c r="C74" s="7">
        <f>SUMIF($B$4:$B$38,"Other Support Services: Benefits (NonCert.)", $C$4:$C$38)</f>
        <v>0</v>
      </c>
    </row>
    <row r="75" spans="2:3" x14ac:dyDescent="0.25">
      <c r="B75" s="3" t="s">
        <v>35</v>
      </c>
      <c r="C75" s="7">
        <f>SUMIF($B$4:$B$38,"Other Support Services: Professional Services", $C$4:$C$38)</f>
        <v>0</v>
      </c>
    </row>
    <row r="76" spans="2:3" x14ac:dyDescent="0.25">
      <c r="B76" s="3" t="s">
        <v>36</v>
      </c>
      <c r="C76" s="7">
        <f>SUMIF($B$4:$B$38,"Other Support Services: Rentals", $C$4:$C$38)</f>
        <v>0</v>
      </c>
    </row>
    <row r="77" spans="2:3" x14ac:dyDescent="0.25">
      <c r="B77" s="3" t="s">
        <v>37</v>
      </c>
      <c r="C77" s="7">
        <f>SUMIF($B$4:$B$38,"Other Support Services: Other Purchased Services", $C$4:$C$38)</f>
        <v>0</v>
      </c>
    </row>
    <row r="78" spans="2:3" x14ac:dyDescent="0.25">
      <c r="B78" s="3" t="s">
        <v>38</v>
      </c>
      <c r="C78" s="7">
        <f>SUMIF($B$4:$B$38,"Other Support Services: General Supplies", $C$4:$C$38)</f>
        <v>0</v>
      </c>
    </row>
    <row r="79" spans="2:3" x14ac:dyDescent="0.25">
      <c r="B79" s="3" t="s">
        <v>39</v>
      </c>
      <c r="C79" s="7">
        <f>SUMIF($B$4:$B$38,"Other Support Services: Property", $C$4:$C$38)</f>
        <v>0</v>
      </c>
    </row>
    <row r="80" spans="2:3" x14ac:dyDescent="0.25">
      <c r="B80" s="3" t="s">
        <v>40</v>
      </c>
      <c r="C80" s="7">
        <f>SUMIF($B$4:$B$38,"Other Support Services: Transfer", $C$4:$C$38)</f>
        <v>0</v>
      </c>
    </row>
    <row r="81" spans="2:3" x14ac:dyDescent="0.25">
      <c r="B81" s="4" t="s">
        <v>41</v>
      </c>
      <c r="C81" s="7">
        <f>SUMIF($B$4:$B$38,"Operations and Maintenance: Salary (Cert.)", $C$4:$C$38)</f>
        <v>0</v>
      </c>
    </row>
    <row r="82" spans="2:3" x14ac:dyDescent="0.25">
      <c r="B82" s="4" t="s">
        <v>42</v>
      </c>
      <c r="C82" s="7">
        <f>SUMIF($B$4:$B$38,"Operations and Maintenance: Benefits (Cert.)", $C$4:$C$38)</f>
        <v>0</v>
      </c>
    </row>
    <row r="83" spans="2:3" x14ac:dyDescent="0.25">
      <c r="B83" s="4" t="s">
        <v>43</v>
      </c>
      <c r="C83" s="7">
        <f>SUMIF($B$4:$B$38,"Operations and Maintenance: Salary (NonCert.)", $C$4:$C$38)</f>
        <v>0</v>
      </c>
    </row>
    <row r="84" spans="2:3" x14ac:dyDescent="0.25">
      <c r="B84" s="4" t="s">
        <v>44</v>
      </c>
      <c r="C84" s="7">
        <f>SUMIF($B$4:$B$38,"Operations and Maintenance: Benefits (NonCert.)", $C$4:$C$38)</f>
        <v>0</v>
      </c>
    </row>
    <row r="85" spans="2:3" x14ac:dyDescent="0.25">
      <c r="B85" s="3" t="s">
        <v>45</v>
      </c>
      <c r="C85" s="7">
        <f>SUMIF($B$4:$B$38,"Operations and Maintenance: Professional Services", $C$4:$C$38)</f>
        <v>0</v>
      </c>
    </row>
    <row r="86" spans="2:3" x14ac:dyDescent="0.25">
      <c r="B86" s="3" t="s">
        <v>46</v>
      </c>
      <c r="C86" s="7">
        <f>SUMIF($B$4:$B$38,"Operations and Maintenance: Rentals", $C$4:$C$38)</f>
        <v>0</v>
      </c>
    </row>
    <row r="87" spans="2:3" x14ac:dyDescent="0.25">
      <c r="B87" s="3" t="s">
        <v>47</v>
      </c>
      <c r="C87" s="7">
        <f>SUMIF($B$4:$B$38,"Operations and Maintenance: Other Purchased Services", $C$4:$C$38)</f>
        <v>0</v>
      </c>
    </row>
    <row r="88" spans="2:3" x14ac:dyDescent="0.25">
      <c r="B88" s="3" t="s">
        <v>48</v>
      </c>
      <c r="C88" s="7">
        <f>SUMIF($B$4:$B$38,"Operations and Maintenance: General Supplies", $C$4:$C$38)</f>
        <v>0</v>
      </c>
    </row>
    <row r="89" spans="2:3" x14ac:dyDescent="0.25">
      <c r="B89" s="3" t="s">
        <v>49</v>
      </c>
      <c r="C89" s="7">
        <f>SUMIF($B$4:$B$38,"Operations and Maintenance: Property", $C$4:$C$38)</f>
        <v>0</v>
      </c>
    </row>
    <row r="90" spans="2:3" x14ac:dyDescent="0.25">
      <c r="B90" s="3" t="s">
        <v>50</v>
      </c>
      <c r="C90" s="7">
        <f>SUMIF($B$4:$B$38,"Operations and Maintenance: Transfer", $C$4:$C$38)</f>
        <v>0</v>
      </c>
    </row>
    <row r="91" spans="2:3" x14ac:dyDescent="0.25">
      <c r="B91" s="4" t="s">
        <v>51</v>
      </c>
      <c r="C91" s="7">
        <f>SUMIF($B$4:$B$38,"Transportation: Salary (Cert.)", $C$4:$C$38)</f>
        <v>0</v>
      </c>
    </row>
    <row r="92" spans="2:3" x14ac:dyDescent="0.25">
      <c r="B92" s="4" t="s">
        <v>52</v>
      </c>
      <c r="C92" s="7">
        <f>SUMIF($B$4:$B$38,"Transportation: Benefits (Cert.)", $C$4:$C$38)</f>
        <v>0</v>
      </c>
    </row>
    <row r="93" spans="2:3" x14ac:dyDescent="0.25">
      <c r="B93" s="4" t="s">
        <v>53</v>
      </c>
      <c r="C93" s="7">
        <f>SUMIF($B$4:$B$38,"Transportation: Salary (NonCert.)", $C$4:$C$38)</f>
        <v>0</v>
      </c>
    </row>
    <row r="94" spans="2:3" x14ac:dyDescent="0.25">
      <c r="B94" s="4" t="s">
        <v>54</v>
      </c>
      <c r="C94" s="7">
        <f>SUMIF($B$4:$B$38,"Transportation: Benefits (NonCert.)", $C$4:$C$38)</f>
        <v>0</v>
      </c>
    </row>
    <row r="95" spans="2:3" x14ac:dyDescent="0.25">
      <c r="B95" s="3" t="s">
        <v>55</v>
      </c>
      <c r="C95" s="7">
        <f>SUMIF($B$4:$B$38,"Transportation: Professional Services", $C$4:$C$38)</f>
        <v>0</v>
      </c>
    </row>
    <row r="96" spans="2:3" x14ac:dyDescent="0.25">
      <c r="B96" s="3" t="s">
        <v>56</v>
      </c>
      <c r="C96" s="7">
        <f>SUMIF($B$4:$B$38,"Transportation: Rentals", $C$4:$C$38)</f>
        <v>0</v>
      </c>
    </row>
    <row r="97" spans="2:3" x14ac:dyDescent="0.25">
      <c r="B97" s="3" t="s">
        <v>57</v>
      </c>
      <c r="C97" s="7">
        <f>SUMIF($B$4:$B$38,"Transportation: Other Purchased Services", $C$4:$C$38)</f>
        <v>0</v>
      </c>
    </row>
    <row r="98" spans="2:3" x14ac:dyDescent="0.25">
      <c r="B98" s="3" t="s">
        <v>58</v>
      </c>
      <c r="C98" s="7">
        <f>SUMIF($B$4:$B$38,"Transportation: General Supplies", $C$4:$C$38)</f>
        <v>0</v>
      </c>
    </row>
    <row r="99" spans="2:3" x14ac:dyDescent="0.25">
      <c r="B99" s="3" t="s">
        <v>59</v>
      </c>
      <c r="C99" s="7">
        <f>SUMIF($B$4:$B$38,"Transportation: Property", $C$4:$C$38)</f>
        <v>0</v>
      </c>
    </row>
    <row r="100" spans="2:3" x14ac:dyDescent="0.25">
      <c r="B100" s="3" t="s">
        <v>60</v>
      </c>
      <c r="C100" s="7">
        <f>SUMIF($B$4:$B$38,"Transportation: Transfer", $C$4:$C$38)</f>
        <v>0</v>
      </c>
    </row>
    <row r="101" spans="2:3" x14ac:dyDescent="0.25">
      <c r="B101" s="4" t="s">
        <v>61</v>
      </c>
      <c r="C101" s="7">
        <f>SUMIF($B$4:$B$38,"Community Services Operations: Salary (Cert.)", $C$4:$C$38)</f>
        <v>0</v>
      </c>
    </row>
    <row r="102" spans="2:3" x14ac:dyDescent="0.25">
      <c r="B102" s="4" t="s">
        <v>62</v>
      </c>
      <c r="C102" s="7">
        <f>SUMIF($B$4:$B$38,"Community Services Operations: Benefits (Cert.)", $C$4:$C$38)</f>
        <v>0</v>
      </c>
    </row>
    <row r="103" spans="2:3" x14ac:dyDescent="0.25">
      <c r="B103" s="4" t="s">
        <v>63</v>
      </c>
      <c r="C103" s="7">
        <f>SUMIF($B$4:$B$38,"Community Services Operations: Salary (NonCert.)", $C$4:$C$38)</f>
        <v>0</v>
      </c>
    </row>
    <row r="104" spans="2:3" x14ac:dyDescent="0.25">
      <c r="B104" s="4" t="s">
        <v>64</v>
      </c>
      <c r="C104" s="7">
        <f>SUMIF($B$4:$B$38,"Community Services Operations: Benefits (NonCert.)", $C$4:$C$38)</f>
        <v>0</v>
      </c>
    </row>
    <row r="105" spans="2:3" x14ac:dyDescent="0.25">
      <c r="B105" s="3" t="s">
        <v>65</v>
      </c>
      <c r="C105" s="7">
        <f>SUMIF($B$4:$B$38,"Community Services Operations: Professional Services", $C$4:$C$38)</f>
        <v>0</v>
      </c>
    </row>
    <row r="106" spans="2:3" x14ac:dyDescent="0.25">
      <c r="B106" s="3" t="s">
        <v>66</v>
      </c>
      <c r="C106" s="7">
        <f>SUMIF($B$4:$B$38,"Community Services Operations: Rentals", $C$4:$C$38)</f>
        <v>0</v>
      </c>
    </row>
    <row r="107" spans="2:3" x14ac:dyDescent="0.25">
      <c r="B107" s="3" t="s">
        <v>67</v>
      </c>
      <c r="C107" s="7">
        <f>SUMIF($B$4:$B$38,"Community Services Operations: Other Purchased Services", $C$4:$C$38)</f>
        <v>0</v>
      </c>
    </row>
    <row r="108" spans="2:3" x14ac:dyDescent="0.25">
      <c r="B108" s="3" t="s">
        <v>68</v>
      </c>
      <c r="C108" s="7">
        <f>SUMIF($B$4:$B$38,"Community Services Operations: General Supplies", $C$4:$C$38)</f>
        <v>0</v>
      </c>
    </row>
    <row r="109" spans="2:3" x14ac:dyDescent="0.25">
      <c r="B109" s="3" t="s">
        <v>69</v>
      </c>
      <c r="C109" s="7">
        <f>SUMIF($B$4:$B$38,"Community Services Operations: Property", $C$4:$C$38)</f>
        <v>0</v>
      </c>
    </row>
    <row r="110" spans="2:3" x14ac:dyDescent="0.25">
      <c r="B110" s="3" t="s">
        <v>70</v>
      </c>
      <c r="C110" s="7">
        <f>SUMIF($B$4:$B$38,"Community Services Operations: Transfer", $C$4:$C$38)</f>
        <v>0</v>
      </c>
    </row>
    <row r="111" spans="2:3" x14ac:dyDescent="0.25">
      <c r="B111" s="8" t="s">
        <v>71</v>
      </c>
      <c r="C111" s="7">
        <f>SUMIF($B$4:$B$38,"Indirect Cost Used", $C$4:$C$38)</f>
        <v>0</v>
      </c>
    </row>
    <row r="112" spans="2:3" ht="18.75" x14ac:dyDescent="0.3">
      <c r="B112" s="9" t="s">
        <v>81</v>
      </c>
      <c r="C112" s="10">
        <f>SUM(C4:C38)</f>
        <v>0</v>
      </c>
    </row>
  </sheetData>
  <sheetProtection sheet="1" formatCells="0" formatRows="0" insertRows="0" insertHyperlinks="0" selectLockedCells="1"/>
  <mergeCells count="2">
    <mergeCell ref="A1:C1"/>
    <mergeCell ref="A2:C2"/>
  </mergeCells>
  <conditionalFormatting sqref="A4 A5:C39">
    <cfRule type="expression" dxfId="53" priority="5">
      <formula>MOD(ROW(),2)=0</formula>
    </cfRule>
  </conditionalFormatting>
  <conditionalFormatting sqref="B41:C111">
    <cfRule type="expression" dxfId="52" priority="4">
      <formula>MOD(ROW(),2)=0</formula>
    </cfRule>
  </conditionalFormatting>
  <conditionalFormatting sqref="B4:C4">
    <cfRule type="expression" dxfId="51" priority="2">
      <formula>MOD(ROW(),2)=0</formula>
    </cfRule>
  </conditionalFormatting>
  <hyperlinks>
    <hyperlink ref="B3" location="'Budget Example Expenditures'!A1" display="Budget Category" xr:uid="{D87F44B4-8C4C-4A48-9CD3-3CA5CA2EA3DA}"/>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1" operator="lessThan" id="{C3D3F9EF-78E7-4872-A4D8-8DE52FEA02A4}">
            <xm:f>'Funding Descriptions'!$C40</xm:f>
            <x14:dxf>
              <font>
                <b/>
                <i val="0"/>
                <color rgb="FFC00000"/>
              </font>
              <fill>
                <patternFill patternType="solid">
                  <bgColor theme="5" tint="0.79998168889431442"/>
                </patternFill>
              </fill>
            </x14:dxf>
          </x14:cfRule>
          <x14:cfRule type="cellIs" priority="3" operator="greaterThan" id="{F22568FB-5EDB-4EE2-B33E-A94C35DEBA35}">
            <xm:f>'Funding Descriptions'!$C40</xm:f>
            <x14:dxf>
              <font>
                <b/>
                <i val="0"/>
                <color rgb="FF00B050"/>
              </font>
              <fill>
                <patternFill patternType="solid">
                  <bgColor theme="9" tint="0.79998168889431442"/>
                </patternFill>
              </fill>
            </x14:dxf>
          </x14:cfRule>
          <xm:sqref>C41:C112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FED1DE5-3137-409A-8A2D-DB5874C2CF5E}">
          <x14:formula1>
            <xm:f>List!$A$2:$A$73</xm:f>
          </x14:formula1>
          <xm:sqref>B4:B39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1C8BF-435D-4462-BA38-EBEACBA794E5}">
  <sheetPr>
    <tabColor rgb="FFB603FD"/>
  </sheetPr>
  <dimension ref="A1:M37"/>
  <sheetViews>
    <sheetView zoomScale="80" zoomScaleNormal="80" workbookViewId="0">
      <selection activeCell="A4" sqref="A4:B4"/>
    </sheetView>
  </sheetViews>
  <sheetFormatPr defaultRowHeight="15" x14ac:dyDescent="0.25"/>
  <cols>
    <col min="1" max="1" width="9.140625" style="32"/>
    <col min="2" max="2" width="20.7109375" style="32" bestFit="1" customWidth="1"/>
    <col min="3" max="13" width="13.7109375" style="32" customWidth="1"/>
    <col min="14" max="16384" width="9.140625" style="32"/>
  </cols>
  <sheetData>
    <row r="1" spans="1:13" ht="29.25" customHeight="1" x14ac:dyDescent="0.25">
      <c r="A1" s="287" t="s">
        <v>624</v>
      </c>
      <c r="B1" s="288"/>
      <c r="C1" s="288"/>
      <c r="D1" s="288"/>
      <c r="E1" s="288"/>
      <c r="F1" s="288"/>
      <c r="G1" s="288"/>
      <c r="H1" s="288"/>
      <c r="I1" s="288"/>
      <c r="J1" s="288"/>
      <c r="K1" s="288"/>
      <c r="L1" s="288"/>
      <c r="M1" s="289"/>
    </row>
    <row r="2" spans="1:13" ht="28.5" customHeight="1" x14ac:dyDescent="0.35">
      <c r="A2" s="268"/>
      <c r="B2" s="269"/>
      <c r="C2" s="269"/>
      <c r="D2" s="269"/>
      <c r="E2" s="269"/>
      <c r="F2" s="269"/>
      <c r="G2" s="269"/>
      <c r="H2" s="269"/>
      <c r="I2" s="269"/>
      <c r="J2" s="269"/>
      <c r="K2" s="269"/>
      <c r="L2" s="269"/>
      <c r="M2" s="270"/>
    </row>
    <row r="3" spans="1:13" ht="14.45" customHeight="1" x14ac:dyDescent="0.25">
      <c r="A3" s="263" t="s">
        <v>82</v>
      </c>
      <c r="B3" s="264"/>
      <c r="C3" s="264"/>
      <c r="D3" s="264"/>
      <c r="E3" s="264"/>
      <c r="F3" s="264"/>
      <c r="G3" s="264"/>
      <c r="H3" s="264"/>
      <c r="I3" s="264"/>
      <c r="J3" s="264"/>
      <c r="K3" s="264"/>
      <c r="L3" s="264"/>
      <c r="M3" s="265"/>
    </row>
    <row r="4" spans="1:13" x14ac:dyDescent="0.25">
      <c r="A4" s="266" t="s">
        <v>129</v>
      </c>
      <c r="B4" s="267"/>
      <c r="C4" s="88">
        <v>110</v>
      </c>
      <c r="D4" s="88">
        <v>120</v>
      </c>
      <c r="E4" s="88" t="s">
        <v>83</v>
      </c>
      <c r="F4" s="88" t="s">
        <v>83</v>
      </c>
      <c r="G4" s="88" t="s">
        <v>84</v>
      </c>
      <c r="H4" s="88">
        <v>440</v>
      </c>
      <c r="I4" s="88" t="s">
        <v>85</v>
      </c>
      <c r="J4" s="88" t="s">
        <v>86</v>
      </c>
      <c r="K4" s="88" t="s">
        <v>87</v>
      </c>
      <c r="L4" s="88">
        <v>910</v>
      </c>
      <c r="M4" s="89"/>
    </row>
    <row r="5" spans="1:13" ht="14.45" customHeight="1" x14ac:dyDescent="0.25">
      <c r="A5" s="208" t="s">
        <v>88</v>
      </c>
      <c r="B5" s="210" t="s">
        <v>89</v>
      </c>
      <c r="C5" s="211" t="s">
        <v>90</v>
      </c>
      <c r="D5" s="212"/>
      <c r="E5" s="211" t="s">
        <v>91</v>
      </c>
      <c r="F5" s="212"/>
      <c r="G5" s="213" t="s">
        <v>92</v>
      </c>
      <c r="H5" s="214" t="s">
        <v>93</v>
      </c>
      <c r="I5" s="214" t="s">
        <v>94</v>
      </c>
      <c r="J5" s="214" t="s">
        <v>95</v>
      </c>
      <c r="K5" s="214" t="s">
        <v>96</v>
      </c>
      <c r="L5" s="214" t="s">
        <v>97</v>
      </c>
      <c r="M5" s="215" t="s">
        <v>98</v>
      </c>
    </row>
    <row r="6" spans="1:13" x14ac:dyDescent="0.25">
      <c r="A6" s="209"/>
      <c r="B6" s="209"/>
      <c r="C6" s="33" t="s">
        <v>99</v>
      </c>
      <c r="D6" s="33" t="s">
        <v>100</v>
      </c>
      <c r="E6" s="33" t="s">
        <v>99</v>
      </c>
      <c r="F6" s="33" t="s">
        <v>101</v>
      </c>
      <c r="G6" s="209"/>
      <c r="H6" s="209"/>
      <c r="I6" s="209"/>
      <c r="J6" s="209"/>
      <c r="K6" s="209"/>
      <c r="L6" s="209"/>
      <c r="M6" s="209"/>
    </row>
    <row r="7" spans="1:13" x14ac:dyDescent="0.25">
      <c r="A7" s="34">
        <v>11000</v>
      </c>
      <c r="B7" s="34" t="s">
        <v>102</v>
      </c>
      <c r="C7" s="79">
        <f>'Amendment #2 Funding Dscrpt'!C41</f>
        <v>0</v>
      </c>
      <c r="D7" s="80">
        <f>'Amendment #2 Funding Dscrpt'!C43</f>
        <v>0</v>
      </c>
      <c r="E7" s="79">
        <f>'Amendment #2 Funding Dscrpt'!C42</f>
        <v>0</v>
      </c>
      <c r="F7" s="79">
        <f>'Amendment #2 Funding Dscrpt'!$C44</f>
        <v>0</v>
      </c>
      <c r="G7" s="79">
        <f>'Amendment #2 Funding Dscrpt'!$C45</f>
        <v>0</v>
      </c>
      <c r="H7" s="79">
        <f>'Amendment #2 Funding Dscrpt'!$C46</f>
        <v>0</v>
      </c>
      <c r="I7" s="79">
        <f>'Amendment #2 Funding Dscrpt'!$C47</f>
        <v>0</v>
      </c>
      <c r="J7" s="79">
        <f>'Amendment #2 Funding Dscrpt'!$C48</f>
        <v>0</v>
      </c>
      <c r="K7" s="79">
        <f>'Amendment #2 Funding Dscrpt'!C49</f>
        <v>0</v>
      </c>
      <c r="L7" s="79">
        <f>'Amendment #2 Funding Dscrpt'!$C50</f>
        <v>0</v>
      </c>
      <c r="M7" s="81">
        <f t="shared" ref="M7:M14" si="0">SUM(C7:L7)</f>
        <v>0</v>
      </c>
    </row>
    <row r="8" spans="1:13" ht="25.5" x14ac:dyDescent="0.25">
      <c r="A8" s="35">
        <v>21000</v>
      </c>
      <c r="B8" s="34" t="s">
        <v>103</v>
      </c>
      <c r="C8" s="79">
        <f>'Amendment #2 Funding Dscrpt'!C51</f>
        <v>0</v>
      </c>
      <c r="D8" s="79">
        <f>'Amendment #2 Funding Dscrpt'!C53</f>
        <v>0</v>
      </c>
      <c r="E8" s="79">
        <f>'Amendment #2 Funding Dscrpt'!C52</f>
        <v>0</v>
      </c>
      <c r="F8" s="79">
        <f>'Amendment #2 Funding Dscrpt'!C54</f>
        <v>0</v>
      </c>
      <c r="G8" s="79">
        <f>'Amendment #2 Funding Dscrpt'!$C55</f>
        <v>0</v>
      </c>
      <c r="H8" s="79">
        <f>'Amendment #2 Funding Dscrpt'!$C56</f>
        <v>0</v>
      </c>
      <c r="I8" s="79">
        <f>'Amendment #2 Funding Dscrpt'!$C57</f>
        <v>0</v>
      </c>
      <c r="J8" s="79">
        <f>'Amendment #2 Funding Dscrpt'!$C58</f>
        <v>0</v>
      </c>
      <c r="K8" s="79">
        <f>'Amendment #2 Funding Dscrpt'!$C59</f>
        <v>0</v>
      </c>
      <c r="L8" s="79">
        <f>'Amendment #2 Funding Dscrpt'!H60</f>
        <v>0</v>
      </c>
      <c r="M8" s="81">
        <f t="shared" si="0"/>
        <v>0</v>
      </c>
    </row>
    <row r="9" spans="1:13" ht="22.5" x14ac:dyDescent="0.25">
      <c r="A9" s="35">
        <v>22100</v>
      </c>
      <c r="B9" s="36" t="s">
        <v>104</v>
      </c>
      <c r="C9" s="79">
        <f>'Amendment #2 Funding Dscrpt'!C61</f>
        <v>0</v>
      </c>
      <c r="D9" s="79">
        <f>'Amendment #2 Funding Dscrpt'!C63</f>
        <v>0</v>
      </c>
      <c r="E9" s="79">
        <f>'Amendment #2 Funding Dscrpt'!C62</f>
        <v>0</v>
      </c>
      <c r="F9" s="79">
        <f>'Amendment #2 Funding Dscrpt'!C64</f>
        <v>0</v>
      </c>
      <c r="G9" s="79">
        <f>'Amendment #2 Funding Dscrpt'!C65</f>
        <v>0</v>
      </c>
      <c r="H9" s="79">
        <f>'Amendment #2 Funding Dscrpt'!C66</f>
        <v>0</v>
      </c>
      <c r="I9" s="79">
        <f>'Amendment #2 Funding Dscrpt'!C67</f>
        <v>0</v>
      </c>
      <c r="J9" s="79">
        <f>'Amendment #2 Funding Dscrpt'!C68</f>
        <v>0</v>
      </c>
      <c r="K9" s="79">
        <f>'Amendment #2 Funding Dscrpt'!C69</f>
        <v>0</v>
      </c>
      <c r="L9" s="79">
        <f>'Amendment #2 Funding Dscrpt'!C70</f>
        <v>0</v>
      </c>
      <c r="M9" s="81">
        <f t="shared" si="0"/>
        <v>0</v>
      </c>
    </row>
    <row r="10" spans="1:13" x14ac:dyDescent="0.25">
      <c r="A10" s="35">
        <v>22900</v>
      </c>
      <c r="B10" s="34" t="s">
        <v>105</v>
      </c>
      <c r="C10" s="79">
        <f>'Amendment #2 Funding Dscrpt'!$C71</f>
        <v>0</v>
      </c>
      <c r="D10" s="79">
        <f>'Amendment #2 Funding Dscrpt'!$C73</f>
        <v>0</v>
      </c>
      <c r="E10" s="79">
        <f>'Amendment #2 Funding Dscrpt'!$C72</f>
        <v>0</v>
      </c>
      <c r="F10" s="79">
        <f>'Amendment #2 Funding Dscrpt'!$C74</f>
        <v>0</v>
      </c>
      <c r="G10" s="79">
        <f>'Amendment #2 Funding Dscrpt'!$C75</f>
        <v>0</v>
      </c>
      <c r="H10" s="79">
        <f>'Amendment #2 Funding Dscrpt'!$C76</f>
        <v>0</v>
      </c>
      <c r="I10" s="79">
        <f>'Amendment #2 Funding Dscrpt'!$C77</f>
        <v>0</v>
      </c>
      <c r="J10" s="79">
        <f>'Amendment #2 Funding Dscrpt'!$C78</f>
        <v>0</v>
      </c>
      <c r="K10" s="79">
        <f>'Amendment #2 Funding Dscrpt'!$C79</f>
        <v>0</v>
      </c>
      <c r="L10" s="79">
        <f>'Amendment #2 Funding Dscrpt'!$C80</f>
        <v>0</v>
      </c>
      <c r="M10" s="81">
        <f t="shared" si="0"/>
        <v>0</v>
      </c>
    </row>
    <row r="11" spans="1:13" x14ac:dyDescent="0.25">
      <c r="A11" s="35">
        <v>25191</v>
      </c>
      <c r="B11" s="34" t="s">
        <v>106</v>
      </c>
      <c r="C11" s="79"/>
      <c r="D11" s="79"/>
      <c r="E11" s="79"/>
      <c r="F11" s="79"/>
      <c r="G11" s="79"/>
      <c r="H11" s="79"/>
      <c r="I11" s="79"/>
      <c r="J11" s="79"/>
      <c r="K11" s="79"/>
      <c r="L11" s="79"/>
      <c r="M11" s="81">
        <f t="shared" si="0"/>
        <v>0</v>
      </c>
    </row>
    <row r="12" spans="1:13" ht="24" x14ac:dyDescent="0.25">
      <c r="A12" s="35">
        <v>26000</v>
      </c>
      <c r="B12" s="37" t="s">
        <v>107</v>
      </c>
      <c r="C12" s="79">
        <f>'Amendment #2 Funding Dscrpt'!$C81</f>
        <v>0</v>
      </c>
      <c r="D12" s="79">
        <f>'Amendment #2 Funding Dscrpt'!$C83</f>
        <v>0</v>
      </c>
      <c r="E12" s="79">
        <f>'Amendment #2 Funding Dscrpt'!$C82</f>
        <v>0</v>
      </c>
      <c r="F12" s="79">
        <f>'Amendment #2 Funding Dscrpt'!$C84</f>
        <v>0</v>
      </c>
      <c r="G12" s="79">
        <f>'Amendment #2 Funding Dscrpt'!$C85</f>
        <v>0</v>
      </c>
      <c r="H12" s="79">
        <f>'Amendment #2 Funding Dscrpt'!$C86</f>
        <v>0</v>
      </c>
      <c r="I12" s="79">
        <f>'Amendment #2 Funding Dscrpt'!$C87</f>
        <v>0</v>
      </c>
      <c r="J12" s="79">
        <f>'Amendment #2 Funding Dscrpt'!$C88</f>
        <v>0</v>
      </c>
      <c r="K12" s="79">
        <f>'Amendment #2 Funding Dscrpt'!$C89</f>
        <v>0</v>
      </c>
      <c r="L12" s="79">
        <f>'Amendment #2 Funding Dscrpt'!$C90</f>
        <v>0</v>
      </c>
      <c r="M12" s="81">
        <f t="shared" si="0"/>
        <v>0</v>
      </c>
    </row>
    <row r="13" spans="1:13" x14ac:dyDescent="0.25">
      <c r="A13" s="34">
        <v>27000</v>
      </c>
      <c r="B13" s="34" t="s">
        <v>108</v>
      </c>
      <c r="C13" s="79">
        <f>'Amendment #2 Funding Dscrpt'!$C91</f>
        <v>0</v>
      </c>
      <c r="D13" s="79">
        <f>'Amendment #2 Funding Dscrpt'!$C93</f>
        <v>0</v>
      </c>
      <c r="E13" s="79">
        <f>'Amendment #2 Funding Dscrpt'!$C92</f>
        <v>0</v>
      </c>
      <c r="F13" s="79">
        <f>'Amendment #2 Funding Dscrpt'!$C94</f>
        <v>0</v>
      </c>
      <c r="G13" s="79">
        <f>'Amendment #2 Funding Dscrpt'!$C95</f>
        <v>0</v>
      </c>
      <c r="H13" s="79">
        <f>'Amendment #2 Funding Dscrpt'!$C96</f>
        <v>0</v>
      </c>
      <c r="I13" s="79">
        <f>'Amendment #2 Funding Dscrpt'!$C97</f>
        <v>0</v>
      </c>
      <c r="J13" s="79">
        <f>'Amendment #2 Funding Dscrpt'!$C98</f>
        <v>0</v>
      </c>
      <c r="K13" s="79">
        <f>'Amendment #2 Funding Dscrpt'!$C99</f>
        <v>0</v>
      </c>
      <c r="L13" s="79">
        <f>'Amendment #2 Funding Dscrpt'!$C100</f>
        <v>0</v>
      </c>
      <c r="M13" s="81">
        <f t="shared" si="0"/>
        <v>0</v>
      </c>
    </row>
    <row r="14" spans="1:13" ht="25.5" x14ac:dyDescent="0.25">
      <c r="A14" s="34">
        <v>33000</v>
      </c>
      <c r="B14" s="34" t="s">
        <v>109</v>
      </c>
      <c r="C14" s="79">
        <f>'Amendment #2 Funding Dscrpt'!$C101</f>
        <v>0</v>
      </c>
      <c r="D14" s="79">
        <f>'Amendment #2 Funding Dscrpt'!$C103</f>
        <v>0</v>
      </c>
      <c r="E14" s="79">
        <f>'Amendment #2 Funding Dscrpt'!$C102</f>
        <v>0</v>
      </c>
      <c r="F14" s="79">
        <f>'Amendment #2 Funding Dscrpt'!$C104</f>
        <v>0</v>
      </c>
      <c r="G14" s="79">
        <f>'Amendment #2 Funding Dscrpt'!$C105</f>
        <v>0</v>
      </c>
      <c r="H14" s="79">
        <f>'Amendment #2 Funding Dscrpt'!$C106</f>
        <v>0</v>
      </c>
      <c r="I14" s="79">
        <f>'Amendment #2 Funding Dscrpt'!$C107</f>
        <v>0</v>
      </c>
      <c r="J14" s="79">
        <f>'Amendment #2 Funding Dscrpt'!$C108</f>
        <v>0</v>
      </c>
      <c r="K14" s="79">
        <f>'Amendment #2 Funding Dscrpt'!$C109</f>
        <v>0</v>
      </c>
      <c r="L14" s="79">
        <f>'Amendment #2 Funding Dscrpt'!$C110</f>
        <v>0</v>
      </c>
      <c r="M14" s="81">
        <f t="shared" si="0"/>
        <v>0</v>
      </c>
    </row>
    <row r="15" spans="1:13" x14ac:dyDescent="0.25">
      <c r="A15" s="157"/>
      <c r="B15" s="157" t="s">
        <v>71</v>
      </c>
      <c r="C15" s="79"/>
      <c r="D15" s="79"/>
      <c r="E15" s="79"/>
      <c r="F15" s="79"/>
      <c r="G15" s="79"/>
      <c r="H15" s="79"/>
      <c r="I15" s="79"/>
      <c r="J15" s="79"/>
      <c r="K15" s="79"/>
      <c r="L15" s="79"/>
      <c r="M15" s="81">
        <f>'Amendment #2 Funding Dscrpt'!$C111</f>
        <v>0</v>
      </c>
    </row>
    <row r="16" spans="1:13" x14ac:dyDescent="0.25">
      <c r="A16" s="38"/>
      <c r="B16" s="39" t="s">
        <v>110</v>
      </c>
      <c r="C16" s="82">
        <f t="shared" ref="C16:L16" si="1">SUM(C7:C15)</f>
        <v>0</v>
      </c>
      <c r="D16" s="81">
        <f t="shared" si="1"/>
        <v>0</v>
      </c>
      <c r="E16" s="81">
        <f t="shared" si="1"/>
        <v>0</v>
      </c>
      <c r="F16" s="81">
        <f t="shared" si="1"/>
        <v>0</v>
      </c>
      <c r="G16" s="81">
        <f t="shared" si="1"/>
        <v>0</v>
      </c>
      <c r="H16" s="81">
        <f t="shared" si="1"/>
        <v>0</v>
      </c>
      <c r="I16" s="81">
        <f t="shared" si="1"/>
        <v>0</v>
      </c>
      <c r="J16" s="81">
        <f t="shared" si="1"/>
        <v>0</v>
      </c>
      <c r="K16" s="81">
        <f t="shared" si="1"/>
        <v>0</v>
      </c>
      <c r="L16" s="81">
        <f t="shared" si="1"/>
        <v>0</v>
      </c>
      <c r="M16" s="82">
        <f>SUM(C16:L16)+M15</f>
        <v>0</v>
      </c>
    </row>
    <row r="17" spans="1:13" ht="15.75" x14ac:dyDescent="0.25">
      <c r="A17" s="271" t="s">
        <v>125</v>
      </c>
      <c r="B17" s="272"/>
      <c r="C17" s="272"/>
      <c r="D17" s="272"/>
      <c r="E17" s="272"/>
      <c r="F17" s="272"/>
      <c r="G17" s="272"/>
      <c r="H17" s="272"/>
      <c r="I17" s="272"/>
      <c r="J17" s="272"/>
      <c r="K17" s="272"/>
      <c r="L17" s="212"/>
      <c r="M17" s="90">
        <f>SUM(M7:M15)</f>
        <v>0</v>
      </c>
    </row>
    <row r="18" spans="1:13" ht="16.5" thickBot="1" x14ac:dyDescent="0.3">
      <c r="A18" s="91"/>
      <c r="B18" s="78"/>
      <c r="C18" s="78"/>
      <c r="D18" s="78"/>
      <c r="E18" s="78"/>
      <c r="F18" s="78"/>
      <c r="G18" s="78"/>
      <c r="H18" s="78"/>
      <c r="I18" s="78"/>
      <c r="J18" s="78"/>
      <c r="K18" s="78"/>
      <c r="L18" s="78"/>
      <c r="M18" s="92"/>
    </row>
    <row r="19" spans="1:13" ht="19.5" thickBot="1" x14ac:dyDescent="0.3">
      <c r="A19" s="276" t="s">
        <v>607</v>
      </c>
      <c r="B19" s="277"/>
      <c r="C19" s="277"/>
      <c r="D19" s="277"/>
      <c r="E19" s="277"/>
      <c r="F19" s="277"/>
      <c r="G19" s="277"/>
      <c r="H19" s="277"/>
      <c r="I19" s="277"/>
      <c r="J19" s="277"/>
      <c r="K19" s="277"/>
      <c r="L19" s="277"/>
      <c r="M19" s="278"/>
    </row>
    <row r="20" spans="1:13" x14ac:dyDescent="0.25">
      <c r="A20" s="273" t="s">
        <v>111</v>
      </c>
      <c r="B20" s="274"/>
      <c r="C20" s="274"/>
      <c r="D20" s="274"/>
      <c r="E20" s="274"/>
      <c r="F20" s="274"/>
      <c r="G20" s="274"/>
      <c r="H20" s="274"/>
      <c r="I20" s="274"/>
      <c r="J20" s="274"/>
      <c r="K20" s="274"/>
      <c r="L20" s="274"/>
      <c r="M20" s="275"/>
    </row>
    <row r="21" spans="1:13" ht="25.5" x14ac:dyDescent="0.25">
      <c r="A21" s="228" t="s">
        <v>112</v>
      </c>
      <c r="B21" s="229"/>
      <c r="C21" s="228" t="s">
        <v>113</v>
      </c>
      <c r="D21" s="229"/>
      <c r="E21" s="124" t="s">
        <v>114</v>
      </c>
      <c r="F21" s="125" t="s">
        <v>115</v>
      </c>
      <c r="G21" s="125" t="s">
        <v>116</v>
      </c>
      <c r="H21" s="124" t="s">
        <v>117</v>
      </c>
      <c r="I21" s="228" t="s">
        <v>118</v>
      </c>
      <c r="J21" s="229"/>
      <c r="K21" s="230" t="s">
        <v>119</v>
      </c>
      <c r="L21" s="229"/>
      <c r="M21" s="229"/>
    </row>
    <row r="22" spans="1:13" x14ac:dyDescent="0.25">
      <c r="A22" s="279"/>
      <c r="B22" s="280"/>
      <c r="C22" s="279"/>
      <c r="D22" s="280"/>
      <c r="E22" s="40"/>
      <c r="F22" s="41"/>
      <c r="G22" s="41"/>
      <c r="H22" s="41"/>
      <c r="I22" s="279"/>
      <c r="J22" s="280"/>
      <c r="K22" s="279"/>
      <c r="L22" s="281"/>
      <c r="M22" s="280"/>
    </row>
    <row r="23" spans="1:13" x14ac:dyDescent="0.25">
      <c r="A23" s="279"/>
      <c r="B23" s="280"/>
      <c r="C23" s="279"/>
      <c r="D23" s="280"/>
      <c r="E23" s="40"/>
      <c r="F23" s="41"/>
      <c r="G23" s="41"/>
      <c r="H23" s="41"/>
      <c r="I23" s="279"/>
      <c r="J23" s="280"/>
      <c r="K23" s="279"/>
      <c r="L23" s="281"/>
      <c r="M23" s="280"/>
    </row>
    <row r="24" spans="1:13" x14ac:dyDescent="0.25">
      <c r="A24" s="279"/>
      <c r="B24" s="280"/>
      <c r="C24" s="279"/>
      <c r="D24" s="280"/>
      <c r="E24" s="40"/>
      <c r="F24" s="41"/>
      <c r="G24" s="41"/>
      <c r="H24" s="41"/>
      <c r="I24" s="279"/>
      <c r="J24" s="280"/>
      <c r="K24" s="279"/>
      <c r="L24" s="281"/>
      <c r="M24" s="280"/>
    </row>
    <row r="25" spans="1:13" x14ac:dyDescent="0.25">
      <c r="A25" s="279"/>
      <c r="B25" s="280"/>
      <c r="C25" s="279"/>
      <c r="D25" s="280"/>
      <c r="E25" s="40"/>
      <c r="F25" s="41"/>
      <c r="G25" s="41"/>
      <c r="H25" s="41"/>
      <c r="I25" s="279"/>
      <c r="J25" s="280"/>
      <c r="K25" s="279"/>
      <c r="L25" s="281"/>
      <c r="M25" s="280"/>
    </row>
    <row r="26" spans="1:13" x14ac:dyDescent="0.25">
      <c r="A26" s="279"/>
      <c r="B26" s="280"/>
      <c r="C26" s="279"/>
      <c r="D26" s="280"/>
      <c r="E26" s="40"/>
      <c r="F26" s="41"/>
      <c r="G26" s="41"/>
      <c r="H26" s="41"/>
      <c r="I26" s="279"/>
      <c r="J26" s="280"/>
      <c r="K26" s="279"/>
      <c r="L26" s="281"/>
      <c r="M26" s="280"/>
    </row>
    <row r="27" spans="1:13" x14ac:dyDescent="0.25">
      <c r="A27" s="279"/>
      <c r="B27" s="280"/>
      <c r="C27" s="279"/>
      <c r="D27" s="280"/>
      <c r="E27" s="40"/>
      <c r="F27" s="41"/>
      <c r="G27" s="41"/>
      <c r="H27" s="41"/>
      <c r="I27" s="279"/>
      <c r="J27" s="280"/>
      <c r="K27" s="279"/>
      <c r="L27" s="281"/>
      <c r="M27" s="280"/>
    </row>
    <row r="28" spans="1:13" x14ac:dyDescent="0.25">
      <c r="A28" s="279"/>
      <c r="B28" s="280"/>
      <c r="C28" s="279"/>
      <c r="D28" s="280"/>
      <c r="E28" s="40"/>
      <c r="F28" s="41"/>
      <c r="G28" s="41"/>
      <c r="H28" s="41"/>
      <c r="I28" s="279"/>
      <c r="J28" s="280"/>
      <c r="K28" s="279"/>
      <c r="L28" s="281"/>
      <c r="M28" s="280"/>
    </row>
    <row r="29" spans="1:13" x14ac:dyDescent="0.25">
      <c r="A29" s="279"/>
      <c r="B29" s="280"/>
      <c r="C29" s="279"/>
      <c r="D29" s="280"/>
      <c r="E29" s="40"/>
      <c r="F29" s="41"/>
      <c r="G29" s="41"/>
      <c r="H29" s="41"/>
      <c r="I29" s="279"/>
      <c r="J29" s="280"/>
      <c r="K29" s="279"/>
      <c r="L29" s="281"/>
      <c r="M29" s="280"/>
    </row>
    <row r="30" spans="1:13" x14ac:dyDescent="0.25">
      <c r="A30" s="279"/>
      <c r="B30" s="280"/>
      <c r="C30" s="279"/>
      <c r="D30" s="280"/>
      <c r="E30" s="40"/>
      <c r="F30" s="41"/>
      <c r="G30" s="41"/>
      <c r="H30" s="41"/>
      <c r="I30" s="279"/>
      <c r="J30" s="280"/>
      <c r="K30" s="279"/>
      <c r="L30" s="281"/>
      <c r="M30" s="280"/>
    </row>
    <row r="31" spans="1:13" x14ac:dyDescent="0.25">
      <c r="A31" s="279"/>
      <c r="B31" s="280"/>
      <c r="C31" s="279"/>
      <c r="D31" s="280"/>
      <c r="E31" s="40"/>
      <c r="F31" s="41"/>
      <c r="G31" s="41"/>
      <c r="H31" s="41"/>
      <c r="I31" s="279"/>
      <c r="J31" s="280"/>
      <c r="K31" s="279"/>
      <c r="L31" s="281"/>
      <c r="M31" s="280"/>
    </row>
    <row r="32" spans="1:13" x14ac:dyDescent="0.25">
      <c r="A32" s="279"/>
      <c r="B32" s="280"/>
      <c r="C32" s="279"/>
      <c r="D32" s="280"/>
      <c r="E32" s="40"/>
      <c r="F32" s="41"/>
      <c r="G32" s="41"/>
      <c r="H32" s="41"/>
      <c r="I32" s="279"/>
      <c r="J32" s="280"/>
      <c r="K32" s="279"/>
      <c r="L32" s="281"/>
      <c r="M32" s="280"/>
    </row>
    <row r="33" spans="1:13" x14ac:dyDescent="0.25">
      <c r="A33" s="69"/>
      <c r="B33" s="69"/>
      <c r="C33" s="69"/>
      <c r="D33" s="69"/>
      <c r="E33" s="69"/>
      <c r="F33" s="69"/>
      <c r="G33" s="69"/>
      <c r="H33" s="69"/>
      <c r="I33" s="69"/>
      <c r="J33" s="69"/>
      <c r="K33" s="69"/>
      <c r="L33" s="69"/>
      <c r="M33" s="69"/>
    </row>
    <row r="34" spans="1:13" x14ac:dyDescent="0.25">
      <c r="A34" s="69"/>
      <c r="B34" s="69"/>
      <c r="C34" s="69"/>
      <c r="D34" s="69"/>
      <c r="E34" s="69"/>
      <c r="F34" s="69"/>
      <c r="G34" s="69"/>
      <c r="H34" s="69"/>
      <c r="I34" s="69"/>
      <c r="J34" s="69"/>
      <c r="K34" s="69"/>
      <c r="L34" s="69"/>
      <c r="M34" s="69"/>
    </row>
    <row r="35" spans="1:13" x14ac:dyDescent="0.25">
      <c r="A35" s="69"/>
      <c r="B35" s="69"/>
      <c r="C35" s="69"/>
      <c r="D35" s="69"/>
      <c r="E35" s="69"/>
      <c r="F35" s="69"/>
      <c r="G35" s="69"/>
      <c r="H35" s="69"/>
      <c r="I35" s="69"/>
      <c r="J35" s="69"/>
      <c r="K35" s="69"/>
      <c r="L35" s="69"/>
      <c r="M35" s="69"/>
    </row>
    <row r="36" spans="1:13" x14ac:dyDescent="0.25">
      <c r="A36" s="69"/>
      <c r="B36" s="69"/>
      <c r="C36" s="69"/>
      <c r="D36" s="69"/>
      <c r="E36" s="69"/>
      <c r="F36" s="69"/>
      <c r="G36" s="69"/>
      <c r="H36" s="69"/>
      <c r="I36" s="69"/>
      <c r="J36" s="69"/>
      <c r="K36" s="69"/>
      <c r="L36" s="69"/>
      <c r="M36" s="69"/>
    </row>
    <row r="37" spans="1:13" x14ac:dyDescent="0.25">
      <c r="A37" s="69"/>
      <c r="B37" s="69"/>
      <c r="C37" s="69"/>
      <c r="D37" s="69"/>
      <c r="E37" s="69"/>
      <c r="F37" s="69"/>
      <c r="G37" s="69"/>
      <c r="H37" s="69"/>
      <c r="I37" s="69"/>
      <c r="J37" s="69"/>
      <c r="K37" s="69"/>
      <c r="L37" s="69"/>
      <c r="M37" s="69"/>
    </row>
  </sheetData>
  <sheetProtection sheet="1" formatCells="0" formatColumns="0" formatRows="0" insertRows="0" insertHyperlinks="0" selectLockedCells="1"/>
  <mergeCells count="66">
    <mergeCell ref="A32:B32"/>
    <mergeCell ref="C32:D32"/>
    <mergeCell ref="I32:J32"/>
    <mergeCell ref="K32:M32"/>
    <mergeCell ref="A30:B30"/>
    <mergeCell ref="C30:D30"/>
    <mergeCell ref="I30:J30"/>
    <mergeCell ref="K30:M30"/>
    <mergeCell ref="A31:B31"/>
    <mergeCell ref="C31:D31"/>
    <mergeCell ref="I31:J31"/>
    <mergeCell ref="K31:M31"/>
    <mergeCell ref="A28:B28"/>
    <mergeCell ref="C28:D28"/>
    <mergeCell ref="I28:J28"/>
    <mergeCell ref="K28:M28"/>
    <mergeCell ref="A29:B29"/>
    <mergeCell ref="C29:D29"/>
    <mergeCell ref="I29:J29"/>
    <mergeCell ref="K29:M29"/>
    <mergeCell ref="A26:B26"/>
    <mergeCell ref="C26:D26"/>
    <mergeCell ref="I26:J26"/>
    <mergeCell ref="K26:M26"/>
    <mergeCell ref="A27:B27"/>
    <mergeCell ref="C27:D27"/>
    <mergeCell ref="I27:J27"/>
    <mergeCell ref="K27:M27"/>
    <mergeCell ref="A24:B24"/>
    <mergeCell ref="C24:D24"/>
    <mergeCell ref="I24:J24"/>
    <mergeCell ref="K24:M24"/>
    <mergeCell ref="A25:B25"/>
    <mergeCell ref="C25:D25"/>
    <mergeCell ref="I25:J25"/>
    <mergeCell ref="K25:M25"/>
    <mergeCell ref="A22:B22"/>
    <mergeCell ref="C22:D22"/>
    <mergeCell ref="I22:J22"/>
    <mergeCell ref="K22:M22"/>
    <mergeCell ref="A23:B23"/>
    <mergeCell ref="C23:D23"/>
    <mergeCell ref="I23:J23"/>
    <mergeCell ref="K23:M23"/>
    <mergeCell ref="A19:M19"/>
    <mergeCell ref="A20:M20"/>
    <mergeCell ref="A21:B21"/>
    <mergeCell ref="C21:D21"/>
    <mergeCell ref="I21:J21"/>
    <mergeCell ref="K21:M21"/>
    <mergeCell ref="A17:L17"/>
    <mergeCell ref="A1:M1"/>
    <mergeCell ref="A2:M2"/>
    <mergeCell ref="A3:M3"/>
    <mergeCell ref="A4:B4"/>
    <mergeCell ref="A5:A6"/>
    <mergeCell ref="B5:B6"/>
    <mergeCell ref="C5:D5"/>
    <mergeCell ref="E5:F5"/>
    <mergeCell ref="G5:G6"/>
    <mergeCell ref="H5:H6"/>
    <mergeCell ref="I5:I6"/>
    <mergeCell ref="J5:J6"/>
    <mergeCell ref="K5:K6"/>
    <mergeCell ref="L5:L6"/>
    <mergeCell ref="M5:M6"/>
  </mergeCells>
  <conditionalFormatting sqref="A7:M14 A16:M18 C15:M15">
    <cfRule type="expression" dxfId="48" priority="24">
      <formula>MOD(ROW(),2)=0</formula>
    </cfRule>
  </conditionalFormatting>
  <conditionalFormatting sqref="A21:M32">
    <cfRule type="expression" dxfId="47" priority="23">
      <formula>MOD(ROW(),2)</formula>
    </cfRule>
  </conditionalFormatting>
  <conditionalFormatting sqref="A15:B15">
    <cfRule type="expression" dxfId="46" priority="1">
      <formula>MOD(ROW(),2)=0</formula>
    </cfRule>
  </conditionalFormatting>
  <dataValidations count="3">
    <dataValidation type="list" allowBlank="1" showInputMessage="1" showErrorMessage="1" sqref="E22:E32" xr:uid="{B5EC96A8-E9A1-40AF-94B4-606D5A4577CE}">
      <formula1>"Cert., Non Cert."</formula1>
    </dataValidation>
    <dataValidation type="list" allowBlank="1" showInputMessage="1" showErrorMessage="1" sqref="F22:F32" xr:uid="{59D7F7D5-5C83-4287-99DF-FE32DE57F35F}">
      <formula1>".25, .33, .5, .67, .75, 1.0"</formula1>
    </dataValidation>
    <dataValidation type="list" allowBlank="1" showInputMessage="1" showErrorMessage="1" sqref="G22:H32" xr:uid="{4DF33FF1-A6B1-4C53-ADC7-E85AA70CAC23}">
      <formula1>"Y, N"</formula1>
    </dataValidation>
  </dataValidations>
  <hyperlinks>
    <hyperlink ref="A4:B4" location="'Budget Example Expenditures'!A1" display="Budget Coding Cheat Sheet" xr:uid="{61579D71-3C88-44F4-B4F0-E8877A803DC5}"/>
  </hyperlinks>
  <pageMargins left="0.7" right="0.7" top="0.75" bottom="0.75" header="0.3" footer="0.3"/>
  <pageSetup orientation="portrait" r:id="rId1"/>
  <ignoredErrors>
    <ignoredError sqref="M15" 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cellIs" priority="21" operator="greaterThan" id="{14B4D4D3-D3EA-4BA9-B554-B522F349201B}">
            <xm:f>'Amendment #1 Budget'!C$7</xm:f>
            <x14:dxf>
              <font>
                <b/>
                <i val="0"/>
                <color theme="0"/>
              </font>
              <fill>
                <patternFill>
                  <bgColor rgb="FF00B050"/>
                </patternFill>
              </fill>
            </x14:dxf>
          </x14:cfRule>
          <x14:cfRule type="cellIs" priority="22" operator="lessThan" id="{3EFF97DF-5C1B-4097-8D20-C9861527E4EF}">
            <xm:f>'Amendment #1 Budget'!C$7</xm:f>
            <x14:dxf>
              <font>
                <b/>
                <i val="0"/>
                <color theme="0"/>
              </font>
              <fill>
                <patternFill>
                  <bgColor rgb="FFC00000"/>
                </patternFill>
              </fill>
            </x14:dxf>
          </x14:cfRule>
          <xm:sqref>C7:M7</xm:sqref>
        </x14:conditionalFormatting>
        <x14:conditionalFormatting xmlns:xm="http://schemas.microsoft.com/office/excel/2006/main">
          <x14:cfRule type="cellIs" priority="19" operator="greaterThan" id="{B73F333A-40DF-4E2D-8C76-DA31C8051AC8}">
            <xm:f>'Amendment #1 Budget'!C$8</xm:f>
            <x14:dxf>
              <font>
                <b/>
                <i val="0"/>
                <color theme="0"/>
              </font>
              <fill>
                <patternFill>
                  <bgColor rgb="FF00B050"/>
                </patternFill>
              </fill>
            </x14:dxf>
          </x14:cfRule>
          <x14:cfRule type="cellIs" priority="20" operator="lessThan" id="{EAF990D7-6F93-446A-B449-BB6FCE3F92B7}">
            <xm:f>'Amendment #1 Budget'!C$8</xm:f>
            <x14:dxf>
              <font>
                <b/>
                <i val="0"/>
                <color theme="0"/>
              </font>
              <fill>
                <patternFill>
                  <bgColor rgb="FFC00000"/>
                </patternFill>
              </fill>
            </x14:dxf>
          </x14:cfRule>
          <xm:sqref>C8:M8 C9:F9</xm:sqref>
        </x14:conditionalFormatting>
        <x14:conditionalFormatting xmlns:xm="http://schemas.microsoft.com/office/excel/2006/main">
          <x14:cfRule type="cellIs" priority="17" operator="greaterThan" id="{2CE7DE9C-3603-487E-831A-E9C06406ED5C}">
            <xm:f>'Amendment #1 Budget'!C$9</xm:f>
            <x14:dxf>
              <font>
                <b/>
                <i val="0"/>
                <color theme="0"/>
              </font>
              <fill>
                <patternFill>
                  <bgColor rgb="FF00B050"/>
                </patternFill>
              </fill>
            </x14:dxf>
          </x14:cfRule>
          <x14:cfRule type="cellIs" priority="18" operator="lessThan" id="{4915BF49-A871-46C2-A5E8-643DA52F9710}">
            <xm:f>'Amendment #1 Budget'!C$9</xm:f>
            <x14:dxf>
              <font>
                <b/>
                <i val="0"/>
                <color theme="0"/>
              </font>
              <fill>
                <patternFill>
                  <bgColor rgb="FFC00000"/>
                </patternFill>
              </fill>
            </x14:dxf>
          </x14:cfRule>
          <xm:sqref>C9:M9</xm:sqref>
        </x14:conditionalFormatting>
        <x14:conditionalFormatting xmlns:xm="http://schemas.microsoft.com/office/excel/2006/main">
          <x14:cfRule type="cellIs" priority="15" operator="greaterThan" id="{89D4AE25-8DF6-4B3A-8CC0-18521898C76C}">
            <xm:f>'Amendment #1 Budget'!C$10</xm:f>
            <x14:dxf>
              <font>
                <b/>
                <i val="0"/>
                <color theme="0"/>
              </font>
              <fill>
                <patternFill>
                  <bgColor rgb="FF00B050"/>
                </patternFill>
              </fill>
            </x14:dxf>
          </x14:cfRule>
          <x14:cfRule type="cellIs" priority="16" operator="lessThan" id="{8C11F461-3AEB-484E-B45A-224D40252C26}">
            <xm:f>'Amendment #1 Budget'!C$10</xm:f>
            <x14:dxf>
              <font>
                <b/>
                <i val="0"/>
                <color theme="0"/>
              </font>
              <fill>
                <patternFill>
                  <bgColor rgb="FFC00000"/>
                </patternFill>
              </fill>
            </x14:dxf>
          </x14:cfRule>
          <xm:sqref>C10:M10</xm:sqref>
        </x14:conditionalFormatting>
        <x14:conditionalFormatting xmlns:xm="http://schemas.microsoft.com/office/excel/2006/main">
          <x14:cfRule type="cellIs" priority="13" operator="greaterThan" id="{282D795A-6DC9-40E3-B547-E5A3ECB912F8}">
            <xm:f>'Amendment #1 Budget'!C$12</xm:f>
            <x14:dxf>
              <font>
                <b/>
                <i val="0"/>
                <color theme="0"/>
              </font>
              <fill>
                <patternFill>
                  <bgColor rgb="FF00B050"/>
                </patternFill>
              </fill>
            </x14:dxf>
          </x14:cfRule>
          <x14:cfRule type="cellIs" priority="14" operator="lessThan" id="{471794E4-78D4-4FF6-B99C-8D4156128C8B}">
            <xm:f>'Amendment #1 Budget'!C$12</xm:f>
            <x14:dxf>
              <font>
                <b/>
                <i val="0"/>
                <color theme="0"/>
              </font>
              <fill>
                <patternFill>
                  <bgColor rgb="FFC00000"/>
                </patternFill>
              </fill>
            </x14:dxf>
          </x14:cfRule>
          <xm:sqref>C12:M12 C13:L13</xm:sqref>
        </x14:conditionalFormatting>
        <x14:conditionalFormatting xmlns:xm="http://schemas.microsoft.com/office/excel/2006/main">
          <x14:cfRule type="cellIs" priority="11" operator="greaterThan" id="{E7810D01-3EF8-483D-B944-C8CC3CC924FD}">
            <xm:f>'Amendment #1 Budget'!C$13</xm:f>
            <x14:dxf>
              <font>
                <b/>
                <i val="0"/>
                <color theme="0"/>
              </font>
              <fill>
                <patternFill>
                  <bgColor rgb="FF00B050"/>
                </patternFill>
              </fill>
            </x14:dxf>
          </x14:cfRule>
          <x14:cfRule type="cellIs" priority="12" operator="lessThan" id="{99A6EFBB-9938-4690-9557-63DA75B5FE0B}">
            <xm:f>'Amendment #1 Budget'!C$13</xm:f>
            <x14:dxf>
              <font>
                <b/>
                <i val="0"/>
                <color theme="0"/>
              </font>
              <fill>
                <patternFill>
                  <bgColor rgb="FFC00000"/>
                </patternFill>
              </fill>
            </x14:dxf>
          </x14:cfRule>
          <xm:sqref>C13:M13</xm:sqref>
        </x14:conditionalFormatting>
        <x14:conditionalFormatting xmlns:xm="http://schemas.microsoft.com/office/excel/2006/main">
          <x14:cfRule type="cellIs" priority="9" operator="greaterThan" id="{ED970C5B-4EEC-4FE3-966E-69296B674098}">
            <xm:f>'Amendment #1 Budget'!C$14</xm:f>
            <x14:dxf>
              <font>
                <b/>
                <i val="0"/>
                <color theme="0"/>
              </font>
              <fill>
                <patternFill>
                  <bgColor rgb="FF00B050"/>
                </patternFill>
              </fill>
            </x14:dxf>
          </x14:cfRule>
          <x14:cfRule type="cellIs" priority="10" operator="lessThan" id="{553D27ED-7C0D-4471-9126-80C56D2B1A90}">
            <xm:f>'Amendment #1 Budget'!C$14</xm:f>
            <x14:dxf>
              <font>
                <b/>
                <i val="0"/>
                <color theme="0"/>
              </font>
              <fill>
                <patternFill>
                  <bgColor rgb="FFC00000"/>
                </patternFill>
              </fill>
            </x14:dxf>
          </x14:cfRule>
          <xm:sqref>C14:M14</xm:sqref>
        </x14:conditionalFormatting>
        <x14:conditionalFormatting xmlns:xm="http://schemas.microsoft.com/office/excel/2006/main">
          <x14:cfRule type="cellIs" priority="7" operator="greaterThan" id="{5328E6CB-EF0F-40EA-9D23-CC91FBA2CD00}">
            <xm:f>'Amendment #1 Budget'!C$16</xm:f>
            <x14:dxf>
              <font>
                <b/>
                <i val="0"/>
                <color theme="0"/>
              </font>
              <fill>
                <patternFill>
                  <bgColor rgb="FF00B050"/>
                </patternFill>
              </fill>
            </x14:dxf>
          </x14:cfRule>
          <x14:cfRule type="cellIs" priority="8" operator="lessThan" id="{D9C80AA9-360D-4F10-AE86-752923C0CA9F}">
            <xm:f>'Amendment #1 Budget'!C$16</xm:f>
            <x14:dxf>
              <font>
                <b/>
                <i val="0"/>
                <color theme="0"/>
              </font>
              <fill>
                <patternFill>
                  <bgColor rgb="FFC00000"/>
                </patternFill>
              </fill>
            </x14:dxf>
          </x14:cfRule>
          <xm:sqref>C16:M16</xm:sqref>
        </x14:conditionalFormatting>
        <x14:conditionalFormatting xmlns:xm="http://schemas.microsoft.com/office/excel/2006/main">
          <x14:cfRule type="cellIs" priority="25" operator="notEqual" id="{F846EA07-1179-43E2-AC30-15CAB81C143B}">
            <xm:f>'Amendment #1 Budget'!$M17</xm:f>
            <x14:dxf>
              <font>
                <b/>
                <i val="0"/>
                <color rgb="FFC00000"/>
              </font>
            </x14:dxf>
          </x14:cfRule>
          <xm:sqref>M17:M18</xm:sqref>
        </x14:conditionalFormatting>
        <x14:conditionalFormatting xmlns:xm="http://schemas.microsoft.com/office/excel/2006/main">
          <x14:cfRule type="expression" priority="2" id="{D3CE1580-1E2E-4A84-A778-0A61BAE4F1EC}">
            <xm:f>$M$17='LEA Info'!$Q$3</xm:f>
            <x14:dxf>
              <font>
                <b/>
                <i val="0"/>
                <color rgb="FF00B050"/>
              </font>
            </x14:dxf>
          </x14:cfRule>
          <xm:sqref>M17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9CDCE-E6BD-40C4-965D-056A54965C15}">
  <sheetPr>
    <tabColor rgb="FF00B050"/>
    <pageSetUpPr fitToPage="1"/>
  </sheetPr>
  <dimension ref="A1:B36"/>
  <sheetViews>
    <sheetView zoomScale="80" zoomScaleNormal="80" workbookViewId="0">
      <selection activeCell="A7" sqref="A7"/>
    </sheetView>
  </sheetViews>
  <sheetFormatPr defaultColWidth="8.85546875" defaultRowHeight="15" x14ac:dyDescent="0.25"/>
  <cols>
    <col min="1" max="1" width="90.140625" style="32" customWidth="1"/>
    <col min="2" max="2" width="83.85546875" style="32" customWidth="1"/>
    <col min="3" max="16384" width="8.85546875" style="32"/>
  </cols>
  <sheetData>
    <row r="1" spans="1:2" ht="29.25" customHeight="1" thickBot="1" x14ac:dyDescent="0.3">
      <c r="A1" s="290" t="s">
        <v>625</v>
      </c>
      <c r="B1" s="291"/>
    </row>
    <row r="2" spans="1:2" ht="26.25" customHeight="1" thickBot="1" x14ac:dyDescent="0.3">
      <c r="A2" s="58"/>
      <c r="B2" s="58"/>
    </row>
    <row r="3" spans="1:2" ht="18.75" customHeight="1" x14ac:dyDescent="0.25">
      <c r="A3" s="84" t="s">
        <v>150</v>
      </c>
      <c r="B3" s="67"/>
    </row>
    <row r="4" spans="1:2" ht="18.75" customHeight="1" thickBot="1" x14ac:dyDescent="0.3">
      <c r="A4" s="85" t="s">
        <v>149</v>
      </c>
      <c r="B4" s="68"/>
    </row>
    <row r="5" spans="1:2" ht="40.5" customHeight="1" x14ac:dyDescent="0.25">
      <c r="A5" s="63" t="s">
        <v>147</v>
      </c>
      <c r="B5" s="64" t="s">
        <v>148</v>
      </c>
    </row>
    <row r="6" spans="1:2" s="69" customFormat="1" ht="30" x14ac:dyDescent="0.25">
      <c r="A6" s="65" t="s">
        <v>579</v>
      </c>
      <c r="B6" s="66" t="s">
        <v>151</v>
      </c>
    </row>
    <row r="7" spans="1:2" s="69" customFormat="1" x14ac:dyDescent="0.25">
      <c r="A7" s="127"/>
      <c r="B7" s="59"/>
    </row>
    <row r="8" spans="1:2" s="69" customFormat="1" x14ac:dyDescent="0.25">
      <c r="A8" s="126"/>
      <c r="B8" s="59"/>
    </row>
    <row r="9" spans="1:2" s="69" customFormat="1" x14ac:dyDescent="0.25">
      <c r="A9" s="126"/>
      <c r="B9" s="59"/>
    </row>
    <row r="10" spans="1:2" s="69" customFormat="1" x14ac:dyDescent="0.25">
      <c r="A10" s="126"/>
      <c r="B10" s="59"/>
    </row>
    <row r="11" spans="1:2" s="69" customFormat="1" x14ac:dyDescent="0.25">
      <c r="A11" s="126"/>
      <c r="B11" s="59"/>
    </row>
    <row r="12" spans="1:2" s="69" customFormat="1" x14ac:dyDescent="0.25">
      <c r="A12" s="126"/>
      <c r="B12" s="60"/>
    </row>
    <row r="13" spans="1:2" s="69" customFormat="1" x14ac:dyDescent="0.25">
      <c r="A13" s="126"/>
      <c r="B13" s="60"/>
    </row>
    <row r="14" spans="1:2" s="69" customFormat="1" x14ac:dyDescent="0.25">
      <c r="A14" s="126"/>
      <c r="B14" s="60"/>
    </row>
    <row r="15" spans="1:2" s="69" customFormat="1" ht="15.75" thickBot="1" x14ac:dyDescent="0.3">
      <c r="A15" s="128"/>
      <c r="B15" s="61"/>
    </row>
    <row r="16" spans="1:2" x14ac:dyDescent="0.25">
      <c r="A16" s="56"/>
      <c r="B16" s="56"/>
    </row>
    <row r="17" spans="1:2" x14ac:dyDescent="0.25">
      <c r="A17" s="56"/>
      <c r="B17" s="56"/>
    </row>
    <row r="18" spans="1:2" x14ac:dyDescent="0.25">
      <c r="A18" s="56"/>
      <c r="B18" s="56"/>
    </row>
    <row r="19" spans="1:2" x14ac:dyDescent="0.25">
      <c r="A19" s="56"/>
      <c r="B19" s="56"/>
    </row>
    <row r="20" spans="1:2" x14ac:dyDescent="0.25">
      <c r="A20" s="56"/>
      <c r="B20" s="56"/>
    </row>
    <row r="21" spans="1:2" x14ac:dyDescent="0.25">
      <c r="A21" s="56"/>
      <c r="B21" s="56"/>
    </row>
    <row r="22" spans="1:2" x14ac:dyDescent="0.25">
      <c r="A22" s="56"/>
      <c r="B22" s="56"/>
    </row>
    <row r="23" spans="1:2" x14ac:dyDescent="0.25">
      <c r="A23" s="56"/>
      <c r="B23" s="56"/>
    </row>
    <row r="24" spans="1:2" x14ac:dyDescent="0.25">
      <c r="A24" s="56"/>
      <c r="B24" s="56"/>
    </row>
    <row r="25" spans="1:2" x14ac:dyDescent="0.25">
      <c r="A25" s="56"/>
      <c r="B25" s="56"/>
    </row>
    <row r="26" spans="1:2" x14ac:dyDescent="0.25">
      <c r="A26" s="56"/>
      <c r="B26" s="56"/>
    </row>
    <row r="27" spans="1:2" x14ac:dyDescent="0.25">
      <c r="A27" s="56"/>
      <c r="B27" s="56"/>
    </row>
    <row r="28" spans="1:2" x14ac:dyDescent="0.25">
      <c r="A28" s="56"/>
      <c r="B28" s="56"/>
    </row>
    <row r="29" spans="1:2" x14ac:dyDescent="0.25">
      <c r="A29" s="56"/>
      <c r="B29" s="56"/>
    </row>
    <row r="30" spans="1:2" x14ac:dyDescent="0.25">
      <c r="A30" s="56"/>
      <c r="B30" s="56"/>
    </row>
    <row r="31" spans="1:2" x14ac:dyDescent="0.25">
      <c r="A31" s="57"/>
      <c r="B31" s="57"/>
    </row>
    <row r="32" spans="1:2" x14ac:dyDescent="0.25">
      <c r="A32" s="57"/>
      <c r="B32" s="57"/>
    </row>
    <row r="33" spans="1:2" x14ac:dyDescent="0.25">
      <c r="A33" s="57"/>
      <c r="B33" s="57"/>
    </row>
    <row r="34" spans="1:2" x14ac:dyDescent="0.25">
      <c r="A34" s="57"/>
      <c r="B34" s="57"/>
    </row>
    <row r="35" spans="1:2" x14ac:dyDescent="0.25">
      <c r="A35" s="57"/>
      <c r="B35" s="57"/>
    </row>
    <row r="36" spans="1:2" x14ac:dyDescent="0.25">
      <c r="A36" s="57"/>
      <c r="B36" s="57"/>
    </row>
  </sheetData>
  <sheetProtection sheet="1" formatCells="0" formatRows="0" insertRows="0" insertHyperlinks="0" deleteRows="0" selectLockedCells="1"/>
  <mergeCells count="1">
    <mergeCell ref="A1:B1"/>
  </mergeCells>
  <conditionalFormatting sqref="A7:A15">
    <cfRule type="expression" dxfId="27" priority="2">
      <formula>MOD(ROW(),2)=0</formula>
    </cfRule>
  </conditionalFormatting>
  <conditionalFormatting sqref="A7:B15">
    <cfRule type="expression" dxfId="26" priority="1">
      <formula>MOD(ROW(),2)=0</formula>
    </cfRule>
  </conditionalFormatting>
  <pageMargins left="0.1" right="0.1" top="0.1" bottom="0.1" header="0.05" footer="0.05"/>
  <pageSetup scale="78" fitToHeight="0"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EE88B-4EB9-4EE5-98AB-3B4D256DE49E}">
  <sheetPr>
    <tabColor rgb="FF00B050"/>
  </sheetPr>
  <dimension ref="A1:C112"/>
  <sheetViews>
    <sheetView zoomScale="80" zoomScaleNormal="80" workbookViewId="0">
      <selection activeCell="A4" sqref="A4"/>
    </sheetView>
  </sheetViews>
  <sheetFormatPr defaultRowHeight="15" x14ac:dyDescent="0.25"/>
  <cols>
    <col min="1" max="1" width="68.5703125" customWidth="1"/>
    <col min="2" max="2" width="54.85546875" customWidth="1"/>
    <col min="3" max="3" width="51.28515625" customWidth="1"/>
  </cols>
  <sheetData>
    <row r="1" spans="1:3" ht="29.25" customHeight="1" x14ac:dyDescent="0.25">
      <c r="A1" s="292" t="s">
        <v>627</v>
      </c>
      <c r="B1" s="293"/>
      <c r="C1" s="294"/>
    </row>
    <row r="2" spans="1:3" ht="26.25" customHeight="1" x14ac:dyDescent="0.25">
      <c r="A2" s="258"/>
      <c r="B2" s="258"/>
      <c r="C2" s="259"/>
    </row>
    <row r="3" spans="1:3" ht="21.75" customHeight="1" x14ac:dyDescent="0.3">
      <c r="A3" s="154" t="s">
        <v>77</v>
      </c>
      <c r="B3" s="155" t="s">
        <v>0</v>
      </c>
      <c r="C3" s="154" t="s">
        <v>78</v>
      </c>
    </row>
    <row r="4" spans="1:3" s="18" customFormat="1" x14ac:dyDescent="0.25">
      <c r="A4" s="15"/>
      <c r="B4" s="16"/>
      <c r="C4" s="17"/>
    </row>
    <row r="5" spans="1:3" s="18" customFormat="1" x14ac:dyDescent="0.25">
      <c r="A5" s="15"/>
      <c r="B5" s="16"/>
      <c r="C5" s="17"/>
    </row>
    <row r="6" spans="1:3" s="18" customFormat="1" x14ac:dyDescent="0.25">
      <c r="A6" s="15"/>
      <c r="B6" s="16"/>
      <c r="C6" s="17"/>
    </row>
    <row r="7" spans="1:3" s="18" customFormat="1" x14ac:dyDescent="0.25">
      <c r="A7" s="15"/>
      <c r="B7" s="16"/>
      <c r="C7" s="17"/>
    </row>
    <row r="8" spans="1:3" s="18" customFormat="1" x14ac:dyDescent="0.25">
      <c r="A8" s="15"/>
      <c r="B8" s="16"/>
      <c r="C8" s="17"/>
    </row>
    <row r="9" spans="1:3" s="18" customFormat="1" x14ac:dyDescent="0.25">
      <c r="A9" s="15"/>
      <c r="B9" s="16"/>
      <c r="C9" s="17"/>
    </row>
    <row r="10" spans="1:3" s="18" customFormat="1" x14ac:dyDescent="0.25">
      <c r="A10" s="15"/>
      <c r="B10" s="16"/>
      <c r="C10" s="17"/>
    </row>
    <row r="11" spans="1:3" s="18" customFormat="1" x14ac:dyDescent="0.25">
      <c r="A11" s="15"/>
      <c r="B11" s="16"/>
      <c r="C11" s="17"/>
    </row>
    <row r="12" spans="1:3" s="18" customFormat="1" x14ac:dyDescent="0.25">
      <c r="A12" s="15"/>
      <c r="B12" s="16"/>
      <c r="C12" s="17"/>
    </row>
    <row r="13" spans="1:3" s="18" customFormat="1" x14ac:dyDescent="0.25">
      <c r="A13" s="15"/>
      <c r="B13" s="16"/>
      <c r="C13" s="17"/>
    </row>
    <row r="14" spans="1:3" s="18" customFormat="1" x14ac:dyDescent="0.25">
      <c r="A14" s="15"/>
      <c r="B14" s="16"/>
      <c r="C14" s="17"/>
    </row>
    <row r="15" spans="1:3" s="18" customFormat="1" x14ac:dyDescent="0.25">
      <c r="A15" s="15"/>
      <c r="B15" s="16"/>
      <c r="C15" s="17"/>
    </row>
    <row r="16" spans="1:3" s="18" customFormat="1" x14ac:dyDescent="0.25">
      <c r="A16" s="15"/>
      <c r="B16" s="16"/>
      <c r="C16" s="17"/>
    </row>
    <row r="17" spans="1:3" s="18" customFormat="1" x14ac:dyDescent="0.25">
      <c r="A17" s="15"/>
      <c r="B17" s="16"/>
      <c r="C17" s="17"/>
    </row>
    <row r="18" spans="1:3" s="18" customFormat="1" x14ac:dyDescent="0.25">
      <c r="A18" s="15"/>
      <c r="B18" s="16"/>
      <c r="C18" s="17"/>
    </row>
    <row r="19" spans="1:3" s="18" customFormat="1" x14ac:dyDescent="0.25">
      <c r="A19" s="15"/>
      <c r="B19" s="16"/>
      <c r="C19" s="17"/>
    </row>
    <row r="20" spans="1:3" s="18" customFormat="1" x14ac:dyDescent="0.25">
      <c r="A20" s="15"/>
      <c r="B20" s="16"/>
      <c r="C20" s="17"/>
    </row>
    <row r="21" spans="1:3" s="18" customFormat="1" x14ac:dyDescent="0.25">
      <c r="A21" s="15"/>
      <c r="B21" s="16"/>
      <c r="C21" s="17"/>
    </row>
    <row r="22" spans="1:3" s="18" customFormat="1" x14ac:dyDescent="0.25">
      <c r="A22" s="15"/>
      <c r="B22" s="16"/>
      <c r="C22" s="17"/>
    </row>
    <row r="23" spans="1:3" s="18" customFormat="1" x14ac:dyDescent="0.25">
      <c r="A23" s="15"/>
      <c r="B23" s="16"/>
      <c r="C23" s="17"/>
    </row>
    <row r="24" spans="1:3" s="18" customFormat="1" x14ac:dyDescent="0.25">
      <c r="A24" s="15"/>
      <c r="B24" s="16"/>
      <c r="C24" s="17"/>
    </row>
    <row r="25" spans="1:3" s="18" customFormat="1" x14ac:dyDescent="0.25">
      <c r="A25" s="15"/>
      <c r="B25" s="16"/>
      <c r="C25" s="17"/>
    </row>
    <row r="26" spans="1:3" s="18" customFormat="1" x14ac:dyDescent="0.25">
      <c r="A26" s="15"/>
      <c r="B26" s="16"/>
      <c r="C26" s="17"/>
    </row>
    <row r="27" spans="1:3" s="18" customFormat="1" x14ac:dyDescent="0.25">
      <c r="A27" s="15"/>
      <c r="B27" s="16"/>
      <c r="C27" s="17"/>
    </row>
    <row r="28" spans="1:3" s="18" customFormat="1" x14ac:dyDescent="0.25">
      <c r="A28" s="15"/>
      <c r="B28" s="16"/>
      <c r="C28" s="17"/>
    </row>
    <row r="29" spans="1:3" s="18" customFormat="1" x14ac:dyDescent="0.25">
      <c r="A29" s="15"/>
      <c r="B29" s="16"/>
      <c r="C29" s="17"/>
    </row>
    <row r="30" spans="1:3" s="18" customFormat="1" x14ac:dyDescent="0.25">
      <c r="A30" s="15"/>
      <c r="B30" s="16"/>
      <c r="C30" s="17"/>
    </row>
    <row r="31" spans="1:3" s="18" customFormat="1" x14ac:dyDescent="0.25">
      <c r="A31" s="15"/>
      <c r="B31" s="16"/>
      <c r="C31" s="17"/>
    </row>
    <row r="32" spans="1:3" s="18" customFormat="1" x14ac:dyDescent="0.25">
      <c r="A32" s="15"/>
      <c r="B32" s="16"/>
      <c r="C32" s="17"/>
    </row>
    <row r="33" spans="1:3" s="18" customFormat="1" x14ac:dyDescent="0.25">
      <c r="A33" s="15"/>
      <c r="B33" s="16"/>
      <c r="C33" s="17"/>
    </row>
    <row r="34" spans="1:3" s="18" customFormat="1" x14ac:dyDescent="0.25">
      <c r="A34" s="15"/>
      <c r="B34" s="16"/>
      <c r="C34" s="17"/>
    </row>
    <row r="35" spans="1:3" s="18" customFormat="1" x14ac:dyDescent="0.25">
      <c r="A35" s="15"/>
      <c r="B35" s="16"/>
      <c r="C35" s="17"/>
    </row>
    <row r="36" spans="1:3" s="18" customFormat="1" x14ac:dyDescent="0.25">
      <c r="A36" s="15"/>
      <c r="B36" s="16"/>
      <c r="C36" s="17"/>
    </row>
    <row r="37" spans="1:3" s="18" customFormat="1" x14ac:dyDescent="0.25">
      <c r="A37" s="15"/>
      <c r="B37" s="16"/>
      <c r="C37" s="17"/>
    </row>
    <row r="38" spans="1:3" s="18" customFormat="1" x14ac:dyDescent="0.25">
      <c r="A38" s="15"/>
      <c r="B38" s="16"/>
      <c r="C38" s="17"/>
    </row>
    <row r="39" spans="1:3" x14ac:dyDescent="0.25">
      <c r="A39" s="24" t="s">
        <v>79</v>
      </c>
      <c r="B39" s="26"/>
      <c r="C39" s="27"/>
    </row>
    <row r="40" spans="1:3" ht="18.75" x14ac:dyDescent="0.3">
      <c r="A40" s="5"/>
      <c r="B40" s="12" t="s">
        <v>0</v>
      </c>
      <c r="C40" s="11" t="s">
        <v>80</v>
      </c>
    </row>
    <row r="41" spans="1:3" x14ac:dyDescent="0.25">
      <c r="A41" s="6"/>
      <c r="B41" s="4" t="s">
        <v>1</v>
      </c>
      <c r="C41" s="7">
        <f>SUMIF($B$4:$B$38,"Instruction: Salary (Cert.)", $C$4:$C$38)</f>
        <v>0</v>
      </c>
    </row>
    <row r="42" spans="1:3" x14ac:dyDescent="0.25">
      <c r="A42" s="6"/>
      <c r="B42" s="4" t="s">
        <v>2</v>
      </c>
      <c r="C42" s="7">
        <f>SUMIF($B$4:$B$38,"Instruction: Benefits (Cert.)", $C$4:$C$38)</f>
        <v>0</v>
      </c>
    </row>
    <row r="43" spans="1:3" x14ac:dyDescent="0.25">
      <c r="A43" s="6"/>
      <c r="B43" s="4" t="s">
        <v>3</v>
      </c>
      <c r="C43" s="7">
        <f>SUMIF($B$4:$B$38,"Instruction: Salary (NonCert.)", $C$4:$C$38)</f>
        <v>0</v>
      </c>
    </row>
    <row r="44" spans="1:3" x14ac:dyDescent="0.25">
      <c r="A44" s="6"/>
      <c r="B44" s="4" t="s">
        <v>4</v>
      </c>
      <c r="C44" s="7">
        <f>SUMIF($B$4:$B$38,"Instruction: Benefits (NonCert.)", $C$4:$C$38)</f>
        <v>0</v>
      </c>
    </row>
    <row r="45" spans="1:3" x14ac:dyDescent="0.25">
      <c r="A45" s="6"/>
      <c r="B45" s="3" t="s">
        <v>5</v>
      </c>
      <c r="C45" s="7">
        <f>SUMIF($B$4:$B$38,"Instruction: Professional Services", $C$4:$C$38)</f>
        <v>0</v>
      </c>
    </row>
    <row r="46" spans="1:3" x14ac:dyDescent="0.25">
      <c r="A46" s="6"/>
      <c r="B46" s="3" t="s">
        <v>6</v>
      </c>
      <c r="C46" s="7">
        <f>SUMIF($B$4:$B$38,"Instruction: Rentals", $C$4:$C$38)</f>
        <v>0</v>
      </c>
    </row>
    <row r="47" spans="1:3" x14ac:dyDescent="0.25">
      <c r="A47" s="6"/>
      <c r="B47" s="3" t="s">
        <v>7</v>
      </c>
      <c r="C47" s="7">
        <f>SUMIF($B$4:$B$38,"Instruction: Other Purchased Services", $C$4:$C$38)</f>
        <v>0</v>
      </c>
    </row>
    <row r="48" spans="1:3" x14ac:dyDescent="0.25">
      <c r="A48" s="6"/>
      <c r="B48" s="3" t="s">
        <v>8</v>
      </c>
      <c r="C48" s="7">
        <f>SUMIF($B$4:$B$38,"Instruction: General Supplies", $C$4:$C$38)</f>
        <v>0</v>
      </c>
    </row>
    <row r="49" spans="1:3" x14ac:dyDescent="0.25">
      <c r="A49" s="6"/>
      <c r="B49" s="3" t="s">
        <v>9</v>
      </c>
      <c r="C49" s="7">
        <f>SUMIF($B$4:$B$38,"Instruction: Property", $C$4:$C$38)</f>
        <v>0</v>
      </c>
    </row>
    <row r="50" spans="1:3" x14ac:dyDescent="0.25">
      <c r="B50" s="3" t="s">
        <v>10</v>
      </c>
      <c r="C50" s="7">
        <f>SUMIF($B$4:$B$38,"Instruction: Transfer", $C$4:$C$38)</f>
        <v>0</v>
      </c>
    </row>
    <row r="51" spans="1:3" x14ac:dyDescent="0.25">
      <c r="B51" s="4" t="s">
        <v>11</v>
      </c>
      <c r="C51" s="7">
        <f>SUMIF($B$4:$B$38,"Support Services (Student): Salary (Cert.)", $C$4:$C$38)</f>
        <v>0</v>
      </c>
    </row>
    <row r="52" spans="1:3" x14ac:dyDescent="0.25">
      <c r="B52" s="4" t="s">
        <v>12</v>
      </c>
      <c r="C52" s="7">
        <f>SUMIF($B$4:$B$38,"Support Services (Student): Benefits (Cert.)", $C$4:$C$38)</f>
        <v>0</v>
      </c>
    </row>
    <row r="53" spans="1:3" x14ac:dyDescent="0.25">
      <c r="B53" s="4" t="s">
        <v>13</v>
      </c>
      <c r="C53" s="7">
        <f>SUMIF($B$4:$B$38,"Support Services (Student): Salary (NonCert.)", $C$4:$C$38)</f>
        <v>0</v>
      </c>
    </row>
    <row r="54" spans="1:3" x14ac:dyDescent="0.25">
      <c r="B54" s="4" t="s">
        <v>14</v>
      </c>
      <c r="C54" s="7">
        <f>SUMIF($B$4:$B$38,"Support Services (Student): Benefits (NonCert.)", $C$4:$C$38)</f>
        <v>0</v>
      </c>
    </row>
    <row r="55" spans="1:3" x14ac:dyDescent="0.25">
      <c r="B55" s="3" t="s">
        <v>15</v>
      </c>
      <c r="C55" s="7">
        <f>SUMIF($B$4:$B$38,"Support Services (Student): Professional Services", $C$4:$C$38)</f>
        <v>0</v>
      </c>
    </row>
    <row r="56" spans="1:3" x14ac:dyDescent="0.25">
      <c r="B56" s="3" t="s">
        <v>16</v>
      </c>
      <c r="C56" s="7">
        <f>SUMIF($B$4:$B$38,"Support Services (Student): Rentals", $C$4:$C$38)</f>
        <v>0</v>
      </c>
    </row>
    <row r="57" spans="1:3" x14ac:dyDescent="0.25">
      <c r="B57" s="3" t="s">
        <v>17</v>
      </c>
      <c r="C57" s="7">
        <f>SUMIF($B$4:$B$38,"Support Services (Student): Other Purchased Services", $C$4:$C$38)</f>
        <v>0</v>
      </c>
    </row>
    <row r="58" spans="1:3" x14ac:dyDescent="0.25">
      <c r="B58" s="3" t="s">
        <v>18</v>
      </c>
      <c r="C58" s="7">
        <f>SUMIF($B$4:$B$38,"Support Services (Student): General Supplies", $C$4:$C$38)</f>
        <v>0</v>
      </c>
    </row>
    <row r="59" spans="1:3" x14ac:dyDescent="0.25">
      <c r="B59" s="3" t="s">
        <v>19</v>
      </c>
      <c r="C59" s="7">
        <f>SUMIF($B$4:$B$38,"Support Services (Student): Property", $C$4:$C$38)</f>
        <v>0</v>
      </c>
    </row>
    <row r="60" spans="1:3" x14ac:dyDescent="0.25">
      <c r="B60" s="3" t="s">
        <v>20</v>
      </c>
      <c r="C60" s="7">
        <f>SUMIF($B$4:$B$38,"Support Services (Student): Transfer", $C$4:$C$38)</f>
        <v>0</v>
      </c>
    </row>
    <row r="61" spans="1:3" x14ac:dyDescent="0.25">
      <c r="B61" s="4" t="s">
        <v>21</v>
      </c>
      <c r="C61" s="7">
        <f>SUMIF($B$4:$B$38,"Improvement of Instruction: Salary (Cert.)", $C$4:$C$38)</f>
        <v>0</v>
      </c>
    </row>
    <row r="62" spans="1:3" x14ac:dyDescent="0.25">
      <c r="B62" s="4" t="s">
        <v>22</v>
      </c>
      <c r="C62" s="7">
        <f>SUMIF($B$4:$B$38,"Improvement of Instruction: Benefits (Cert.)", $C$4:$C$38)</f>
        <v>0</v>
      </c>
    </row>
    <row r="63" spans="1:3" x14ac:dyDescent="0.25">
      <c r="B63" s="4" t="s">
        <v>23</v>
      </c>
      <c r="C63" s="7">
        <f>SUMIF($B$4:$B$38,"Improvement of Instruction: Salary (NonCert.)", $C$4:$C$38)</f>
        <v>0</v>
      </c>
    </row>
    <row r="64" spans="1:3" x14ac:dyDescent="0.25">
      <c r="B64" s="4" t="s">
        <v>24</v>
      </c>
      <c r="C64" s="7">
        <f>SUMIF($B$4:$B$38,"Improvement of Instruction: Benefits (NonCert.)", $C$4:$C$38)</f>
        <v>0</v>
      </c>
    </row>
    <row r="65" spans="2:3" x14ac:dyDescent="0.25">
      <c r="B65" s="3" t="s">
        <v>25</v>
      </c>
      <c r="C65" s="7">
        <f>SUMIF($B$4:$B$38,"Improvement of Instruction: Professional Services", $C$4:$C$38)</f>
        <v>0</v>
      </c>
    </row>
    <row r="66" spans="2:3" x14ac:dyDescent="0.25">
      <c r="B66" s="3" t="s">
        <v>26</v>
      </c>
      <c r="C66" s="7">
        <f>SUMIF($B$4:$B$38,"Improvement of Instruction: Rentals", $C$4:$C$38)</f>
        <v>0</v>
      </c>
    </row>
    <row r="67" spans="2:3" x14ac:dyDescent="0.25">
      <c r="B67" s="3" t="s">
        <v>27</v>
      </c>
      <c r="C67" s="7">
        <f>SUMIF($B$4:$B$38,"Improvement of Instruction: Other Purchased Services", $C$4:$C$38)</f>
        <v>0</v>
      </c>
    </row>
    <row r="68" spans="2:3" x14ac:dyDescent="0.25">
      <c r="B68" s="3" t="s">
        <v>28</v>
      </c>
      <c r="C68" s="7">
        <f>SUMIF($B$4:$B$38,"Improvement of Instruction: General Supplies", $C$4:$C$38)</f>
        <v>0</v>
      </c>
    </row>
    <row r="69" spans="2:3" x14ac:dyDescent="0.25">
      <c r="B69" s="3" t="s">
        <v>29</v>
      </c>
      <c r="C69" s="7">
        <f>SUMIF($B$4:$B$38,"Improvement of Instruction: Property", $C$4:$C$38)</f>
        <v>0</v>
      </c>
    </row>
    <row r="70" spans="2:3" x14ac:dyDescent="0.25">
      <c r="B70" s="3" t="s">
        <v>30</v>
      </c>
      <c r="C70" s="7">
        <f>SUMIF($B$4:$B$38,"Improvement of Instruction: Transfer", $C$4:$C$38)</f>
        <v>0</v>
      </c>
    </row>
    <row r="71" spans="2:3" x14ac:dyDescent="0.25">
      <c r="B71" s="4" t="s">
        <v>31</v>
      </c>
      <c r="C71" s="7">
        <f>SUMIF($B$4:$B$38,"Other Support Services: Salary (Cert.)", $C$4:$C$38)</f>
        <v>0</v>
      </c>
    </row>
    <row r="72" spans="2:3" x14ac:dyDescent="0.25">
      <c r="B72" s="4" t="s">
        <v>32</v>
      </c>
      <c r="C72" s="7">
        <f>SUMIF($B$4:$B$38,"Other Support Services: Benefits (Cert.)", $C$4:$C$38)</f>
        <v>0</v>
      </c>
    </row>
    <row r="73" spans="2:3" x14ac:dyDescent="0.25">
      <c r="B73" s="4" t="s">
        <v>33</v>
      </c>
      <c r="C73" s="7">
        <f>SUMIF($B$4:$B$38,"Other Support Services: Salary (NonCert.)", $C$4:$C$38)</f>
        <v>0</v>
      </c>
    </row>
    <row r="74" spans="2:3" x14ac:dyDescent="0.25">
      <c r="B74" s="4" t="s">
        <v>34</v>
      </c>
      <c r="C74" s="7">
        <f>SUMIF($B$4:$B$38,"Other Support Services: Benefits (NonCert.)", $C$4:$C$38)</f>
        <v>0</v>
      </c>
    </row>
    <row r="75" spans="2:3" x14ac:dyDescent="0.25">
      <c r="B75" s="3" t="s">
        <v>35</v>
      </c>
      <c r="C75" s="7">
        <f>SUMIF($B$4:$B$38,"Other Support Services: Professional Services", $C$4:$C$38)</f>
        <v>0</v>
      </c>
    </row>
    <row r="76" spans="2:3" x14ac:dyDescent="0.25">
      <c r="B76" s="3" t="s">
        <v>36</v>
      </c>
      <c r="C76" s="7">
        <f>SUMIF($B$4:$B$38,"Other Support Services: Rentals", $C$4:$C$38)</f>
        <v>0</v>
      </c>
    </row>
    <row r="77" spans="2:3" x14ac:dyDescent="0.25">
      <c r="B77" s="3" t="s">
        <v>37</v>
      </c>
      <c r="C77" s="7">
        <f>SUMIF($B$4:$B$38,"Other Support Services: Other Purchased Services", $C$4:$C$38)</f>
        <v>0</v>
      </c>
    </row>
    <row r="78" spans="2:3" x14ac:dyDescent="0.25">
      <c r="B78" s="3" t="s">
        <v>38</v>
      </c>
      <c r="C78" s="7">
        <f>SUMIF($B$4:$B$38,"Other Support Services: General Supplies", $C$4:$C$38)</f>
        <v>0</v>
      </c>
    </row>
    <row r="79" spans="2:3" x14ac:dyDescent="0.25">
      <c r="B79" s="3" t="s">
        <v>39</v>
      </c>
      <c r="C79" s="7">
        <f>SUMIF($B$4:$B$38,"Other Support Services: Property", $C$4:$C$38)</f>
        <v>0</v>
      </c>
    </row>
    <row r="80" spans="2:3" x14ac:dyDescent="0.25">
      <c r="B80" s="3" t="s">
        <v>40</v>
      </c>
      <c r="C80" s="7">
        <f>SUMIF($B$4:$B$38,"Other Support Services: Transfer", $C$4:$C$38)</f>
        <v>0</v>
      </c>
    </row>
    <row r="81" spans="2:3" x14ac:dyDescent="0.25">
      <c r="B81" s="4" t="s">
        <v>41</v>
      </c>
      <c r="C81" s="7">
        <f>SUMIF($B$4:$B$38,"Operations and Maintenance: Salary (Cert.)", $C$4:$C$38)</f>
        <v>0</v>
      </c>
    </row>
    <row r="82" spans="2:3" x14ac:dyDescent="0.25">
      <c r="B82" s="4" t="s">
        <v>42</v>
      </c>
      <c r="C82" s="7">
        <f>SUMIF($B$4:$B$38,"Operations and Maintenance: Benefits (Cert.)", $C$4:$C$38)</f>
        <v>0</v>
      </c>
    </row>
    <row r="83" spans="2:3" x14ac:dyDescent="0.25">
      <c r="B83" s="4" t="s">
        <v>43</v>
      </c>
      <c r="C83" s="7">
        <f>SUMIF($B$4:$B$38,"Operations and Maintenance: Salary (NonCert.)", $C$4:$C$38)</f>
        <v>0</v>
      </c>
    </row>
    <row r="84" spans="2:3" x14ac:dyDescent="0.25">
      <c r="B84" s="4" t="s">
        <v>44</v>
      </c>
      <c r="C84" s="7">
        <f>SUMIF($B$4:$B$38,"Operations and Maintenance: Benefits (NonCert.)", $C$4:$C$38)</f>
        <v>0</v>
      </c>
    </row>
    <row r="85" spans="2:3" x14ac:dyDescent="0.25">
      <c r="B85" s="3" t="s">
        <v>45</v>
      </c>
      <c r="C85" s="7">
        <f>SUMIF($B$4:$B$38,"Operations and Maintenance: Professional Services", $C$4:$C$38)</f>
        <v>0</v>
      </c>
    </row>
    <row r="86" spans="2:3" x14ac:dyDescent="0.25">
      <c r="B86" s="3" t="s">
        <v>46</v>
      </c>
      <c r="C86" s="7">
        <f>SUMIF($B$4:$B$38,"Operations and Maintenance: Rentals", $C$4:$C$38)</f>
        <v>0</v>
      </c>
    </row>
    <row r="87" spans="2:3" x14ac:dyDescent="0.25">
      <c r="B87" s="3" t="s">
        <v>47</v>
      </c>
      <c r="C87" s="7">
        <f>SUMIF($B$4:$B$38,"Operations and Maintenance: Other Purchased Services", $C$4:$C$38)</f>
        <v>0</v>
      </c>
    </row>
    <row r="88" spans="2:3" x14ac:dyDescent="0.25">
      <c r="B88" s="3" t="s">
        <v>48</v>
      </c>
      <c r="C88" s="7">
        <f>SUMIF($B$4:$B$38,"Operations and Maintenance: General Supplies", $C$4:$C$38)</f>
        <v>0</v>
      </c>
    </row>
    <row r="89" spans="2:3" x14ac:dyDescent="0.25">
      <c r="B89" s="3" t="s">
        <v>49</v>
      </c>
      <c r="C89" s="7">
        <f>SUMIF($B$4:$B$38,"Operations and Maintenance: Property", $C$4:$C$38)</f>
        <v>0</v>
      </c>
    </row>
    <row r="90" spans="2:3" x14ac:dyDescent="0.25">
      <c r="B90" s="3" t="s">
        <v>50</v>
      </c>
      <c r="C90" s="7">
        <f>SUMIF($B$4:$B$38,"Operations and Maintenance: Transfer", $C$4:$C$38)</f>
        <v>0</v>
      </c>
    </row>
    <row r="91" spans="2:3" x14ac:dyDescent="0.25">
      <c r="B91" s="4" t="s">
        <v>51</v>
      </c>
      <c r="C91" s="7">
        <f>SUMIF($B$4:$B$38,"Transportation: Salary (Cert.)", $C$4:$C$38)</f>
        <v>0</v>
      </c>
    </row>
    <row r="92" spans="2:3" x14ac:dyDescent="0.25">
      <c r="B92" s="4" t="s">
        <v>52</v>
      </c>
      <c r="C92" s="7">
        <f>SUMIF($B$4:$B$38,"Transportation: Benefits (Cert.)", $C$4:$C$38)</f>
        <v>0</v>
      </c>
    </row>
    <row r="93" spans="2:3" x14ac:dyDescent="0.25">
      <c r="B93" s="4" t="s">
        <v>53</v>
      </c>
      <c r="C93" s="7">
        <f>SUMIF($B$4:$B$38,"Transportation: Salary (NonCert.)", $C$4:$C$38)</f>
        <v>0</v>
      </c>
    </row>
    <row r="94" spans="2:3" x14ac:dyDescent="0.25">
      <c r="B94" s="4" t="s">
        <v>54</v>
      </c>
      <c r="C94" s="7">
        <f>SUMIF($B$4:$B$38,"Transportation: Benefits (NonCert.)", $C$4:$C$38)</f>
        <v>0</v>
      </c>
    </row>
    <row r="95" spans="2:3" x14ac:dyDescent="0.25">
      <c r="B95" s="3" t="s">
        <v>55</v>
      </c>
      <c r="C95" s="7">
        <f>SUMIF($B$4:$B$38,"Transportation: Professional Services", $C$4:$C$38)</f>
        <v>0</v>
      </c>
    </row>
    <row r="96" spans="2:3" x14ac:dyDescent="0.25">
      <c r="B96" s="3" t="s">
        <v>56</v>
      </c>
      <c r="C96" s="7">
        <f>SUMIF($B$4:$B$38,"Transportation: Rentals", $C$4:$C$38)</f>
        <v>0</v>
      </c>
    </row>
    <row r="97" spans="2:3" x14ac:dyDescent="0.25">
      <c r="B97" s="3" t="s">
        <v>57</v>
      </c>
      <c r="C97" s="7">
        <f>SUMIF($B$4:$B$38,"Transportation: Other Purchased Services", $C$4:$C$38)</f>
        <v>0</v>
      </c>
    </row>
    <row r="98" spans="2:3" x14ac:dyDescent="0.25">
      <c r="B98" s="3" t="s">
        <v>58</v>
      </c>
      <c r="C98" s="7">
        <f>SUMIF($B$4:$B$38,"Transportation: General Supplies", $C$4:$C$38)</f>
        <v>0</v>
      </c>
    </row>
    <row r="99" spans="2:3" x14ac:dyDescent="0.25">
      <c r="B99" s="3" t="s">
        <v>59</v>
      </c>
      <c r="C99" s="7">
        <f>SUMIF($B$4:$B$38,"Transportation: Property", $C$4:$C$38)</f>
        <v>0</v>
      </c>
    </row>
    <row r="100" spans="2:3" x14ac:dyDescent="0.25">
      <c r="B100" s="3" t="s">
        <v>60</v>
      </c>
      <c r="C100" s="7">
        <f>SUMIF($B$4:$B$38,"Transportation: Transfer", $C$4:$C$38)</f>
        <v>0</v>
      </c>
    </row>
    <row r="101" spans="2:3" x14ac:dyDescent="0.25">
      <c r="B101" s="4" t="s">
        <v>61</v>
      </c>
      <c r="C101" s="7">
        <f>SUMIF($B$4:$B$38,"Community Services Operations: Salary (Cert.)", $C$4:$C$38)</f>
        <v>0</v>
      </c>
    </row>
    <row r="102" spans="2:3" x14ac:dyDescent="0.25">
      <c r="B102" s="4" t="s">
        <v>62</v>
      </c>
      <c r="C102" s="7">
        <f>SUMIF($B$4:$B$38,"Community Services Operations: Benefits (Cert.)", $C$4:$C$38)</f>
        <v>0</v>
      </c>
    </row>
    <row r="103" spans="2:3" x14ac:dyDescent="0.25">
      <c r="B103" s="4" t="s">
        <v>63</v>
      </c>
      <c r="C103" s="7">
        <f>SUMIF($B$4:$B$38,"Community Services Operations: Salary (NonCert.)", $C$4:$C$38)</f>
        <v>0</v>
      </c>
    </row>
    <row r="104" spans="2:3" x14ac:dyDescent="0.25">
      <c r="B104" s="4" t="s">
        <v>64</v>
      </c>
      <c r="C104" s="7">
        <f>SUMIF($B$4:$B$38,"Community Services Operations: Benefits (NonCert.)", $C$4:$C$38)</f>
        <v>0</v>
      </c>
    </row>
    <row r="105" spans="2:3" x14ac:dyDescent="0.25">
      <c r="B105" s="3" t="s">
        <v>65</v>
      </c>
      <c r="C105" s="7">
        <f>SUMIF($B$4:$B$38,"Community Services Operations: Professional Services", $C$4:$C$38)</f>
        <v>0</v>
      </c>
    </row>
    <row r="106" spans="2:3" x14ac:dyDescent="0.25">
      <c r="B106" s="3" t="s">
        <v>66</v>
      </c>
      <c r="C106" s="7">
        <f>SUMIF($B$4:$B$38,"Community Services Operations: Rentals", $C$4:$C$38)</f>
        <v>0</v>
      </c>
    </row>
    <row r="107" spans="2:3" x14ac:dyDescent="0.25">
      <c r="B107" s="3" t="s">
        <v>67</v>
      </c>
      <c r="C107" s="7">
        <f>SUMIF($B$4:$B$38,"Community Services Operations: Other Purchased Services", $C$4:$C$38)</f>
        <v>0</v>
      </c>
    </row>
    <row r="108" spans="2:3" x14ac:dyDescent="0.25">
      <c r="B108" s="3" t="s">
        <v>68</v>
      </c>
      <c r="C108" s="7">
        <f>SUMIF($B$4:$B$38,"Community Services Operations: General Supplies", $C$4:$C$38)</f>
        <v>0</v>
      </c>
    </row>
    <row r="109" spans="2:3" x14ac:dyDescent="0.25">
      <c r="B109" s="3" t="s">
        <v>69</v>
      </c>
      <c r="C109" s="7">
        <f>SUMIF($B$4:$B$38,"Community Services Operations: Property", $C$4:$C$38)</f>
        <v>0</v>
      </c>
    </row>
    <row r="110" spans="2:3" x14ac:dyDescent="0.25">
      <c r="B110" s="3" t="s">
        <v>70</v>
      </c>
      <c r="C110" s="7">
        <f>SUMIF($B$4:$B$38,"Community Services Operations: Transfer", $C$4:$C$38)</f>
        <v>0</v>
      </c>
    </row>
    <row r="111" spans="2:3" x14ac:dyDescent="0.25">
      <c r="B111" s="8" t="s">
        <v>71</v>
      </c>
      <c r="C111" s="7">
        <f>SUMIF($B$4:$B$38,"Indirect Cost Used", $C$4:$C$38)</f>
        <v>0</v>
      </c>
    </row>
    <row r="112" spans="2:3" ht="18.75" x14ac:dyDescent="0.3">
      <c r="B112" s="9" t="s">
        <v>81</v>
      </c>
      <c r="C112" s="10">
        <f>SUM(C4:C38)</f>
        <v>0</v>
      </c>
    </row>
  </sheetData>
  <sheetProtection sheet="1" formatCells="0" formatRows="0" insertRows="0" insertHyperlinks="0" selectLockedCells="1"/>
  <mergeCells count="2">
    <mergeCell ref="A1:C1"/>
    <mergeCell ref="A2:C2"/>
  </mergeCells>
  <conditionalFormatting sqref="A4 A5:C39">
    <cfRule type="expression" dxfId="25" priority="5">
      <formula>MOD(ROW(),2)=0</formula>
    </cfRule>
  </conditionalFormatting>
  <conditionalFormatting sqref="B41:C111">
    <cfRule type="expression" dxfId="24" priority="4">
      <formula>MOD(ROW(),2)=0</formula>
    </cfRule>
  </conditionalFormatting>
  <conditionalFormatting sqref="B4:C4">
    <cfRule type="expression" dxfId="23" priority="2">
      <formula>MOD(ROW(),2)=0</formula>
    </cfRule>
  </conditionalFormatting>
  <hyperlinks>
    <hyperlink ref="B3" location="'Budget Example Expenditures'!A1" display="Budget Category" xr:uid="{4A3D2E6C-CEF4-4678-BDA8-DD809816BA67}"/>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1" operator="lessThan" id="{EA53A922-B145-49D0-A4C9-E37A6DDBE4BD}">
            <xm:f>'Funding Descriptions'!$C40</xm:f>
            <x14:dxf>
              <font>
                <b/>
                <i val="0"/>
                <color rgb="FFC00000"/>
              </font>
              <fill>
                <patternFill patternType="solid">
                  <bgColor theme="5" tint="0.79998168889431442"/>
                </patternFill>
              </fill>
            </x14:dxf>
          </x14:cfRule>
          <x14:cfRule type="cellIs" priority="3" operator="greaterThan" id="{A33934FC-D909-4D26-A621-242BEE0B7E2D}">
            <xm:f>'Funding Descriptions'!$C40</xm:f>
            <x14:dxf>
              <font>
                <b/>
                <i val="0"/>
                <color rgb="FF00B050"/>
              </font>
              <fill>
                <patternFill patternType="solid">
                  <bgColor theme="9" tint="0.79998168889431442"/>
                </patternFill>
              </fill>
            </x14:dxf>
          </x14:cfRule>
          <xm:sqref>C41:C112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E6B2E61-0659-4FE1-90A1-5061014640D8}">
          <x14:formula1>
            <xm:f>List!$A$2:$A$73</xm:f>
          </x14:formula1>
          <xm:sqref>B4:B39</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876B1-D964-4B11-B151-4D5DC5C1C785}">
  <sheetPr>
    <tabColor rgb="FF00B050"/>
  </sheetPr>
  <dimension ref="A1:M37"/>
  <sheetViews>
    <sheetView zoomScale="80" zoomScaleNormal="80" workbookViewId="0">
      <selection activeCell="A4" sqref="A4:B4"/>
    </sheetView>
  </sheetViews>
  <sheetFormatPr defaultRowHeight="15" x14ac:dyDescent="0.25"/>
  <cols>
    <col min="2" max="2" width="20.7109375" bestFit="1" customWidth="1"/>
    <col min="3" max="13" width="13.7109375" customWidth="1"/>
  </cols>
  <sheetData>
    <row r="1" spans="1:13" ht="29.25" customHeight="1" x14ac:dyDescent="0.25">
      <c r="A1" s="295" t="s">
        <v>626</v>
      </c>
      <c r="B1" s="296"/>
      <c r="C1" s="296"/>
      <c r="D1" s="296"/>
      <c r="E1" s="296"/>
      <c r="F1" s="296"/>
      <c r="G1" s="296"/>
      <c r="H1" s="296"/>
      <c r="I1" s="296"/>
      <c r="J1" s="296"/>
      <c r="K1" s="296"/>
      <c r="L1" s="296"/>
      <c r="M1" s="297"/>
    </row>
    <row r="2" spans="1:13" ht="28.5" customHeight="1" x14ac:dyDescent="0.3">
      <c r="A2" s="298"/>
      <c r="B2" s="299"/>
      <c r="C2" s="299"/>
      <c r="D2" s="299"/>
      <c r="E2" s="299"/>
      <c r="F2" s="299"/>
      <c r="G2" s="299"/>
      <c r="H2" s="299"/>
      <c r="I2" s="299"/>
      <c r="J2" s="299"/>
      <c r="K2" s="299"/>
      <c r="L2" s="299"/>
      <c r="M2" s="300"/>
    </row>
    <row r="3" spans="1:13" ht="14.45" customHeight="1" x14ac:dyDescent="0.25">
      <c r="A3" s="263" t="s">
        <v>82</v>
      </c>
      <c r="B3" s="264"/>
      <c r="C3" s="264"/>
      <c r="D3" s="264"/>
      <c r="E3" s="264"/>
      <c r="F3" s="264"/>
      <c r="G3" s="264"/>
      <c r="H3" s="264"/>
      <c r="I3" s="264"/>
      <c r="J3" s="264"/>
      <c r="K3" s="264"/>
      <c r="L3" s="264"/>
      <c r="M3" s="265"/>
    </row>
    <row r="4" spans="1:13" x14ac:dyDescent="0.25">
      <c r="A4" s="266" t="s">
        <v>129</v>
      </c>
      <c r="B4" s="267"/>
      <c r="C4" s="88">
        <v>110</v>
      </c>
      <c r="D4" s="88">
        <v>120</v>
      </c>
      <c r="E4" s="88" t="s">
        <v>83</v>
      </c>
      <c r="F4" s="88" t="s">
        <v>83</v>
      </c>
      <c r="G4" s="88" t="s">
        <v>84</v>
      </c>
      <c r="H4" s="88">
        <v>440</v>
      </c>
      <c r="I4" s="88" t="s">
        <v>85</v>
      </c>
      <c r="J4" s="88" t="s">
        <v>86</v>
      </c>
      <c r="K4" s="88" t="s">
        <v>87</v>
      </c>
      <c r="L4" s="88">
        <v>910</v>
      </c>
      <c r="M4" s="89"/>
    </row>
    <row r="5" spans="1:13" ht="14.45" customHeight="1" x14ac:dyDescent="0.25">
      <c r="A5" s="208" t="s">
        <v>88</v>
      </c>
      <c r="B5" s="210" t="s">
        <v>89</v>
      </c>
      <c r="C5" s="211" t="s">
        <v>90</v>
      </c>
      <c r="D5" s="212"/>
      <c r="E5" s="211" t="s">
        <v>91</v>
      </c>
      <c r="F5" s="212"/>
      <c r="G5" s="213" t="s">
        <v>92</v>
      </c>
      <c r="H5" s="214" t="s">
        <v>93</v>
      </c>
      <c r="I5" s="214" t="s">
        <v>94</v>
      </c>
      <c r="J5" s="214" t="s">
        <v>95</v>
      </c>
      <c r="K5" s="214" t="s">
        <v>96</v>
      </c>
      <c r="L5" s="214" t="s">
        <v>97</v>
      </c>
      <c r="M5" s="215" t="s">
        <v>98</v>
      </c>
    </row>
    <row r="6" spans="1:13" x14ac:dyDescent="0.25">
      <c r="A6" s="209"/>
      <c r="B6" s="209"/>
      <c r="C6" s="33" t="s">
        <v>99</v>
      </c>
      <c r="D6" s="33" t="s">
        <v>100</v>
      </c>
      <c r="E6" s="33" t="s">
        <v>99</v>
      </c>
      <c r="F6" s="33" t="s">
        <v>101</v>
      </c>
      <c r="G6" s="209"/>
      <c r="H6" s="209"/>
      <c r="I6" s="209"/>
      <c r="J6" s="209"/>
      <c r="K6" s="209"/>
      <c r="L6" s="209"/>
      <c r="M6" s="209"/>
    </row>
    <row r="7" spans="1:13" x14ac:dyDescent="0.25">
      <c r="A7" s="34">
        <v>11000</v>
      </c>
      <c r="B7" s="34" t="s">
        <v>102</v>
      </c>
      <c r="C7" s="79">
        <f>'Amendment #3 Funding Dscrpt'!$C41</f>
        <v>0</v>
      </c>
      <c r="D7" s="79">
        <f>'Amendment #3 Funding Dscrpt'!$C43</f>
        <v>0</v>
      </c>
      <c r="E7" s="79">
        <f>'Amendment #3 Funding Dscrpt'!$C42</f>
        <v>0</v>
      </c>
      <c r="F7" s="79">
        <f>'Amendment #3 Funding Dscrpt'!$C44</f>
        <v>0</v>
      </c>
      <c r="G7" s="79">
        <f>'Amendment #3 Funding Dscrpt'!$C45</f>
        <v>0</v>
      </c>
      <c r="H7" s="79">
        <f>'Amendment #3 Funding Dscrpt'!$C46</f>
        <v>0</v>
      </c>
      <c r="I7" s="79">
        <f>'Amendment #3 Funding Dscrpt'!$C47</f>
        <v>0</v>
      </c>
      <c r="J7" s="79">
        <f>'Amendment #3 Funding Dscrpt'!$C48</f>
        <v>0</v>
      </c>
      <c r="K7" s="79">
        <f>'Amendment #3 Funding Dscrpt'!$C49</f>
        <v>0</v>
      </c>
      <c r="L7" s="79">
        <f>'Amendment #3 Funding Dscrpt'!$C50</f>
        <v>0</v>
      </c>
      <c r="M7" s="81">
        <f t="shared" ref="M7:M14" si="0">SUM(C7:L7)</f>
        <v>0</v>
      </c>
    </row>
    <row r="8" spans="1:13" ht="25.5" x14ac:dyDescent="0.25">
      <c r="A8" s="35">
        <v>21000</v>
      </c>
      <c r="B8" s="34" t="s">
        <v>103</v>
      </c>
      <c r="C8" s="79">
        <f>'Amendment #3 Funding Dscrpt'!$C51</f>
        <v>0</v>
      </c>
      <c r="D8" s="79">
        <f>'Amendment #3 Funding Dscrpt'!$C53</f>
        <v>0</v>
      </c>
      <c r="E8" s="79">
        <f>'Amendment #3 Funding Dscrpt'!$C52</f>
        <v>0</v>
      </c>
      <c r="F8" s="79">
        <f>'Amendment #3 Funding Dscrpt'!$C54</f>
        <v>0</v>
      </c>
      <c r="G8" s="79">
        <f>'Amendment #3 Funding Dscrpt'!$C55</f>
        <v>0</v>
      </c>
      <c r="H8" s="79">
        <f>'Amendment #3 Funding Dscrpt'!$C56</f>
        <v>0</v>
      </c>
      <c r="I8" s="79">
        <f>'Amendment #3 Funding Dscrpt'!$C57</f>
        <v>0</v>
      </c>
      <c r="J8" s="79">
        <f>'Amendment #3 Funding Dscrpt'!$C58</f>
        <v>0</v>
      </c>
      <c r="K8" s="79">
        <f>'Amendment #3 Funding Dscrpt'!$C59</f>
        <v>0</v>
      </c>
      <c r="L8" s="79">
        <f>'Amendment #3 Funding Dscrpt'!$C60</f>
        <v>0</v>
      </c>
      <c r="M8" s="81">
        <f t="shared" si="0"/>
        <v>0</v>
      </c>
    </row>
    <row r="9" spans="1:13" ht="22.5" x14ac:dyDescent="0.25">
      <c r="A9" s="35">
        <v>22100</v>
      </c>
      <c r="B9" s="36" t="s">
        <v>104</v>
      </c>
      <c r="C9" s="79">
        <f>'Amendment #3 Funding Dscrpt'!$C61</f>
        <v>0</v>
      </c>
      <c r="D9" s="79">
        <f>'Amendment #3 Funding Dscrpt'!$C63</f>
        <v>0</v>
      </c>
      <c r="E9" s="79">
        <f>'Amendment #3 Funding Dscrpt'!$C62</f>
        <v>0</v>
      </c>
      <c r="F9" s="79">
        <f>'Amendment #3 Funding Dscrpt'!$C64</f>
        <v>0</v>
      </c>
      <c r="G9" s="79">
        <f>'Amendment #3 Funding Dscrpt'!$C65</f>
        <v>0</v>
      </c>
      <c r="H9" s="79">
        <f>'Amendment #3 Funding Dscrpt'!$C66</f>
        <v>0</v>
      </c>
      <c r="I9" s="79">
        <f>'Amendment #3 Funding Dscrpt'!$C67</f>
        <v>0</v>
      </c>
      <c r="J9" s="79">
        <f>'Amendment #3 Funding Dscrpt'!$C68</f>
        <v>0</v>
      </c>
      <c r="K9" s="79">
        <f>'Amendment #3 Funding Dscrpt'!$C69</f>
        <v>0</v>
      </c>
      <c r="L9" s="79">
        <f>'Amendment #3 Funding Dscrpt'!$C70</f>
        <v>0</v>
      </c>
      <c r="M9" s="81">
        <f t="shared" si="0"/>
        <v>0</v>
      </c>
    </row>
    <row r="10" spans="1:13" x14ac:dyDescent="0.25">
      <c r="A10" s="35">
        <v>22900</v>
      </c>
      <c r="B10" s="34" t="s">
        <v>105</v>
      </c>
      <c r="C10" s="79">
        <f>'Amendment #3 Funding Dscrpt'!$C71</f>
        <v>0</v>
      </c>
      <c r="D10" s="79">
        <f>'Amendment #3 Funding Dscrpt'!$C73</f>
        <v>0</v>
      </c>
      <c r="E10" s="79">
        <f>'Amendment #3 Funding Dscrpt'!$C72</f>
        <v>0</v>
      </c>
      <c r="F10" s="79">
        <f>'Amendment #3 Funding Dscrpt'!$C74</f>
        <v>0</v>
      </c>
      <c r="G10" s="79">
        <f>'Amendment #3 Funding Dscrpt'!$C75</f>
        <v>0</v>
      </c>
      <c r="H10" s="79">
        <f>'Amendment #3 Funding Dscrpt'!$C76</f>
        <v>0</v>
      </c>
      <c r="I10" s="79">
        <f>'Amendment #3 Funding Dscrpt'!$C77</f>
        <v>0</v>
      </c>
      <c r="J10" s="79">
        <f>'Amendment #3 Funding Dscrpt'!$C78</f>
        <v>0</v>
      </c>
      <c r="K10" s="79">
        <f>'Amendment #3 Funding Dscrpt'!$C79</f>
        <v>0</v>
      </c>
      <c r="L10" s="79">
        <f>'Amendment #3 Funding Dscrpt'!$C80</f>
        <v>0</v>
      </c>
      <c r="M10" s="81">
        <f t="shared" si="0"/>
        <v>0</v>
      </c>
    </row>
    <row r="11" spans="1:13" x14ac:dyDescent="0.25">
      <c r="A11" s="35">
        <v>25191</v>
      </c>
      <c r="B11" s="34" t="s">
        <v>106</v>
      </c>
      <c r="C11" s="79"/>
      <c r="D11" s="79"/>
      <c r="E11" s="79"/>
      <c r="F11" s="79"/>
      <c r="G11" s="79"/>
      <c r="H11" s="79"/>
      <c r="I11" s="79"/>
      <c r="J11" s="79"/>
      <c r="K11" s="79"/>
      <c r="L11" s="79"/>
      <c r="M11" s="81">
        <f t="shared" si="0"/>
        <v>0</v>
      </c>
    </row>
    <row r="12" spans="1:13" ht="24" x14ac:dyDescent="0.25">
      <c r="A12" s="35">
        <v>26000</v>
      </c>
      <c r="B12" s="37" t="s">
        <v>107</v>
      </c>
      <c r="C12" s="79">
        <f>'Amendment #3 Funding Dscrpt'!$C81</f>
        <v>0</v>
      </c>
      <c r="D12" s="79">
        <f>'Amendment #3 Funding Dscrpt'!$C83</f>
        <v>0</v>
      </c>
      <c r="E12" s="79">
        <f>'Amendment #3 Funding Dscrpt'!$C82</f>
        <v>0</v>
      </c>
      <c r="F12" s="79">
        <f>'Amendment #3 Funding Dscrpt'!$C84</f>
        <v>0</v>
      </c>
      <c r="G12" s="79">
        <f>'Amendment #3 Funding Dscrpt'!$C85</f>
        <v>0</v>
      </c>
      <c r="H12" s="79">
        <f>'Amendment #3 Funding Dscrpt'!$C86</f>
        <v>0</v>
      </c>
      <c r="I12" s="79">
        <f>'Amendment #3 Funding Dscrpt'!$C87</f>
        <v>0</v>
      </c>
      <c r="J12" s="79">
        <f>'Amendment #3 Funding Dscrpt'!$C88</f>
        <v>0</v>
      </c>
      <c r="K12" s="79">
        <f>'Amendment #3 Funding Dscrpt'!$C89</f>
        <v>0</v>
      </c>
      <c r="L12" s="79">
        <f>'Amendment #3 Funding Dscrpt'!$C90</f>
        <v>0</v>
      </c>
      <c r="M12" s="81">
        <f t="shared" si="0"/>
        <v>0</v>
      </c>
    </row>
    <row r="13" spans="1:13" x14ac:dyDescent="0.25">
      <c r="A13" s="34">
        <v>27000</v>
      </c>
      <c r="B13" s="34" t="s">
        <v>108</v>
      </c>
      <c r="C13" s="79">
        <f>'Amendment #3 Funding Dscrpt'!$C91</f>
        <v>0</v>
      </c>
      <c r="D13" s="79">
        <f>'Amendment #3 Funding Dscrpt'!$C93</f>
        <v>0</v>
      </c>
      <c r="E13" s="79">
        <f>'Amendment #3 Funding Dscrpt'!$C92</f>
        <v>0</v>
      </c>
      <c r="F13" s="79">
        <f>'Amendment #3 Funding Dscrpt'!$C94</f>
        <v>0</v>
      </c>
      <c r="G13" s="79">
        <f>'Amendment #3 Funding Dscrpt'!$C95</f>
        <v>0</v>
      </c>
      <c r="H13" s="79">
        <f>'Amendment #3 Funding Dscrpt'!$C96</f>
        <v>0</v>
      </c>
      <c r="I13" s="79">
        <f>'Amendment #3 Funding Dscrpt'!$C97</f>
        <v>0</v>
      </c>
      <c r="J13" s="79">
        <f>'Amendment #3 Funding Dscrpt'!$C98</f>
        <v>0</v>
      </c>
      <c r="K13" s="79">
        <f>'Amendment #3 Funding Dscrpt'!$C99</f>
        <v>0</v>
      </c>
      <c r="L13" s="79">
        <f>'Amendment #3 Funding Dscrpt'!$C100</f>
        <v>0</v>
      </c>
      <c r="M13" s="81">
        <f t="shared" si="0"/>
        <v>0</v>
      </c>
    </row>
    <row r="14" spans="1:13" ht="25.5" x14ac:dyDescent="0.25">
      <c r="A14" s="34">
        <v>33000</v>
      </c>
      <c r="B14" s="34" t="s">
        <v>109</v>
      </c>
      <c r="C14" s="79">
        <f>'Amendment #3 Funding Dscrpt'!$C101</f>
        <v>0</v>
      </c>
      <c r="D14" s="79">
        <f>'Amendment #3 Funding Dscrpt'!$C103</f>
        <v>0</v>
      </c>
      <c r="E14" s="79">
        <f>'Amendment #3 Funding Dscrpt'!$C102</f>
        <v>0</v>
      </c>
      <c r="F14" s="79">
        <f>'Amendment #3 Funding Dscrpt'!$C104</f>
        <v>0</v>
      </c>
      <c r="G14" s="79">
        <f>'Amendment #3 Funding Dscrpt'!$C105</f>
        <v>0</v>
      </c>
      <c r="H14" s="79">
        <f>'Amendment #3 Funding Dscrpt'!$C106</f>
        <v>0</v>
      </c>
      <c r="I14" s="79">
        <f>'Amendment #3 Funding Dscrpt'!$C107</f>
        <v>0</v>
      </c>
      <c r="J14" s="79">
        <f>'Amendment #3 Funding Dscrpt'!$C108</f>
        <v>0</v>
      </c>
      <c r="K14" s="79">
        <f>'Amendment #3 Funding Dscrpt'!$C109</f>
        <v>0</v>
      </c>
      <c r="L14" s="79">
        <f>'Amendment #3 Funding Dscrpt'!$C110</f>
        <v>0</v>
      </c>
      <c r="M14" s="81">
        <f t="shared" si="0"/>
        <v>0</v>
      </c>
    </row>
    <row r="15" spans="1:13" x14ac:dyDescent="0.25">
      <c r="A15" s="157"/>
      <c r="B15" s="157" t="s">
        <v>71</v>
      </c>
      <c r="C15" s="79"/>
      <c r="D15" s="79"/>
      <c r="E15" s="79"/>
      <c r="F15" s="79"/>
      <c r="G15" s="79"/>
      <c r="H15" s="79"/>
      <c r="I15" s="79"/>
      <c r="J15" s="79"/>
      <c r="K15" s="79"/>
      <c r="L15" s="79"/>
      <c r="M15" s="81">
        <f>'Amendment #3 Funding Dscrpt'!$C111</f>
        <v>0</v>
      </c>
    </row>
    <row r="16" spans="1:13" x14ac:dyDescent="0.25">
      <c r="A16" s="38"/>
      <c r="B16" s="39" t="s">
        <v>110</v>
      </c>
      <c r="C16" s="82">
        <f t="shared" ref="C16:L16" si="1">SUM(C7:C15)</f>
        <v>0</v>
      </c>
      <c r="D16" s="81">
        <f t="shared" si="1"/>
        <v>0</v>
      </c>
      <c r="E16" s="81">
        <f t="shared" si="1"/>
        <v>0</v>
      </c>
      <c r="F16" s="81">
        <f t="shared" si="1"/>
        <v>0</v>
      </c>
      <c r="G16" s="81">
        <f t="shared" si="1"/>
        <v>0</v>
      </c>
      <c r="H16" s="81">
        <f t="shared" si="1"/>
        <v>0</v>
      </c>
      <c r="I16" s="81">
        <f t="shared" si="1"/>
        <v>0</v>
      </c>
      <c r="J16" s="81">
        <f t="shared" si="1"/>
        <v>0</v>
      </c>
      <c r="K16" s="81">
        <f t="shared" si="1"/>
        <v>0</v>
      </c>
      <c r="L16" s="81">
        <f t="shared" si="1"/>
        <v>0</v>
      </c>
      <c r="M16" s="82">
        <f>SUM(C16:L16)+M15</f>
        <v>0</v>
      </c>
    </row>
    <row r="17" spans="1:13" ht="15.75" x14ac:dyDescent="0.25">
      <c r="A17" s="271" t="s">
        <v>125</v>
      </c>
      <c r="B17" s="272"/>
      <c r="C17" s="272"/>
      <c r="D17" s="272"/>
      <c r="E17" s="272"/>
      <c r="F17" s="272"/>
      <c r="G17" s="272"/>
      <c r="H17" s="272"/>
      <c r="I17" s="272"/>
      <c r="J17" s="272"/>
      <c r="K17" s="272"/>
      <c r="L17" s="212"/>
      <c r="M17" s="90">
        <f>SUM(M7:M15)</f>
        <v>0</v>
      </c>
    </row>
    <row r="18" spans="1:13" ht="16.5" thickBot="1" x14ac:dyDescent="0.3">
      <c r="A18" s="91"/>
      <c r="B18" s="78"/>
      <c r="C18" s="78"/>
      <c r="D18" s="78"/>
      <c r="E18" s="78"/>
      <c r="F18" s="78"/>
      <c r="G18" s="78"/>
      <c r="H18" s="78"/>
      <c r="I18" s="78"/>
      <c r="J18" s="78"/>
      <c r="K18" s="78"/>
      <c r="L18" s="78"/>
      <c r="M18" s="92"/>
    </row>
    <row r="19" spans="1:13" ht="19.5" thickBot="1" x14ac:dyDescent="0.3">
      <c r="A19" s="276" t="s">
        <v>607</v>
      </c>
      <c r="B19" s="277"/>
      <c r="C19" s="277"/>
      <c r="D19" s="277"/>
      <c r="E19" s="277"/>
      <c r="F19" s="277"/>
      <c r="G19" s="277"/>
      <c r="H19" s="277"/>
      <c r="I19" s="277"/>
      <c r="J19" s="277"/>
      <c r="K19" s="277"/>
      <c r="L19" s="277"/>
      <c r="M19" s="278"/>
    </row>
    <row r="20" spans="1:13" x14ac:dyDescent="0.25">
      <c r="A20" s="273" t="s">
        <v>111</v>
      </c>
      <c r="B20" s="274"/>
      <c r="C20" s="274"/>
      <c r="D20" s="274"/>
      <c r="E20" s="274"/>
      <c r="F20" s="274"/>
      <c r="G20" s="274"/>
      <c r="H20" s="274"/>
      <c r="I20" s="274"/>
      <c r="J20" s="274"/>
      <c r="K20" s="274"/>
      <c r="L20" s="274"/>
      <c r="M20" s="275"/>
    </row>
    <row r="21" spans="1:13" ht="25.5" x14ac:dyDescent="0.25">
      <c r="A21" s="228" t="s">
        <v>112</v>
      </c>
      <c r="B21" s="229"/>
      <c r="C21" s="228" t="s">
        <v>113</v>
      </c>
      <c r="D21" s="229"/>
      <c r="E21" s="124" t="s">
        <v>114</v>
      </c>
      <c r="F21" s="125" t="s">
        <v>115</v>
      </c>
      <c r="G21" s="125" t="s">
        <v>116</v>
      </c>
      <c r="H21" s="124" t="s">
        <v>117</v>
      </c>
      <c r="I21" s="228" t="s">
        <v>118</v>
      </c>
      <c r="J21" s="229"/>
      <c r="K21" s="230" t="s">
        <v>119</v>
      </c>
      <c r="L21" s="229"/>
      <c r="M21" s="229"/>
    </row>
    <row r="22" spans="1:13" x14ac:dyDescent="0.25">
      <c r="A22" s="279"/>
      <c r="B22" s="280"/>
      <c r="C22" s="279"/>
      <c r="D22" s="280"/>
      <c r="E22" s="40"/>
      <c r="F22" s="41"/>
      <c r="G22" s="41"/>
      <c r="H22" s="41"/>
      <c r="I22" s="279"/>
      <c r="J22" s="280"/>
      <c r="K22" s="279"/>
      <c r="L22" s="281"/>
      <c r="M22" s="280"/>
    </row>
    <row r="23" spans="1:13" x14ac:dyDescent="0.25">
      <c r="A23" s="279"/>
      <c r="B23" s="280"/>
      <c r="C23" s="279"/>
      <c r="D23" s="280"/>
      <c r="E23" s="40"/>
      <c r="F23" s="41"/>
      <c r="G23" s="41"/>
      <c r="H23" s="41"/>
      <c r="I23" s="279"/>
      <c r="J23" s="280"/>
      <c r="K23" s="279"/>
      <c r="L23" s="281"/>
      <c r="M23" s="280"/>
    </row>
    <row r="24" spans="1:13" x14ac:dyDescent="0.25">
      <c r="A24" s="279"/>
      <c r="B24" s="280"/>
      <c r="C24" s="279"/>
      <c r="D24" s="280"/>
      <c r="E24" s="40"/>
      <c r="F24" s="41"/>
      <c r="G24" s="41"/>
      <c r="H24" s="41"/>
      <c r="I24" s="279"/>
      <c r="J24" s="280"/>
      <c r="K24" s="279"/>
      <c r="L24" s="281"/>
      <c r="M24" s="280"/>
    </row>
    <row r="25" spans="1:13" x14ac:dyDescent="0.25">
      <c r="A25" s="279"/>
      <c r="B25" s="280"/>
      <c r="C25" s="279"/>
      <c r="D25" s="280"/>
      <c r="E25" s="40"/>
      <c r="F25" s="41"/>
      <c r="G25" s="41"/>
      <c r="H25" s="41"/>
      <c r="I25" s="279"/>
      <c r="J25" s="280"/>
      <c r="K25" s="279"/>
      <c r="L25" s="281"/>
      <c r="M25" s="280"/>
    </row>
    <row r="26" spans="1:13" x14ac:dyDescent="0.25">
      <c r="A26" s="279"/>
      <c r="B26" s="280"/>
      <c r="C26" s="279"/>
      <c r="D26" s="280"/>
      <c r="E26" s="40"/>
      <c r="F26" s="41"/>
      <c r="G26" s="41"/>
      <c r="H26" s="41"/>
      <c r="I26" s="279"/>
      <c r="J26" s="280"/>
      <c r="K26" s="279"/>
      <c r="L26" s="281"/>
      <c r="M26" s="280"/>
    </row>
    <row r="27" spans="1:13" x14ac:dyDescent="0.25">
      <c r="A27" s="279"/>
      <c r="B27" s="280"/>
      <c r="C27" s="279"/>
      <c r="D27" s="280"/>
      <c r="E27" s="40"/>
      <c r="F27" s="41"/>
      <c r="G27" s="41"/>
      <c r="H27" s="41"/>
      <c r="I27" s="279"/>
      <c r="J27" s="280"/>
      <c r="K27" s="279"/>
      <c r="L27" s="281"/>
      <c r="M27" s="280"/>
    </row>
    <row r="28" spans="1:13" x14ac:dyDescent="0.25">
      <c r="A28" s="279"/>
      <c r="B28" s="280"/>
      <c r="C28" s="279"/>
      <c r="D28" s="280"/>
      <c r="E28" s="40"/>
      <c r="F28" s="41"/>
      <c r="G28" s="41"/>
      <c r="H28" s="41"/>
      <c r="I28" s="279"/>
      <c r="J28" s="280"/>
      <c r="K28" s="279"/>
      <c r="L28" s="281"/>
      <c r="M28" s="280"/>
    </row>
    <row r="29" spans="1:13" x14ac:dyDescent="0.25">
      <c r="A29" s="279"/>
      <c r="B29" s="280"/>
      <c r="C29" s="279"/>
      <c r="D29" s="280"/>
      <c r="E29" s="40"/>
      <c r="F29" s="41"/>
      <c r="G29" s="41"/>
      <c r="H29" s="41"/>
      <c r="I29" s="279"/>
      <c r="J29" s="280"/>
      <c r="K29" s="279"/>
      <c r="L29" s="281"/>
      <c r="M29" s="280"/>
    </row>
    <row r="30" spans="1:13" x14ac:dyDescent="0.25">
      <c r="A30" s="279"/>
      <c r="B30" s="280"/>
      <c r="C30" s="279"/>
      <c r="D30" s="280"/>
      <c r="E30" s="40"/>
      <c r="F30" s="41"/>
      <c r="G30" s="41"/>
      <c r="H30" s="41"/>
      <c r="I30" s="279"/>
      <c r="J30" s="280"/>
      <c r="K30" s="279"/>
      <c r="L30" s="281"/>
      <c r="M30" s="280"/>
    </row>
    <row r="31" spans="1:13" x14ac:dyDescent="0.25">
      <c r="A31" s="279"/>
      <c r="B31" s="280"/>
      <c r="C31" s="279"/>
      <c r="D31" s="280"/>
      <c r="E31" s="40"/>
      <c r="F31" s="41"/>
      <c r="G31" s="41"/>
      <c r="H31" s="41"/>
      <c r="I31" s="279"/>
      <c r="J31" s="280"/>
      <c r="K31" s="279"/>
      <c r="L31" s="281"/>
      <c r="M31" s="280"/>
    </row>
    <row r="32" spans="1:13" x14ac:dyDescent="0.25">
      <c r="A32" s="279"/>
      <c r="B32" s="280"/>
      <c r="C32" s="279"/>
      <c r="D32" s="280"/>
      <c r="E32" s="40"/>
      <c r="F32" s="41"/>
      <c r="G32" s="41"/>
      <c r="H32" s="41"/>
      <c r="I32" s="279"/>
      <c r="J32" s="280"/>
      <c r="K32" s="279"/>
      <c r="L32" s="281"/>
      <c r="M32" s="280"/>
    </row>
    <row r="33" spans="1:13" x14ac:dyDescent="0.25">
      <c r="A33" s="69"/>
      <c r="B33" s="69"/>
      <c r="C33" s="69"/>
      <c r="D33" s="69"/>
      <c r="E33" s="69"/>
      <c r="F33" s="69"/>
      <c r="G33" s="69"/>
      <c r="H33" s="69"/>
      <c r="I33" s="69"/>
      <c r="J33" s="69"/>
      <c r="K33" s="69"/>
      <c r="L33" s="69"/>
      <c r="M33" s="69"/>
    </row>
    <row r="34" spans="1:13" x14ac:dyDescent="0.25">
      <c r="A34" s="18"/>
      <c r="B34" s="18"/>
      <c r="C34" s="18"/>
      <c r="D34" s="18"/>
      <c r="E34" s="18"/>
      <c r="F34" s="18"/>
      <c r="G34" s="18"/>
      <c r="H34" s="18"/>
      <c r="I34" s="18"/>
      <c r="J34" s="18"/>
      <c r="K34" s="18"/>
      <c r="L34" s="18"/>
      <c r="M34" s="18"/>
    </row>
    <row r="35" spans="1:13" x14ac:dyDescent="0.25">
      <c r="A35" s="18"/>
      <c r="B35" s="18"/>
      <c r="C35" s="18"/>
      <c r="D35" s="18"/>
      <c r="E35" s="18"/>
      <c r="F35" s="18"/>
      <c r="G35" s="18"/>
      <c r="H35" s="18"/>
      <c r="I35" s="18"/>
      <c r="J35" s="18"/>
      <c r="K35" s="18"/>
      <c r="L35" s="18"/>
      <c r="M35" s="18"/>
    </row>
    <row r="36" spans="1:13" x14ac:dyDescent="0.25">
      <c r="A36" s="18"/>
      <c r="B36" s="18"/>
      <c r="C36" s="18"/>
      <c r="D36" s="18"/>
      <c r="E36" s="18"/>
      <c r="F36" s="18"/>
      <c r="G36" s="18"/>
      <c r="H36" s="18"/>
      <c r="I36" s="18"/>
      <c r="J36" s="18"/>
      <c r="K36" s="18"/>
      <c r="L36" s="18"/>
      <c r="M36" s="18"/>
    </row>
    <row r="37" spans="1:13" x14ac:dyDescent="0.25">
      <c r="A37" s="18"/>
      <c r="B37" s="18"/>
      <c r="C37" s="18"/>
      <c r="D37" s="18"/>
      <c r="E37" s="18"/>
      <c r="F37" s="18"/>
      <c r="G37" s="18"/>
      <c r="H37" s="18"/>
      <c r="I37" s="18"/>
      <c r="J37" s="18"/>
      <c r="K37" s="18"/>
      <c r="L37" s="18"/>
      <c r="M37" s="18"/>
    </row>
  </sheetData>
  <sheetProtection sheet="1" formatCells="0" formatColumns="0" formatRows="0" insertRows="0" insertHyperlinks="0" selectLockedCells="1"/>
  <mergeCells count="66">
    <mergeCell ref="A17:L17"/>
    <mergeCell ref="A1:M1"/>
    <mergeCell ref="A2:M2"/>
    <mergeCell ref="A3:M3"/>
    <mergeCell ref="A4:B4"/>
    <mergeCell ref="A5:A6"/>
    <mergeCell ref="B5:B6"/>
    <mergeCell ref="C5:D5"/>
    <mergeCell ref="E5:F5"/>
    <mergeCell ref="G5:G6"/>
    <mergeCell ref="H5:H6"/>
    <mergeCell ref="I5:I6"/>
    <mergeCell ref="J5:J6"/>
    <mergeCell ref="K5:K6"/>
    <mergeCell ref="L5:L6"/>
    <mergeCell ref="M5:M6"/>
    <mergeCell ref="A19:M19"/>
    <mergeCell ref="A20:M20"/>
    <mergeCell ref="A21:B21"/>
    <mergeCell ref="C21:D21"/>
    <mergeCell ref="I21:J21"/>
    <mergeCell ref="K21:M21"/>
    <mergeCell ref="A22:B22"/>
    <mergeCell ref="C22:D22"/>
    <mergeCell ref="I22:J22"/>
    <mergeCell ref="K22:M22"/>
    <mergeCell ref="A23:B23"/>
    <mergeCell ref="C23:D23"/>
    <mergeCell ref="I23:J23"/>
    <mergeCell ref="K23:M23"/>
    <mergeCell ref="A24:B24"/>
    <mergeCell ref="C24:D24"/>
    <mergeCell ref="I24:J24"/>
    <mergeCell ref="K24:M24"/>
    <mergeCell ref="A25:B25"/>
    <mergeCell ref="C25:D25"/>
    <mergeCell ref="I25:J25"/>
    <mergeCell ref="K25:M25"/>
    <mergeCell ref="A26:B26"/>
    <mergeCell ref="C26:D26"/>
    <mergeCell ref="I26:J26"/>
    <mergeCell ref="K26:M26"/>
    <mergeCell ref="A27:B27"/>
    <mergeCell ref="C27:D27"/>
    <mergeCell ref="I27:J27"/>
    <mergeCell ref="K27:M27"/>
    <mergeCell ref="A28:B28"/>
    <mergeCell ref="C28:D28"/>
    <mergeCell ref="I28:J28"/>
    <mergeCell ref="K28:M28"/>
    <mergeCell ref="A29:B29"/>
    <mergeCell ref="C29:D29"/>
    <mergeCell ref="I29:J29"/>
    <mergeCell ref="K29:M29"/>
    <mergeCell ref="A32:B32"/>
    <mergeCell ref="C32:D32"/>
    <mergeCell ref="I32:J32"/>
    <mergeCell ref="K32:M32"/>
    <mergeCell ref="A30:B30"/>
    <mergeCell ref="C30:D30"/>
    <mergeCell ref="I30:J30"/>
    <mergeCell ref="K30:M30"/>
    <mergeCell ref="A31:B31"/>
    <mergeCell ref="C31:D31"/>
    <mergeCell ref="I31:J31"/>
    <mergeCell ref="K31:M31"/>
  </mergeCells>
  <conditionalFormatting sqref="A7:M14 A16:M18 C15:M15">
    <cfRule type="expression" dxfId="20" priority="24">
      <formula>MOD(ROW(),2)=0</formula>
    </cfRule>
  </conditionalFormatting>
  <conditionalFormatting sqref="A21:M32">
    <cfRule type="expression" dxfId="19" priority="23">
      <formula>MOD(ROW(),2)</formula>
    </cfRule>
  </conditionalFormatting>
  <conditionalFormatting sqref="A15:B15">
    <cfRule type="expression" dxfId="18" priority="1">
      <formula>MOD(ROW(),2)=0</formula>
    </cfRule>
  </conditionalFormatting>
  <dataValidations count="3">
    <dataValidation type="list" allowBlank="1" showInputMessage="1" showErrorMessage="1" sqref="G22:H32" xr:uid="{7D8FD2F1-BE80-402E-A7DF-92E1D6AB7922}">
      <formula1>"Y, N"</formula1>
    </dataValidation>
    <dataValidation type="list" allowBlank="1" showInputMessage="1" showErrorMessage="1" sqref="F22:F32" xr:uid="{302249DE-10F8-4EDD-853B-7ED24F7FF54C}">
      <formula1>".25, .33, .5, .67, .75, 1.0"</formula1>
    </dataValidation>
    <dataValidation type="list" allowBlank="1" showInputMessage="1" showErrorMessage="1" sqref="E22:E32" xr:uid="{D0C08147-F779-4525-A1FF-EA44C92A7572}">
      <formula1>"Cert., Non Cert."</formula1>
    </dataValidation>
  </dataValidations>
  <hyperlinks>
    <hyperlink ref="A4:B4" location="'Budget Example Expenditures'!A1" display="Budget Coding Cheat Sheet" xr:uid="{749CD606-C4A9-4BE3-B1D5-7B73E3B40307}"/>
  </hyperlinks>
  <pageMargins left="0.7" right="0.7" top="0.75" bottom="0.75" header="0.3" footer="0.3"/>
  <pageSetup orientation="portrait" r:id="rId1"/>
  <ignoredErrors>
    <ignoredError sqref="M15" 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cellIs" priority="21" operator="greaterThan" id="{959776BD-5205-4436-9DD2-04622AA9B58D}">
            <xm:f>'Amendment #2 Budget'!C$7</xm:f>
            <x14:dxf>
              <font>
                <b/>
                <i val="0"/>
                <color theme="0"/>
              </font>
              <fill>
                <patternFill>
                  <bgColor rgb="FF00B050"/>
                </patternFill>
              </fill>
            </x14:dxf>
          </x14:cfRule>
          <x14:cfRule type="cellIs" priority="22" operator="lessThan" id="{AB9318E8-C782-4D93-8E81-D65CB33BBFDC}">
            <xm:f>'Amendment #2 Budget'!C$7</xm:f>
            <x14:dxf>
              <font>
                <b/>
                <i val="0"/>
                <color theme="0"/>
              </font>
              <fill>
                <patternFill>
                  <bgColor rgb="FFC00000"/>
                </patternFill>
              </fill>
            </x14:dxf>
          </x14:cfRule>
          <xm:sqref>C7:M7</xm:sqref>
        </x14:conditionalFormatting>
        <x14:conditionalFormatting xmlns:xm="http://schemas.microsoft.com/office/excel/2006/main">
          <x14:cfRule type="cellIs" priority="19" operator="greaterThan" id="{D80E529B-CA4C-4964-A013-9740206B3713}">
            <xm:f>'Amendment #2 Budget'!C$8</xm:f>
            <x14:dxf>
              <font>
                <b/>
                <i val="0"/>
                <color theme="0"/>
              </font>
              <fill>
                <patternFill>
                  <bgColor rgb="FF00B050"/>
                </patternFill>
              </fill>
            </x14:dxf>
          </x14:cfRule>
          <x14:cfRule type="cellIs" priority="20" operator="lessThan" id="{4CD400CD-A757-42F6-9D96-193484BD9AC2}">
            <xm:f>'Amendment #2 Budget'!C$8</xm:f>
            <x14:dxf>
              <font>
                <b/>
                <i val="0"/>
                <color theme="0"/>
              </font>
              <fill>
                <patternFill>
                  <bgColor rgb="FFC00000"/>
                </patternFill>
              </fill>
            </x14:dxf>
          </x14:cfRule>
          <xm:sqref>C8:M8 C9:L9</xm:sqref>
        </x14:conditionalFormatting>
        <x14:conditionalFormatting xmlns:xm="http://schemas.microsoft.com/office/excel/2006/main">
          <x14:cfRule type="cellIs" priority="17" operator="greaterThan" id="{4BE75322-F97F-48BE-9ADF-4A1423358447}">
            <xm:f>'Amendment #2 Budget'!C$9</xm:f>
            <x14:dxf>
              <font>
                <b/>
                <i val="0"/>
                <color theme="0"/>
              </font>
              <fill>
                <patternFill>
                  <bgColor rgb="FF00B050"/>
                </patternFill>
              </fill>
            </x14:dxf>
          </x14:cfRule>
          <x14:cfRule type="cellIs" priority="18" operator="lessThan" id="{3C97DD49-BA15-4BE2-9519-8FA41C0FA896}">
            <xm:f>'Amendment #2 Budget'!C$9</xm:f>
            <x14:dxf>
              <font>
                <b/>
                <i val="0"/>
                <color theme="0"/>
              </font>
              <fill>
                <patternFill>
                  <bgColor rgb="FFC00000"/>
                </patternFill>
              </fill>
            </x14:dxf>
          </x14:cfRule>
          <xm:sqref>C9:M9</xm:sqref>
        </x14:conditionalFormatting>
        <x14:conditionalFormatting xmlns:xm="http://schemas.microsoft.com/office/excel/2006/main">
          <x14:cfRule type="cellIs" priority="15" operator="greaterThan" id="{EC85A19A-16A8-4CBC-9936-AD8D55CCA7A1}">
            <xm:f>'Amendment #2 Budget'!C$10</xm:f>
            <x14:dxf>
              <font>
                <b/>
                <i val="0"/>
                <color theme="0"/>
              </font>
              <fill>
                <patternFill>
                  <bgColor rgb="FF00B050"/>
                </patternFill>
              </fill>
            </x14:dxf>
          </x14:cfRule>
          <x14:cfRule type="cellIs" priority="16" operator="lessThan" id="{0176895E-3938-4F86-8E03-6CE367314D21}">
            <xm:f>'Amendment #2 Budget'!C$10</xm:f>
            <x14:dxf>
              <font>
                <b/>
                <i val="0"/>
                <color theme="0"/>
              </font>
              <fill>
                <patternFill>
                  <bgColor rgb="FFC00000"/>
                </patternFill>
              </fill>
            </x14:dxf>
          </x14:cfRule>
          <xm:sqref>C10:M10</xm:sqref>
        </x14:conditionalFormatting>
        <x14:conditionalFormatting xmlns:xm="http://schemas.microsoft.com/office/excel/2006/main">
          <x14:cfRule type="cellIs" priority="13" operator="greaterThan" id="{40AB29A7-E661-412E-BC57-CB23FD129473}">
            <xm:f>'Amendment #2 Budget'!C$12</xm:f>
            <x14:dxf>
              <font>
                <b/>
                <i val="0"/>
                <color theme="0"/>
              </font>
              <fill>
                <patternFill>
                  <bgColor rgb="FF00B050"/>
                </patternFill>
              </fill>
            </x14:dxf>
          </x14:cfRule>
          <x14:cfRule type="cellIs" priority="14" operator="lessThan" id="{0AA29E4F-1113-4941-B0EC-B9A61DD6011F}">
            <xm:f>'Amendment #2 Budget'!C$12</xm:f>
            <x14:dxf>
              <font>
                <b/>
                <i val="0"/>
                <color theme="0"/>
              </font>
              <fill>
                <patternFill>
                  <bgColor rgb="FFC00000"/>
                </patternFill>
              </fill>
            </x14:dxf>
          </x14:cfRule>
          <xm:sqref>C12:M12 C13:L13</xm:sqref>
        </x14:conditionalFormatting>
        <x14:conditionalFormatting xmlns:xm="http://schemas.microsoft.com/office/excel/2006/main">
          <x14:cfRule type="cellIs" priority="11" operator="greaterThan" id="{43F21623-35FF-49DC-AF32-AB117F5EA13B}">
            <xm:f>'Amendment #2 Budget'!C$13</xm:f>
            <x14:dxf>
              <font>
                <b/>
                <i val="0"/>
                <color theme="0"/>
              </font>
              <fill>
                <patternFill>
                  <bgColor rgb="FF00B050"/>
                </patternFill>
              </fill>
            </x14:dxf>
          </x14:cfRule>
          <x14:cfRule type="cellIs" priority="12" operator="lessThan" id="{CD148AE1-C7F0-4A0C-8370-0C37297122E1}">
            <xm:f>'Amendment #2 Budget'!C$13</xm:f>
            <x14:dxf>
              <font>
                <b/>
                <i val="0"/>
                <color theme="0"/>
              </font>
              <fill>
                <patternFill>
                  <bgColor rgb="FFC00000"/>
                </patternFill>
              </fill>
            </x14:dxf>
          </x14:cfRule>
          <xm:sqref>C13:M13</xm:sqref>
        </x14:conditionalFormatting>
        <x14:conditionalFormatting xmlns:xm="http://schemas.microsoft.com/office/excel/2006/main">
          <x14:cfRule type="cellIs" priority="9" operator="greaterThan" id="{5FA44C94-DB51-40A7-9FC2-213D6651CF9F}">
            <xm:f>'Amendment #2 Budget'!C$14</xm:f>
            <x14:dxf>
              <font>
                <b/>
                <i val="0"/>
                <color theme="0"/>
              </font>
              <fill>
                <patternFill>
                  <bgColor rgb="FF00B050"/>
                </patternFill>
              </fill>
            </x14:dxf>
          </x14:cfRule>
          <x14:cfRule type="cellIs" priority="10" operator="lessThan" id="{91E8460C-A948-414E-8B71-F7A4D10CBF5E}">
            <xm:f>'Amendment #2 Budget'!C$14</xm:f>
            <x14:dxf>
              <font>
                <b/>
                <i val="0"/>
                <color theme="0"/>
              </font>
              <fill>
                <patternFill>
                  <bgColor rgb="FFC00000"/>
                </patternFill>
              </fill>
            </x14:dxf>
          </x14:cfRule>
          <xm:sqref>C14:M14</xm:sqref>
        </x14:conditionalFormatting>
        <x14:conditionalFormatting xmlns:xm="http://schemas.microsoft.com/office/excel/2006/main">
          <x14:cfRule type="cellIs" priority="7" operator="greaterThan" id="{F3D25D8C-75B5-47A4-95D8-6B29ED21CCFD}">
            <xm:f>'Amendment #2 Budget'!C$16</xm:f>
            <x14:dxf>
              <font>
                <b/>
                <i val="0"/>
                <color theme="0"/>
              </font>
              <fill>
                <patternFill>
                  <bgColor rgb="FF00B050"/>
                </patternFill>
              </fill>
            </x14:dxf>
          </x14:cfRule>
          <x14:cfRule type="cellIs" priority="8" operator="lessThan" id="{936CAE22-B9A0-4203-91FA-F83D0687090E}">
            <xm:f>'Amendment #2 Budget'!C$16</xm:f>
            <x14:dxf>
              <font>
                <b/>
                <i val="0"/>
                <color theme="0"/>
              </font>
              <fill>
                <patternFill>
                  <bgColor rgb="FFC00000"/>
                </patternFill>
              </fill>
            </x14:dxf>
          </x14:cfRule>
          <xm:sqref>C16:M16</xm:sqref>
        </x14:conditionalFormatting>
        <x14:conditionalFormatting xmlns:xm="http://schemas.microsoft.com/office/excel/2006/main">
          <x14:cfRule type="cellIs" priority="25" operator="notEqual" id="{451905A9-EB50-48FD-B715-5C6F8F3F21F3}">
            <xm:f>'Amendment #2 Budget'!$M17</xm:f>
            <x14:dxf>
              <font>
                <b/>
                <i val="0"/>
                <color rgb="FFC00000"/>
              </font>
            </x14:dxf>
          </x14:cfRule>
          <xm:sqref>M17:M18</xm:sqref>
        </x14:conditionalFormatting>
        <x14:conditionalFormatting xmlns:xm="http://schemas.microsoft.com/office/excel/2006/main">
          <x14:cfRule type="expression" priority="2" id="{F86D08CC-1BD6-4D4D-B362-442BF999ADB2}">
            <xm:f>$M$17='LEA Info'!$Q$3</xm:f>
            <x14:dxf>
              <font>
                <b/>
                <i val="0"/>
                <color rgb="FF00B050"/>
              </font>
            </x14:dxf>
          </x14:cfRule>
          <xm:sqref>M17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F7D3C-1DCB-407F-8556-F5763D5DA273}">
  <dimension ref="A1"/>
  <sheetViews>
    <sheetView zoomScale="70" zoomScaleNormal="70"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R34"/>
  <sheetViews>
    <sheetView tabSelected="1" zoomScale="80" zoomScaleNormal="80" workbookViewId="0">
      <selection activeCell="E29" sqref="E29"/>
    </sheetView>
  </sheetViews>
  <sheetFormatPr defaultRowHeight="15" x14ac:dyDescent="0.25"/>
  <cols>
    <col min="2" max="2" width="26" customWidth="1"/>
    <col min="4" max="4" width="12" customWidth="1"/>
    <col min="6" max="6" width="18.140625" customWidth="1"/>
    <col min="17" max="17" width="8" customWidth="1"/>
  </cols>
  <sheetData>
    <row r="1" spans="1:18" ht="15" customHeight="1" x14ac:dyDescent="0.25">
      <c r="A1" s="159" t="s">
        <v>610</v>
      </c>
      <c r="B1" s="160"/>
      <c r="C1" s="160"/>
      <c r="D1" s="160"/>
      <c r="E1" s="160"/>
      <c r="F1" s="160"/>
      <c r="G1" s="160"/>
      <c r="H1" s="160"/>
      <c r="I1" s="160"/>
      <c r="J1" s="160"/>
      <c r="K1" s="160"/>
      <c r="L1" s="160"/>
      <c r="M1" s="160"/>
      <c r="N1" s="160"/>
      <c r="O1" s="160"/>
      <c r="P1" s="160"/>
      <c r="Q1" s="160"/>
      <c r="R1" s="161"/>
    </row>
    <row r="2" spans="1:18" ht="15" customHeight="1" thickBot="1" x14ac:dyDescent="0.3">
      <c r="A2" s="162"/>
      <c r="B2" s="163"/>
      <c r="C2" s="163"/>
      <c r="D2" s="163"/>
      <c r="E2" s="163"/>
      <c r="F2" s="163"/>
      <c r="G2" s="163"/>
      <c r="H2" s="163"/>
      <c r="I2" s="163"/>
      <c r="J2" s="163"/>
      <c r="K2" s="163"/>
      <c r="L2" s="163"/>
      <c r="M2" s="163"/>
      <c r="N2" s="163"/>
      <c r="O2" s="163"/>
      <c r="P2" s="163"/>
      <c r="Q2" s="163"/>
      <c r="R2" s="164"/>
    </row>
    <row r="3" spans="1:18" ht="15.75" thickBot="1" x14ac:dyDescent="0.3">
      <c r="A3" s="14"/>
      <c r="B3" s="14"/>
      <c r="C3" s="14"/>
      <c r="D3" s="14"/>
      <c r="E3" s="14"/>
      <c r="F3" s="14"/>
      <c r="G3" s="14"/>
      <c r="H3" s="14"/>
      <c r="I3" s="14"/>
      <c r="J3" s="14"/>
      <c r="K3" s="14"/>
      <c r="L3" s="14"/>
      <c r="M3" s="14"/>
      <c r="N3" s="13"/>
      <c r="O3" s="13"/>
      <c r="P3" s="13"/>
      <c r="Q3" s="13"/>
      <c r="R3" s="13"/>
    </row>
    <row r="4" spans="1:18" ht="27" customHeight="1" thickBot="1" x14ac:dyDescent="0.3">
      <c r="A4" s="165" t="s">
        <v>611</v>
      </c>
      <c r="B4" s="166"/>
      <c r="C4" s="166"/>
      <c r="D4" s="166"/>
      <c r="E4" s="166"/>
      <c r="F4" s="166"/>
      <c r="G4" s="129"/>
      <c r="H4" s="129"/>
      <c r="I4" s="129"/>
      <c r="J4" s="129"/>
      <c r="K4" s="129"/>
      <c r="L4" s="129"/>
      <c r="M4" s="129"/>
      <c r="N4" s="130"/>
      <c r="O4" s="130"/>
      <c r="P4" s="130"/>
      <c r="Q4" s="130"/>
      <c r="R4" s="19"/>
    </row>
    <row r="5" spans="1:18" s="48" customFormat="1" ht="22.5" customHeight="1" x14ac:dyDescent="0.25">
      <c r="A5" s="131" t="s">
        <v>72</v>
      </c>
      <c r="B5" s="132" t="s">
        <v>597</v>
      </c>
      <c r="C5" s="133"/>
      <c r="D5" s="134"/>
      <c r="E5" s="134"/>
      <c r="F5" s="135"/>
      <c r="G5" s="135"/>
      <c r="H5" s="135"/>
      <c r="I5" s="135"/>
      <c r="J5" s="135"/>
      <c r="K5" s="135"/>
      <c r="L5" s="135"/>
      <c r="M5" s="135"/>
      <c r="N5" s="135"/>
      <c r="O5" s="135"/>
      <c r="P5" s="135"/>
      <c r="Q5" s="135"/>
      <c r="R5" s="47"/>
    </row>
    <row r="6" spans="1:18" ht="21" customHeight="1" x14ac:dyDescent="0.25">
      <c r="A6" s="171" t="s">
        <v>603</v>
      </c>
      <c r="B6" s="172"/>
      <c r="C6" s="172"/>
      <c r="D6" s="172"/>
      <c r="E6" s="172"/>
      <c r="F6" s="172"/>
      <c r="G6" s="172"/>
      <c r="H6" s="172"/>
      <c r="I6" s="172"/>
      <c r="J6" s="172"/>
      <c r="K6" s="172"/>
      <c r="L6" s="172"/>
      <c r="M6" s="172"/>
      <c r="N6" s="172"/>
      <c r="O6" s="172"/>
      <c r="P6" s="172"/>
      <c r="Q6" s="172"/>
      <c r="R6" s="21"/>
    </row>
    <row r="7" spans="1:18" ht="20.25" customHeight="1" thickBot="1" x14ac:dyDescent="0.3">
      <c r="A7" s="136"/>
      <c r="B7" s="168" t="s">
        <v>628</v>
      </c>
      <c r="C7" s="168"/>
      <c r="D7" s="168"/>
      <c r="E7" s="168"/>
      <c r="F7" s="168"/>
      <c r="G7" s="168"/>
      <c r="H7" s="168"/>
      <c r="I7" s="168"/>
      <c r="J7" s="168"/>
      <c r="K7" s="168"/>
      <c r="L7" s="168"/>
      <c r="M7" s="137"/>
      <c r="N7" s="137"/>
      <c r="O7" s="138"/>
      <c r="P7" s="138"/>
      <c r="Q7" s="138"/>
      <c r="R7" s="21"/>
    </row>
    <row r="8" spans="1:18" ht="22.5" customHeight="1" x14ac:dyDescent="0.3">
      <c r="A8" s="131" t="s">
        <v>121</v>
      </c>
      <c r="B8" s="132" t="s">
        <v>126</v>
      </c>
      <c r="C8" s="139"/>
      <c r="D8" s="129"/>
      <c r="E8" s="129"/>
      <c r="F8" s="30"/>
      <c r="G8" s="30"/>
      <c r="H8" s="30"/>
      <c r="I8" s="30"/>
      <c r="J8" s="30"/>
      <c r="K8" s="30"/>
      <c r="L8" s="30"/>
      <c r="M8" s="30"/>
      <c r="N8" s="140"/>
      <c r="O8" s="140"/>
      <c r="P8" s="140"/>
      <c r="Q8" s="140"/>
      <c r="R8" s="21"/>
    </row>
    <row r="9" spans="1:18" s="29" customFormat="1" ht="24" customHeight="1" x14ac:dyDescent="0.25">
      <c r="A9" s="174" t="s">
        <v>604</v>
      </c>
      <c r="B9" s="175"/>
      <c r="C9" s="175"/>
      <c r="D9" s="175"/>
      <c r="E9" s="175"/>
      <c r="F9" s="175"/>
      <c r="G9" s="175"/>
      <c r="H9" s="175"/>
      <c r="I9" s="175"/>
      <c r="J9" s="175"/>
      <c r="K9" s="175"/>
      <c r="L9" s="175"/>
      <c r="M9" s="175"/>
      <c r="N9" s="175"/>
      <c r="O9" s="175"/>
      <c r="P9" s="175"/>
      <c r="Q9" s="175"/>
      <c r="R9" s="28"/>
    </row>
    <row r="10" spans="1:18" ht="18" customHeight="1" x14ac:dyDescent="0.25">
      <c r="A10" s="136"/>
      <c r="B10" s="167" t="s">
        <v>595</v>
      </c>
      <c r="C10" s="167"/>
      <c r="D10" s="167"/>
      <c r="E10" s="167"/>
      <c r="F10" s="167"/>
      <c r="G10" s="167"/>
      <c r="H10" s="167"/>
      <c r="I10" s="167"/>
      <c r="J10" s="167"/>
      <c r="K10" s="167"/>
      <c r="L10" s="167"/>
      <c r="M10" s="167"/>
      <c r="N10" s="167"/>
      <c r="O10" s="167"/>
      <c r="P10" s="167"/>
      <c r="Q10" s="167"/>
      <c r="R10" s="21"/>
    </row>
    <row r="11" spans="1:18" ht="36" customHeight="1" x14ac:dyDescent="0.25">
      <c r="A11" s="136"/>
      <c r="B11" s="167" t="s">
        <v>602</v>
      </c>
      <c r="C11" s="167"/>
      <c r="D11" s="167"/>
      <c r="E11" s="167"/>
      <c r="F11" s="167"/>
      <c r="G11" s="167"/>
      <c r="H11" s="167"/>
      <c r="I11" s="167"/>
      <c r="J11" s="167"/>
      <c r="K11" s="167"/>
      <c r="L11" s="167"/>
      <c r="M11" s="167"/>
      <c r="N11" s="167"/>
      <c r="O11" s="167"/>
      <c r="P11" s="167"/>
      <c r="Q11" s="167"/>
      <c r="R11" s="21"/>
    </row>
    <row r="12" spans="1:18" ht="21.75" customHeight="1" x14ac:dyDescent="0.25">
      <c r="A12" s="136"/>
      <c r="B12" s="167" t="s">
        <v>598</v>
      </c>
      <c r="C12" s="167"/>
      <c r="D12" s="167"/>
      <c r="E12" s="167"/>
      <c r="F12" s="167"/>
      <c r="G12" s="167"/>
      <c r="H12" s="167"/>
      <c r="I12" s="167"/>
      <c r="J12" s="167"/>
      <c r="K12" s="167"/>
      <c r="L12" s="167"/>
      <c r="M12" s="167"/>
      <c r="N12" s="167"/>
      <c r="O12" s="167"/>
      <c r="P12" s="167"/>
      <c r="Q12" s="167"/>
      <c r="R12" s="21"/>
    </row>
    <row r="13" spans="1:18" ht="22.5" customHeight="1" x14ac:dyDescent="0.25">
      <c r="A13" s="136"/>
      <c r="B13" s="169" t="s">
        <v>132</v>
      </c>
      <c r="C13" s="169"/>
      <c r="D13" s="169"/>
      <c r="E13" s="169"/>
      <c r="F13" s="169"/>
      <c r="G13" s="169"/>
      <c r="H13" s="169"/>
      <c r="I13" s="169"/>
      <c r="J13" s="169"/>
      <c r="K13" s="169"/>
      <c r="L13" s="169"/>
      <c r="M13" s="169"/>
      <c r="N13" s="170" t="s">
        <v>129</v>
      </c>
      <c r="O13" s="170"/>
      <c r="P13" s="170"/>
      <c r="Q13" s="141"/>
      <c r="R13" s="21"/>
    </row>
    <row r="14" spans="1:18" s="29" customFormat="1" x14ac:dyDescent="0.25">
      <c r="A14" s="136"/>
      <c r="B14" s="142" t="s">
        <v>133</v>
      </c>
      <c r="C14" s="142"/>
      <c r="D14" s="142"/>
      <c r="E14" s="142"/>
      <c r="F14" s="142"/>
      <c r="G14" s="142"/>
      <c r="H14" s="142"/>
      <c r="I14" s="142"/>
      <c r="J14" s="142"/>
      <c r="K14" s="142"/>
      <c r="L14" s="142"/>
      <c r="M14" s="142"/>
      <c r="N14" s="142"/>
      <c r="O14" s="142"/>
      <c r="P14" s="142"/>
      <c r="Q14" s="142"/>
      <c r="R14" s="28"/>
    </row>
    <row r="15" spans="1:18" s="29" customFormat="1" x14ac:dyDescent="0.25">
      <c r="A15" s="136"/>
      <c r="B15" s="30"/>
      <c r="C15" s="30"/>
      <c r="D15" s="30"/>
      <c r="E15" s="30"/>
      <c r="F15" s="30"/>
      <c r="G15" s="30"/>
      <c r="H15" s="143"/>
      <c r="I15" s="143"/>
      <c r="J15" s="143"/>
      <c r="K15" s="143"/>
      <c r="L15" s="143"/>
      <c r="M15" s="143"/>
      <c r="N15" s="144"/>
      <c r="O15" s="144"/>
      <c r="P15" s="144"/>
      <c r="Q15" s="144"/>
      <c r="R15" s="28"/>
    </row>
    <row r="16" spans="1:18" s="29" customFormat="1" ht="24" customHeight="1" x14ac:dyDescent="0.3">
      <c r="A16" s="131" t="s">
        <v>123</v>
      </c>
      <c r="B16" s="132" t="s">
        <v>122</v>
      </c>
      <c r="C16" s="139"/>
      <c r="D16" s="129"/>
      <c r="E16" s="129"/>
      <c r="F16" s="30"/>
      <c r="G16" s="30"/>
      <c r="H16" s="143"/>
      <c r="I16" s="143"/>
      <c r="J16" s="143"/>
      <c r="K16" s="143"/>
      <c r="L16" s="143"/>
      <c r="M16" s="143"/>
      <c r="N16" s="144"/>
      <c r="O16" s="144"/>
      <c r="P16" s="144"/>
      <c r="Q16" s="144"/>
      <c r="R16" s="28"/>
    </row>
    <row r="17" spans="1:18" ht="18.75" customHeight="1" x14ac:dyDescent="0.25">
      <c r="A17" s="145" t="s">
        <v>127</v>
      </c>
      <c r="B17" s="142"/>
      <c r="C17" s="146"/>
      <c r="D17" s="146"/>
      <c r="E17" s="146"/>
      <c r="F17" s="146"/>
      <c r="G17" s="146"/>
      <c r="H17" s="146"/>
      <c r="I17" s="146"/>
      <c r="J17" s="146"/>
      <c r="K17" s="146"/>
      <c r="L17" s="146"/>
      <c r="M17" s="146"/>
      <c r="N17" s="146"/>
      <c r="O17" s="146"/>
      <c r="P17" s="146"/>
      <c r="Q17" s="146"/>
      <c r="R17" s="21"/>
    </row>
    <row r="18" spans="1:18" ht="36" customHeight="1" x14ac:dyDescent="0.25">
      <c r="A18" s="136"/>
      <c r="B18" s="167" t="s">
        <v>130</v>
      </c>
      <c r="C18" s="167"/>
      <c r="D18" s="167"/>
      <c r="E18" s="167"/>
      <c r="F18" s="167"/>
      <c r="G18" s="167"/>
      <c r="H18" s="167"/>
      <c r="I18" s="167"/>
      <c r="J18" s="167"/>
      <c r="K18" s="167"/>
      <c r="L18" s="167"/>
      <c r="M18" s="167"/>
      <c r="N18" s="167"/>
      <c r="O18" s="167"/>
      <c r="P18" s="167"/>
      <c r="Q18" s="167"/>
      <c r="R18" s="21"/>
    </row>
    <row r="19" spans="1:18" ht="34.5" customHeight="1" x14ac:dyDescent="0.25">
      <c r="A19" s="136"/>
      <c r="B19" s="167" t="s">
        <v>131</v>
      </c>
      <c r="C19" s="167"/>
      <c r="D19" s="167"/>
      <c r="E19" s="167"/>
      <c r="F19" s="167"/>
      <c r="G19" s="167"/>
      <c r="H19" s="167"/>
      <c r="I19" s="167"/>
      <c r="J19" s="167"/>
      <c r="K19" s="167"/>
      <c r="L19" s="167"/>
      <c r="M19" s="167"/>
      <c r="N19" s="167"/>
      <c r="O19" s="167"/>
      <c r="P19" s="167"/>
      <c r="Q19" s="167"/>
      <c r="R19" s="21"/>
    </row>
    <row r="20" spans="1:18" ht="20.25" customHeight="1" x14ac:dyDescent="0.25">
      <c r="A20" s="136"/>
      <c r="B20" s="175" t="s">
        <v>601</v>
      </c>
      <c r="C20" s="175"/>
      <c r="D20" s="175"/>
      <c r="E20" s="175"/>
      <c r="F20" s="175"/>
      <c r="G20" s="175"/>
      <c r="H20" s="175"/>
      <c r="I20" s="175"/>
      <c r="J20" s="175"/>
      <c r="K20" s="175"/>
      <c r="L20" s="175"/>
      <c r="M20" s="175"/>
      <c r="N20" s="175"/>
      <c r="O20" s="175"/>
      <c r="P20" s="175"/>
      <c r="Q20" s="175"/>
      <c r="R20" s="21"/>
    </row>
    <row r="21" spans="1:18" s="45" customFormat="1" ht="35.25" customHeight="1" x14ac:dyDescent="0.25">
      <c r="A21" s="147"/>
      <c r="B21" s="167" t="s">
        <v>140</v>
      </c>
      <c r="C21" s="167"/>
      <c r="D21" s="167"/>
      <c r="E21" s="167"/>
      <c r="F21" s="167"/>
      <c r="G21" s="167"/>
      <c r="H21" s="167"/>
      <c r="I21" s="167"/>
      <c r="J21" s="167"/>
      <c r="K21" s="167"/>
      <c r="L21" s="167"/>
      <c r="M21" s="167"/>
      <c r="N21" s="167"/>
      <c r="O21" s="167"/>
      <c r="P21" s="167"/>
      <c r="Q21" s="167"/>
      <c r="R21" s="44"/>
    </row>
    <row r="22" spans="1:18" ht="9.75" customHeight="1" thickBot="1" x14ac:dyDescent="0.3">
      <c r="A22" s="136"/>
      <c r="B22" s="148"/>
      <c r="C22" s="148"/>
      <c r="D22" s="148"/>
      <c r="E22" s="148"/>
      <c r="F22" s="148"/>
      <c r="G22" s="148"/>
      <c r="H22" s="148"/>
      <c r="I22" s="148"/>
      <c r="J22" s="148"/>
      <c r="K22" s="148"/>
      <c r="L22" s="148"/>
      <c r="M22" s="148"/>
      <c r="N22" s="148"/>
      <c r="O22" s="148"/>
      <c r="P22" s="148"/>
      <c r="Q22" s="148"/>
      <c r="R22" s="21"/>
    </row>
    <row r="23" spans="1:18" ht="22.5" customHeight="1" x14ac:dyDescent="0.3">
      <c r="A23" s="131" t="s">
        <v>124</v>
      </c>
      <c r="B23" s="132" t="s">
        <v>599</v>
      </c>
      <c r="C23" s="139"/>
      <c r="D23" s="129"/>
      <c r="E23" s="129"/>
      <c r="F23" s="30"/>
      <c r="G23" s="143"/>
      <c r="H23" s="31"/>
      <c r="I23" s="31"/>
      <c r="J23" s="30"/>
      <c r="K23" s="30"/>
      <c r="L23" s="30"/>
      <c r="M23" s="30"/>
      <c r="N23" s="140"/>
      <c r="O23" s="140"/>
      <c r="P23" s="140"/>
      <c r="Q23" s="140"/>
      <c r="R23" s="21"/>
    </row>
    <row r="24" spans="1:18" ht="18.75" customHeight="1" x14ac:dyDescent="0.25">
      <c r="A24" s="145" t="s">
        <v>128</v>
      </c>
      <c r="B24" s="142"/>
      <c r="C24" s="146"/>
      <c r="D24" s="146"/>
      <c r="E24" s="146"/>
      <c r="F24" s="146"/>
      <c r="G24" s="146"/>
      <c r="H24" s="146"/>
      <c r="I24" s="146"/>
      <c r="J24" s="146"/>
      <c r="K24" s="146"/>
      <c r="L24" s="146"/>
      <c r="M24" s="146"/>
      <c r="N24" s="146"/>
      <c r="O24" s="146"/>
      <c r="P24" s="146"/>
      <c r="Q24" s="146"/>
      <c r="R24" s="21"/>
    </row>
    <row r="25" spans="1:18" x14ac:dyDescent="0.25">
      <c r="A25" s="136"/>
      <c r="B25" s="146"/>
      <c r="C25" s="146"/>
      <c r="D25" s="146"/>
      <c r="E25" s="146"/>
      <c r="F25" s="146"/>
      <c r="G25" s="146"/>
      <c r="H25" s="146"/>
      <c r="I25" s="146"/>
      <c r="J25" s="146"/>
      <c r="K25" s="146"/>
      <c r="L25" s="146"/>
      <c r="M25" s="146"/>
      <c r="N25" s="146"/>
      <c r="O25" s="146"/>
      <c r="P25" s="146"/>
      <c r="Q25" s="146"/>
      <c r="R25" s="21"/>
    </row>
    <row r="26" spans="1:18" x14ac:dyDescent="0.25">
      <c r="A26" s="136"/>
      <c r="B26" s="176" t="s">
        <v>629</v>
      </c>
      <c r="C26" s="175"/>
      <c r="D26" s="175"/>
      <c r="E26" s="175"/>
      <c r="F26" s="175"/>
      <c r="G26" s="175"/>
      <c r="H26" s="175"/>
      <c r="I26" s="175"/>
      <c r="J26" s="175"/>
      <c r="K26" s="175"/>
      <c r="L26" s="175"/>
      <c r="M26" s="175"/>
      <c r="N26" s="175"/>
      <c r="O26" s="175"/>
      <c r="P26" s="175"/>
      <c r="Q26" s="175"/>
      <c r="R26" s="21"/>
    </row>
    <row r="27" spans="1:18" x14ac:dyDescent="0.25">
      <c r="A27" s="136"/>
      <c r="B27" s="175"/>
      <c r="C27" s="175"/>
      <c r="D27" s="175"/>
      <c r="E27" s="175"/>
      <c r="F27" s="175"/>
      <c r="G27" s="175"/>
      <c r="H27" s="175"/>
      <c r="I27" s="175"/>
      <c r="J27" s="175"/>
      <c r="K27" s="175"/>
      <c r="L27" s="175"/>
      <c r="M27" s="175"/>
      <c r="N27" s="175"/>
      <c r="O27" s="175"/>
      <c r="P27" s="175"/>
      <c r="Q27" s="175"/>
      <c r="R27" s="21"/>
    </row>
    <row r="28" spans="1:18" x14ac:dyDescent="0.25">
      <c r="A28" s="136"/>
      <c r="B28" s="149" t="s">
        <v>600</v>
      </c>
      <c r="C28" s="149"/>
      <c r="D28" s="150"/>
      <c r="E28" s="150"/>
      <c r="F28" s="149"/>
      <c r="G28" s="149"/>
      <c r="H28" s="150" t="s">
        <v>612</v>
      </c>
      <c r="I28" s="151"/>
      <c r="J28" s="150"/>
      <c r="K28" s="149"/>
      <c r="L28" s="149"/>
      <c r="M28" s="150"/>
      <c r="N28" s="149"/>
      <c r="O28" s="149"/>
      <c r="P28" s="149"/>
      <c r="Q28" s="146"/>
      <c r="R28" s="21"/>
    </row>
    <row r="29" spans="1:18" x14ac:dyDescent="0.25">
      <c r="A29" s="136"/>
      <c r="B29" s="149"/>
      <c r="C29" s="149"/>
      <c r="D29" s="149"/>
      <c r="E29" s="149"/>
      <c r="F29" s="149"/>
      <c r="G29" s="149"/>
      <c r="H29" s="149"/>
      <c r="I29" s="149"/>
      <c r="J29" s="150"/>
      <c r="K29" s="149"/>
      <c r="L29" s="149"/>
      <c r="M29" s="150"/>
      <c r="N29" s="149"/>
      <c r="O29" s="149"/>
      <c r="P29" s="149"/>
      <c r="Q29" s="146"/>
      <c r="R29" s="21"/>
    </row>
    <row r="30" spans="1:18" ht="15.75" thickBot="1" x14ac:dyDescent="0.3">
      <c r="A30" s="152"/>
      <c r="B30" s="153"/>
      <c r="C30" s="153"/>
      <c r="D30" s="153"/>
      <c r="E30" s="153"/>
      <c r="F30" s="149"/>
      <c r="G30" s="149"/>
      <c r="H30" s="149"/>
      <c r="I30" s="149"/>
      <c r="J30" s="150"/>
      <c r="K30" s="149"/>
      <c r="L30" s="149"/>
      <c r="M30" s="150"/>
      <c r="N30" s="149"/>
      <c r="O30" s="149"/>
      <c r="P30" s="149"/>
      <c r="Q30" s="146"/>
      <c r="R30" s="21"/>
    </row>
    <row r="31" spans="1:18" ht="21" customHeight="1" x14ac:dyDescent="0.25">
      <c r="A31" s="177" t="s">
        <v>138</v>
      </c>
      <c r="B31" s="178"/>
      <c r="C31" s="178"/>
      <c r="D31" s="178"/>
      <c r="E31" s="178"/>
      <c r="F31" s="178"/>
      <c r="G31" s="178"/>
      <c r="H31" s="178"/>
      <c r="I31" s="178"/>
      <c r="J31" s="178"/>
      <c r="K31" s="178"/>
      <c r="L31" s="178"/>
      <c r="M31" s="178"/>
      <c r="N31" s="178"/>
      <c r="O31" s="178"/>
      <c r="P31" s="178"/>
      <c r="Q31" s="178"/>
      <c r="R31" s="21"/>
    </row>
    <row r="32" spans="1:18" ht="10.5" customHeight="1" thickBot="1" x14ac:dyDescent="0.3">
      <c r="A32" s="152"/>
      <c r="B32" s="173"/>
      <c r="C32" s="173"/>
      <c r="D32" s="173"/>
      <c r="E32" s="173"/>
      <c r="F32" s="173"/>
      <c r="G32" s="173"/>
      <c r="H32" s="173"/>
      <c r="I32" s="173"/>
      <c r="J32" s="173"/>
      <c r="K32" s="173"/>
      <c r="L32" s="173"/>
      <c r="M32" s="173"/>
      <c r="N32" s="173"/>
      <c r="O32" s="173"/>
      <c r="P32" s="173"/>
      <c r="Q32" s="173"/>
      <c r="R32" s="22"/>
    </row>
    <row r="33" spans="1:18" x14ac:dyDescent="0.25">
      <c r="A33" s="14"/>
      <c r="B33" s="14"/>
      <c r="C33" s="14"/>
      <c r="D33" s="14"/>
      <c r="E33" s="14"/>
      <c r="F33" s="14"/>
      <c r="G33" s="14"/>
      <c r="H33" s="14"/>
      <c r="I33" s="14"/>
      <c r="J33" s="14"/>
      <c r="K33" s="14"/>
      <c r="L33" s="14"/>
      <c r="M33" s="14"/>
      <c r="N33" s="13"/>
      <c r="O33" s="13"/>
      <c r="P33" s="13"/>
      <c r="Q33" s="13"/>
      <c r="R33" s="13"/>
    </row>
    <row r="34" spans="1:18" x14ac:dyDescent="0.25">
      <c r="A34" s="14"/>
      <c r="B34" s="14"/>
      <c r="C34" s="14"/>
      <c r="D34" s="14"/>
      <c r="E34" s="14"/>
      <c r="F34" s="14"/>
      <c r="G34" s="14"/>
      <c r="H34" s="14"/>
      <c r="I34" s="14"/>
      <c r="J34" s="14"/>
      <c r="K34" s="14"/>
      <c r="L34" s="14"/>
      <c r="M34" s="14"/>
      <c r="N34" s="13"/>
      <c r="O34" s="13"/>
      <c r="P34" s="13"/>
      <c r="Q34" s="13"/>
      <c r="R34" s="13"/>
    </row>
  </sheetData>
  <sheetProtection sheet="1" objects="1" insertHyperlinks="0" selectLockedCells="1" selectUnlockedCells="1"/>
  <mergeCells count="19">
    <mergeCell ref="B32:Q32"/>
    <mergeCell ref="B10:Q10"/>
    <mergeCell ref="A9:Q9"/>
    <mergeCell ref="B21:Q21"/>
    <mergeCell ref="B19:Q19"/>
    <mergeCell ref="B11:Q11"/>
    <mergeCell ref="B12:Q12"/>
    <mergeCell ref="B20:Q20"/>
    <mergeCell ref="B27:Q27"/>
    <mergeCell ref="B26:Q26"/>
    <mergeCell ref="A31:Q31"/>
    <mergeCell ref="A1:R2"/>
    <mergeCell ref="A4:F4"/>
    <mergeCell ref="B18:Q18"/>
    <mergeCell ref="J7:L7"/>
    <mergeCell ref="B13:M13"/>
    <mergeCell ref="N13:P13"/>
    <mergeCell ref="B7:I7"/>
    <mergeCell ref="A6:Q6"/>
  </mergeCells>
  <hyperlinks>
    <hyperlink ref="N13:P13" location="'Budget Example Expenditures'!A1" display="Budget Coding Cheat Sheet" xr:uid="{19E89FFC-82DF-4214-A930-19E24797C550}"/>
    <hyperlink ref="B7:I7" r:id="rId1" display="IDOE Title III Webpage" xr:uid="{FC4AA535-A1A0-45DD-8F22-21C12819608B}"/>
    <hyperlink ref="H28" r:id="rId2" xr:uid="{8DFAA809-4E9A-4434-9979-C442C71907F2}"/>
  </hyperlinks>
  <pageMargins left="0.7" right="0.7" top="0.75" bottom="0.75" header="0.3" footer="0.3"/>
  <pageSetup orientation="portrait" horizontalDpi="300"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CB9D-BCF6-4321-804B-CA8673AADE96}">
  <sheetPr codeName="Sheet1">
    <tabColor theme="8"/>
  </sheetPr>
  <dimension ref="A1:Q5"/>
  <sheetViews>
    <sheetView zoomScale="80" zoomScaleNormal="80" workbookViewId="0">
      <selection activeCell="C3" sqref="C3:N3"/>
    </sheetView>
  </sheetViews>
  <sheetFormatPr defaultRowHeight="15" x14ac:dyDescent="0.25"/>
  <cols>
    <col min="2" max="2" width="11.42578125" customWidth="1"/>
    <col min="3" max="3" width="14.7109375" customWidth="1"/>
    <col min="4" max="4" width="8.42578125" customWidth="1"/>
    <col min="5" max="6" width="7.28515625" customWidth="1"/>
    <col min="7" max="7" width="7.7109375" customWidth="1"/>
    <col min="8" max="8" width="8" customWidth="1"/>
    <col min="9" max="9" width="7.7109375" customWidth="1"/>
    <col min="10" max="10" width="8.28515625" customWidth="1"/>
    <col min="11" max="11" width="7" customWidth="1"/>
    <col min="12" max="12" width="5.7109375" customWidth="1"/>
    <col min="14" max="14" width="19.140625" customWidth="1"/>
    <col min="15" max="15" width="11.7109375" customWidth="1"/>
    <col min="16" max="16" width="8.7109375" customWidth="1"/>
    <col min="17" max="17" width="21.85546875" customWidth="1"/>
  </cols>
  <sheetData>
    <row r="1" spans="1:17" x14ac:dyDescent="0.25">
      <c r="A1" s="182" t="s">
        <v>613</v>
      </c>
      <c r="B1" s="183"/>
      <c r="C1" s="183"/>
      <c r="D1" s="183"/>
      <c r="E1" s="183"/>
      <c r="F1" s="183"/>
      <c r="G1" s="183"/>
      <c r="H1" s="183"/>
      <c r="I1" s="183"/>
      <c r="J1" s="183"/>
      <c r="K1" s="183"/>
      <c r="L1" s="183"/>
      <c r="M1" s="183"/>
      <c r="N1" s="183"/>
      <c r="O1" s="183"/>
      <c r="P1" s="183"/>
      <c r="Q1" s="184"/>
    </row>
    <row r="2" spans="1:17" ht="15.75" thickBot="1" x14ac:dyDescent="0.3">
      <c r="A2" s="185"/>
      <c r="B2" s="163"/>
      <c r="C2" s="163"/>
      <c r="D2" s="163"/>
      <c r="E2" s="163"/>
      <c r="F2" s="163"/>
      <c r="G2" s="163"/>
      <c r="H2" s="163"/>
      <c r="I2" s="163"/>
      <c r="J2" s="163"/>
      <c r="K2" s="163"/>
      <c r="L2" s="163"/>
      <c r="M2" s="163"/>
      <c r="N2" s="163"/>
      <c r="O2" s="163"/>
      <c r="P2" s="163"/>
      <c r="Q2" s="186"/>
    </row>
    <row r="3" spans="1:17" ht="22.5" customHeight="1" x14ac:dyDescent="0.25">
      <c r="A3" s="190" t="s">
        <v>577</v>
      </c>
      <c r="B3" s="191"/>
      <c r="C3" s="192"/>
      <c r="D3" s="193"/>
      <c r="E3" s="193"/>
      <c r="F3" s="193"/>
      <c r="G3" s="193"/>
      <c r="H3" s="193"/>
      <c r="I3" s="193"/>
      <c r="J3" s="193"/>
      <c r="K3" s="193"/>
      <c r="L3" s="193"/>
      <c r="M3" s="193"/>
      <c r="N3" s="194"/>
      <c r="O3" s="195" t="s">
        <v>608</v>
      </c>
      <c r="P3" s="196"/>
      <c r="Q3" s="62"/>
    </row>
    <row r="4" spans="1:17" ht="20.25" customHeight="1" x14ac:dyDescent="0.25">
      <c r="A4" s="179" t="s">
        <v>134</v>
      </c>
      <c r="B4" s="187"/>
      <c r="C4" s="180"/>
      <c r="D4" s="188"/>
      <c r="E4" s="188"/>
      <c r="F4" s="188"/>
      <c r="G4" s="188"/>
      <c r="H4" s="188"/>
      <c r="I4" s="188"/>
      <c r="J4" s="188"/>
      <c r="K4" s="179" t="s">
        <v>136</v>
      </c>
      <c r="L4" s="180"/>
      <c r="M4" s="188"/>
      <c r="N4" s="188"/>
      <c r="O4" s="179" t="s">
        <v>137</v>
      </c>
      <c r="P4" s="180"/>
      <c r="Q4" s="86"/>
    </row>
    <row r="5" spans="1:17" ht="20.25" customHeight="1" x14ac:dyDescent="0.25">
      <c r="A5" s="181" t="s">
        <v>135</v>
      </c>
      <c r="B5" s="181"/>
      <c r="C5" s="181"/>
      <c r="D5" s="189"/>
      <c r="E5" s="189"/>
      <c r="F5" s="189"/>
      <c r="G5" s="189"/>
      <c r="H5" s="189"/>
      <c r="I5" s="189"/>
      <c r="J5" s="189"/>
      <c r="K5" s="181" t="s">
        <v>136</v>
      </c>
      <c r="L5" s="181"/>
      <c r="M5" s="189"/>
      <c r="N5" s="189"/>
      <c r="O5" s="181" t="s">
        <v>137</v>
      </c>
      <c r="P5" s="181"/>
      <c r="Q5" s="87"/>
    </row>
  </sheetData>
  <sheetProtection sheet="1" insertHyperlinks="0" selectLockedCells="1"/>
  <mergeCells count="14">
    <mergeCell ref="O4:P4"/>
    <mergeCell ref="O5:P5"/>
    <mergeCell ref="A1:Q2"/>
    <mergeCell ref="A4:C4"/>
    <mergeCell ref="A5:C5"/>
    <mergeCell ref="D4:J4"/>
    <mergeCell ref="D5:J5"/>
    <mergeCell ref="K4:L4"/>
    <mergeCell ref="K5:L5"/>
    <mergeCell ref="M4:N4"/>
    <mergeCell ref="A3:B3"/>
    <mergeCell ref="C3:N3"/>
    <mergeCell ref="O3:P3"/>
    <mergeCell ref="M5:N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C837F24-8959-4FD4-9D10-1BAA4AD73792}">
          <x14:formula1>
            <xm:f>List!$D$1:$D$431</xm:f>
          </x14:formula1>
          <xm:sqref>C3:N3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C112"/>
  <sheetViews>
    <sheetView zoomScale="80" zoomScaleNormal="80" workbookViewId="0">
      <selection activeCell="A4" sqref="A4"/>
    </sheetView>
  </sheetViews>
  <sheetFormatPr defaultRowHeight="15" x14ac:dyDescent="0.25"/>
  <cols>
    <col min="1" max="1" width="71" customWidth="1"/>
    <col min="2" max="2" width="56" customWidth="1"/>
    <col min="3" max="3" width="46.7109375" customWidth="1"/>
  </cols>
  <sheetData>
    <row r="1" spans="1:3" s="46" customFormat="1" ht="33" customHeight="1" thickBot="1" x14ac:dyDescent="0.3">
      <c r="A1" s="197" t="s">
        <v>614</v>
      </c>
      <c r="B1" s="198"/>
      <c r="C1" s="199"/>
    </row>
    <row r="2" spans="1:3" s="46" customFormat="1" ht="30.75" customHeight="1" x14ac:dyDescent="0.25">
      <c r="A2" s="49"/>
      <c r="B2" s="50"/>
      <c r="C2" s="50"/>
    </row>
    <row r="3" spans="1:3" ht="18.75" x14ac:dyDescent="0.3">
      <c r="A3" s="154" t="s">
        <v>77</v>
      </c>
      <c r="B3" s="155" t="s">
        <v>0</v>
      </c>
      <c r="C3" s="154" t="s">
        <v>78</v>
      </c>
    </row>
    <row r="4" spans="1:3" x14ac:dyDescent="0.25">
      <c r="A4" s="15"/>
      <c r="B4" s="16"/>
      <c r="C4" s="17"/>
    </row>
    <row r="5" spans="1:3" x14ac:dyDescent="0.25">
      <c r="A5" s="15"/>
      <c r="B5" s="16"/>
      <c r="C5" s="17"/>
    </row>
    <row r="6" spans="1:3" x14ac:dyDescent="0.25">
      <c r="A6" s="15"/>
      <c r="B6" s="16"/>
      <c r="C6" s="17"/>
    </row>
    <row r="7" spans="1:3" x14ac:dyDescent="0.25">
      <c r="A7" s="15"/>
      <c r="B7" s="16"/>
      <c r="C7" s="17"/>
    </row>
    <row r="8" spans="1:3" x14ac:dyDescent="0.25">
      <c r="A8" s="15"/>
      <c r="B8" s="16"/>
      <c r="C8" s="17"/>
    </row>
    <row r="9" spans="1:3" x14ac:dyDescent="0.25">
      <c r="A9" s="15"/>
      <c r="B9" s="16"/>
      <c r="C9" s="17"/>
    </row>
    <row r="10" spans="1:3" x14ac:dyDescent="0.25">
      <c r="A10" s="15"/>
      <c r="B10" s="16"/>
      <c r="C10" s="17"/>
    </row>
    <row r="11" spans="1:3" x14ac:dyDescent="0.25">
      <c r="A11" s="15"/>
      <c r="B11" s="16"/>
      <c r="C11" s="17"/>
    </row>
    <row r="12" spans="1:3" x14ac:dyDescent="0.25">
      <c r="A12" s="15"/>
      <c r="B12" s="16"/>
      <c r="C12" s="17"/>
    </row>
    <row r="13" spans="1:3" x14ac:dyDescent="0.25">
      <c r="A13" s="15"/>
      <c r="B13" s="16"/>
      <c r="C13" s="17"/>
    </row>
    <row r="14" spans="1:3" x14ac:dyDescent="0.25">
      <c r="A14" s="15"/>
      <c r="B14" s="16"/>
      <c r="C14" s="17"/>
    </row>
    <row r="15" spans="1:3" x14ac:dyDescent="0.25">
      <c r="A15" s="15"/>
      <c r="B15" s="16"/>
      <c r="C15" s="17"/>
    </row>
    <row r="16" spans="1:3" x14ac:dyDescent="0.25">
      <c r="A16" s="15"/>
      <c r="B16" s="16"/>
      <c r="C16" s="17"/>
    </row>
    <row r="17" spans="1:3" x14ac:dyDescent="0.25">
      <c r="A17" s="15"/>
      <c r="B17" s="16"/>
      <c r="C17" s="17"/>
    </row>
    <row r="18" spans="1:3" x14ac:dyDescent="0.25">
      <c r="A18" s="15"/>
      <c r="B18" s="16"/>
      <c r="C18" s="17"/>
    </row>
    <row r="19" spans="1:3" x14ac:dyDescent="0.25">
      <c r="A19" s="15"/>
      <c r="B19" s="16"/>
      <c r="C19" s="17"/>
    </row>
    <row r="20" spans="1:3" x14ac:dyDescent="0.25">
      <c r="A20" s="15"/>
      <c r="B20" s="16"/>
      <c r="C20" s="17"/>
    </row>
    <row r="21" spans="1:3" x14ac:dyDescent="0.25">
      <c r="A21" s="15"/>
      <c r="B21" s="16"/>
      <c r="C21" s="17"/>
    </row>
    <row r="22" spans="1:3" x14ac:dyDescent="0.25">
      <c r="A22" s="15"/>
      <c r="B22" s="16"/>
      <c r="C22" s="17"/>
    </row>
    <row r="23" spans="1:3" x14ac:dyDescent="0.25">
      <c r="A23" s="15"/>
      <c r="B23" s="16"/>
      <c r="C23" s="17"/>
    </row>
    <row r="24" spans="1:3" x14ac:dyDescent="0.25">
      <c r="A24" s="15"/>
      <c r="B24" s="16"/>
      <c r="C24" s="17"/>
    </row>
    <row r="25" spans="1:3" x14ac:dyDescent="0.25">
      <c r="A25" s="15"/>
      <c r="B25" s="16"/>
      <c r="C25" s="17"/>
    </row>
    <row r="26" spans="1:3" x14ac:dyDescent="0.25">
      <c r="A26" s="15"/>
      <c r="B26" s="16"/>
      <c r="C26" s="17"/>
    </row>
    <row r="27" spans="1:3" x14ac:dyDescent="0.25">
      <c r="A27" s="15"/>
      <c r="B27" s="16"/>
      <c r="C27" s="17"/>
    </row>
    <row r="28" spans="1:3" x14ac:dyDescent="0.25">
      <c r="A28" s="15"/>
      <c r="B28" s="16"/>
      <c r="C28" s="17"/>
    </row>
    <row r="29" spans="1:3" x14ac:dyDescent="0.25">
      <c r="A29" s="15"/>
      <c r="B29" s="16"/>
      <c r="C29" s="17"/>
    </row>
    <row r="30" spans="1:3" x14ac:dyDescent="0.25">
      <c r="A30" s="15"/>
      <c r="B30" s="16"/>
      <c r="C30" s="17"/>
    </row>
    <row r="31" spans="1:3" x14ac:dyDescent="0.25">
      <c r="A31" s="15"/>
      <c r="B31" s="16"/>
      <c r="C31" s="17"/>
    </row>
    <row r="32" spans="1:3" x14ac:dyDescent="0.25">
      <c r="A32" s="15"/>
      <c r="B32" s="16"/>
      <c r="C32" s="17"/>
    </row>
    <row r="33" spans="1:3" x14ac:dyDescent="0.25">
      <c r="A33" s="15"/>
      <c r="B33" s="16"/>
      <c r="C33" s="17"/>
    </row>
    <row r="34" spans="1:3" x14ac:dyDescent="0.25">
      <c r="A34" s="15"/>
      <c r="B34" s="16"/>
      <c r="C34" s="17"/>
    </row>
    <row r="35" spans="1:3" x14ac:dyDescent="0.25">
      <c r="A35" s="15"/>
      <c r="B35" s="16"/>
      <c r="C35" s="17"/>
    </row>
    <row r="36" spans="1:3" x14ac:dyDescent="0.25">
      <c r="A36" s="15"/>
      <c r="B36" s="16"/>
      <c r="C36" s="17"/>
    </row>
    <row r="37" spans="1:3" x14ac:dyDescent="0.25">
      <c r="A37" s="24" t="s">
        <v>79</v>
      </c>
      <c r="B37" s="25"/>
      <c r="C37" s="23"/>
    </row>
    <row r="39" spans="1:3" ht="18.75" x14ac:dyDescent="0.3">
      <c r="A39" s="5"/>
      <c r="B39" s="70" t="s">
        <v>0</v>
      </c>
      <c r="C39" s="71" t="s">
        <v>80</v>
      </c>
    </row>
    <row r="40" spans="1:3" x14ac:dyDescent="0.25">
      <c r="A40" s="6"/>
      <c r="B40" s="72" t="s">
        <v>1</v>
      </c>
      <c r="C40" s="73">
        <f>SUMIF($B$4:$B$37,"Instruction: Salary (Cert.)", $C$4:$C$37)</f>
        <v>0</v>
      </c>
    </row>
    <row r="41" spans="1:3" x14ac:dyDescent="0.25">
      <c r="A41" s="6"/>
      <c r="B41" s="72" t="s">
        <v>2</v>
      </c>
      <c r="C41" s="73">
        <f>SUMIF($B$4:$B$37,"Instruction: Benefits (Cert.)", $C$4:$C$37)</f>
        <v>0</v>
      </c>
    </row>
    <row r="42" spans="1:3" x14ac:dyDescent="0.25">
      <c r="A42" s="6"/>
      <c r="B42" s="72" t="s">
        <v>3</v>
      </c>
      <c r="C42" s="73">
        <f>SUMIF($B$4:$B$37,"Instruction: Salary (NonCert.)", $C$4:$C$37)</f>
        <v>0</v>
      </c>
    </row>
    <row r="43" spans="1:3" x14ac:dyDescent="0.25">
      <c r="A43" s="6"/>
      <c r="B43" s="72" t="s">
        <v>4</v>
      </c>
      <c r="C43" s="73">
        <f>SUMIF($B$4:$B$37,"Instruction: Benefits (NonCert.)", $C$4:$C$37)</f>
        <v>0</v>
      </c>
    </row>
    <row r="44" spans="1:3" x14ac:dyDescent="0.25">
      <c r="A44" s="6"/>
      <c r="B44" s="74" t="s">
        <v>5</v>
      </c>
      <c r="C44" s="73">
        <f>SUMIF($B$4:$B$37,"Instruction: Professional Services", $C$4:$C$37)</f>
        <v>0</v>
      </c>
    </row>
    <row r="45" spans="1:3" x14ac:dyDescent="0.25">
      <c r="A45" s="6"/>
      <c r="B45" s="74" t="s">
        <v>6</v>
      </c>
      <c r="C45" s="73">
        <f>SUMIF($B$4:$B$37,"Instruction: Rentals", $C$4:$C$37)</f>
        <v>0</v>
      </c>
    </row>
    <row r="46" spans="1:3" x14ac:dyDescent="0.25">
      <c r="A46" s="6"/>
      <c r="B46" s="74" t="s">
        <v>7</v>
      </c>
      <c r="C46" s="73">
        <f>SUMIF($B$4:$B$37,"Instruction: Other Purchased Services", $C$4:$C$37)</f>
        <v>0</v>
      </c>
    </row>
    <row r="47" spans="1:3" x14ac:dyDescent="0.25">
      <c r="A47" s="6"/>
      <c r="B47" s="74" t="s">
        <v>8</v>
      </c>
      <c r="C47" s="73">
        <f>SUMIF($B$4:$B$37,"Instruction: General Supplies", $C$4:$C$37)</f>
        <v>0</v>
      </c>
    </row>
    <row r="48" spans="1:3" x14ac:dyDescent="0.25">
      <c r="A48" s="6"/>
      <c r="B48" s="74" t="s">
        <v>9</v>
      </c>
      <c r="C48" s="73">
        <f>SUMIF($B$4:$B$37,"Instruction: Property", $C$4:$C$37)</f>
        <v>0</v>
      </c>
    </row>
    <row r="49" spans="2:3" x14ac:dyDescent="0.25">
      <c r="B49" s="74" t="s">
        <v>10</v>
      </c>
      <c r="C49" s="73">
        <f>SUMIF($B$4:$B$37,"Instruction: Transfer", $C$4:$C$37)</f>
        <v>0</v>
      </c>
    </row>
    <row r="50" spans="2:3" x14ac:dyDescent="0.25">
      <c r="B50" s="72" t="s">
        <v>11</v>
      </c>
      <c r="C50" s="73">
        <f>SUMIF($B$4:$B$37,"Support Services (Student): Salary (Cert.)", $C$4:$C$37)</f>
        <v>0</v>
      </c>
    </row>
    <row r="51" spans="2:3" x14ac:dyDescent="0.25">
      <c r="B51" s="72" t="s">
        <v>12</v>
      </c>
      <c r="C51" s="73">
        <f>SUMIF($B$4:$B$37,"Support Services (Student): Benefits (Cert.)", $C$4:$C$37)</f>
        <v>0</v>
      </c>
    </row>
    <row r="52" spans="2:3" x14ac:dyDescent="0.25">
      <c r="B52" s="72" t="s">
        <v>13</v>
      </c>
      <c r="C52" s="73">
        <f>SUMIF($B$4:$B$37,"Support Services (Student): Salary (NonCert.)", $C$4:$C$37)</f>
        <v>0</v>
      </c>
    </row>
    <row r="53" spans="2:3" x14ac:dyDescent="0.25">
      <c r="B53" s="72" t="s">
        <v>14</v>
      </c>
      <c r="C53" s="73">
        <f>SUMIF($B$4:$B$37,"Support Services (Student): Benefits (NonCert.)", $C$4:$C$37)</f>
        <v>0</v>
      </c>
    </row>
    <row r="54" spans="2:3" x14ac:dyDescent="0.25">
      <c r="B54" s="74" t="s">
        <v>15</v>
      </c>
      <c r="C54" s="73">
        <f>SUMIF($B$4:$B$37,"Support Services (Student): Professional Services", $C$4:$C$37)</f>
        <v>0</v>
      </c>
    </row>
    <row r="55" spans="2:3" x14ac:dyDescent="0.25">
      <c r="B55" s="74" t="s">
        <v>16</v>
      </c>
      <c r="C55" s="73">
        <f>SUMIF($B$4:$B$37,"Support Services (Student): Rentals", $C$4:$C$37)</f>
        <v>0</v>
      </c>
    </row>
    <row r="56" spans="2:3" x14ac:dyDescent="0.25">
      <c r="B56" s="74" t="s">
        <v>17</v>
      </c>
      <c r="C56" s="73">
        <f>SUMIF($B$4:$B$37,"Support Services (Student): Other Purchased Services", $C$4:$C$37)</f>
        <v>0</v>
      </c>
    </row>
    <row r="57" spans="2:3" x14ac:dyDescent="0.25">
      <c r="B57" s="74" t="s">
        <v>18</v>
      </c>
      <c r="C57" s="73">
        <f>SUMIF($B$4:$B$37,"Support Services (Student): General Supplies", $C$4:$C$37)</f>
        <v>0</v>
      </c>
    </row>
    <row r="58" spans="2:3" x14ac:dyDescent="0.25">
      <c r="B58" s="74" t="s">
        <v>19</v>
      </c>
      <c r="C58" s="73">
        <f>SUMIF($B$4:$B$37,"Support Services (Student): Property", $C$4:$C$37)</f>
        <v>0</v>
      </c>
    </row>
    <row r="59" spans="2:3" x14ac:dyDescent="0.25">
      <c r="B59" s="74" t="s">
        <v>20</v>
      </c>
      <c r="C59" s="73">
        <f>SUMIF($B$4:$B$37,"Support Services (Student): Transfer", $C$4:$C$37)</f>
        <v>0</v>
      </c>
    </row>
    <row r="60" spans="2:3" x14ac:dyDescent="0.25">
      <c r="B60" s="72" t="s">
        <v>21</v>
      </c>
      <c r="C60" s="73">
        <f>SUMIF($B$4:$B$37,"Improvement of Instruction: Salary (Cert.)", $C$4:$C$37)</f>
        <v>0</v>
      </c>
    </row>
    <row r="61" spans="2:3" x14ac:dyDescent="0.25">
      <c r="B61" s="72" t="s">
        <v>22</v>
      </c>
      <c r="C61" s="73">
        <f>SUMIF($B$4:$B$37,"Improvement of Instruction: Benefits (Cert.)", $C$4:$C$37)</f>
        <v>0</v>
      </c>
    </row>
    <row r="62" spans="2:3" x14ac:dyDescent="0.25">
      <c r="B62" s="72" t="s">
        <v>23</v>
      </c>
      <c r="C62" s="73">
        <f>SUMIF($B$4:$B$37,"Improvement of Instruction: Salary (NonCert.)", $C$4:$C$37)</f>
        <v>0</v>
      </c>
    </row>
    <row r="63" spans="2:3" x14ac:dyDescent="0.25">
      <c r="B63" s="72" t="s">
        <v>24</v>
      </c>
      <c r="C63" s="73">
        <f>SUMIF($B$4:$B$37,"Improvement of Instruction: Benefits (NonCert.)", $C$4:$C$37)</f>
        <v>0</v>
      </c>
    </row>
    <row r="64" spans="2:3" x14ac:dyDescent="0.25">
      <c r="B64" s="74" t="s">
        <v>25</v>
      </c>
      <c r="C64" s="73">
        <f>SUMIF($B$4:$B$37,"Improvement of Instruction: Professional Services", $C$4:$C$37)</f>
        <v>0</v>
      </c>
    </row>
    <row r="65" spans="2:3" x14ac:dyDescent="0.25">
      <c r="B65" s="74" t="s">
        <v>26</v>
      </c>
      <c r="C65" s="73">
        <f>SUMIF($B$4:$B$37,"Improvement of Instruction: Rentals", $C$4:$C$37)</f>
        <v>0</v>
      </c>
    </row>
    <row r="66" spans="2:3" x14ac:dyDescent="0.25">
      <c r="B66" s="74" t="s">
        <v>27</v>
      </c>
      <c r="C66" s="73">
        <f>SUMIF($B$4:$B$37,"Improvement of Instruction: Other Purchased Services", $C$4:$C$37)</f>
        <v>0</v>
      </c>
    </row>
    <row r="67" spans="2:3" x14ac:dyDescent="0.25">
      <c r="B67" s="74" t="s">
        <v>28</v>
      </c>
      <c r="C67" s="73">
        <f>SUMIF($B$4:$B$37,"Improvement of Instruction: General Supplies", $C$4:$C$37)</f>
        <v>0</v>
      </c>
    </row>
    <row r="68" spans="2:3" x14ac:dyDescent="0.25">
      <c r="B68" s="74" t="s">
        <v>29</v>
      </c>
      <c r="C68" s="73">
        <f>SUMIF($B$4:$B$37,"Improvement of Instruction: Property", $C$4:$C$37)</f>
        <v>0</v>
      </c>
    </row>
    <row r="69" spans="2:3" x14ac:dyDescent="0.25">
      <c r="B69" s="74" t="s">
        <v>30</v>
      </c>
      <c r="C69" s="73">
        <f>SUMIF($B$4:$B$37,"Improvement of Instruction: Transfer", $C$4:$C$37)</f>
        <v>0</v>
      </c>
    </row>
    <row r="70" spans="2:3" x14ac:dyDescent="0.25">
      <c r="B70" s="72" t="s">
        <v>31</v>
      </c>
      <c r="C70" s="73">
        <f>SUMIF($B$4:$B$37,"Other Support Services: Salary (Cert.)", $C$4:$C$37)</f>
        <v>0</v>
      </c>
    </row>
    <row r="71" spans="2:3" x14ac:dyDescent="0.25">
      <c r="B71" s="72" t="s">
        <v>32</v>
      </c>
      <c r="C71" s="73">
        <f>SUMIF($B$4:$B$37,"Other Support Services: Benefits (Cert.)", $C$4:$C$37)</f>
        <v>0</v>
      </c>
    </row>
    <row r="72" spans="2:3" x14ac:dyDescent="0.25">
      <c r="B72" s="72" t="s">
        <v>33</v>
      </c>
      <c r="C72" s="73">
        <f>SUMIF($B$4:$B$37,"Other Support Services: Salary (NonCert.)", $C$4:$C$37)</f>
        <v>0</v>
      </c>
    </row>
    <row r="73" spans="2:3" x14ac:dyDescent="0.25">
      <c r="B73" s="72" t="s">
        <v>34</v>
      </c>
      <c r="C73" s="73">
        <f>SUMIF($B$4:$B$37,"Other Support Services: Benefits (NonCert.)", $C$4:$C$37)</f>
        <v>0</v>
      </c>
    </row>
    <row r="74" spans="2:3" x14ac:dyDescent="0.25">
      <c r="B74" s="74" t="s">
        <v>35</v>
      </c>
      <c r="C74" s="73">
        <f>SUMIF($B$4:$B$37,"Other Support Services: Professional Services", $C$4:$C$37)</f>
        <v>0</v>
      </c>
    </row>
    <row r="75" spans="2:3" x14ac:dyDescent="0.25">
      <c r="B75" s="74" t="s">
        <v>36</v>
      </c>
      <c r="C75" s="73">
        <f>SUMIF($B$4:$B$37,"Other Support Services: Rentals", $C$4:$C$37)</f>
        <v>0</v>
      </c>
    </row>
    <row r="76" spans="2:3" x14ac:dyDescent="0.25">
      <c r="B76" s="74" t="s">
        <v>37</v>
      </c>
      <c r="C76" s="73">
        <f>SUMIF($B$4:$B$37,"Other Support Services: Other Purchased Services", $C$4:$C$37)</f>
        <v>0</v>
      </c>
    </row>
    <row r="77" spans="2:3" x14ac:dyDescent="0.25">
      <c r="B77" s="74" t="s">
        <v>38</v>
      </c>
      <c r="C77" s="73">
        <f>SUMIF($B$4:$B$37,"Other Support Services: General Supplies", $C$4:$C$37)</f>
        <v>0</v>
      </c>
    </row>
    <row r="78" spans="2:3" x14ac:dyDescent="0.25">
      <c r="B78" s="74" t="s">
        <v>39</v>
      </c>
      <c r="C78" s="73">
        <f>SUMIF($B$4:$B$37,"Other Support Services: Property", $C$4:$C$37)</f>
        <v>0</v>
      </c>
    </row>
    <row r="79" spans="2:3" x14ac:dyDescent="0.25">
      <c r="B79" s="74" t="s">
        <v>40</v>
      </c>
      <c r="C79" s="73">
        <f>SUMIF($B$4:$B$37,"Other Support Services: Transfer", $C$4:$C$37)</f>
        <v>0</v>
      </c>
    </row>
    <row r="80" spans="2:3" x14ac:dyDescent="0.25">
      <c r="B80" s="72" t="s">
        <v>41</v>
      </c>
      <c r="C80" s="73">
        <f>SUMIF($B$4:$B$37,"Operations and Maintenance: Salary (Cert.)", $C$4:$C$37)</f>
        <v>0</v>
      </c>
    </row>
    <row r="81" spans="1:3" x14ac:dyDescent="0.25">
      <c r="B81" s="72" t="s">
        <v>42</v>
      </c>
      <c r="C81" s="73">
        <f>SUMIF($B$4:$B$37,"Operations and Maintenance: Benefits (Cert.)", $C$4:$C$37)</f>
        <v>0</v>
      </c>
    </row>
    <row r="82" spans="1:3" x14ac:dyDescent="0.25">
      <c r="B82" s="72" t="s">
        <v>43</v>
      </c>
      <c r="C82" s="73">
        <f>SUMIF($B$4:$B$37,"Operations and Maintenance: Salary (NonCert.)", $C$4:$C$37)</f>
        <v>0</v>
      </c>
    </row>
    <row r="83" spans="1:3" x14ac:dyDescent="0.25">
      <c r="B83" s="72" t="s">
        <v>44</v>
      </c>
      <c r="C83" s="73">
        <f>SUMIF($B$4:$B$37,"Operations and Maintenance: Benefits (NonCert.)", $C$4:$C$37)</f>
        <v>0</v>
      </c>
    </row>
    <row r="84" spans="1:3" x14ac:dyDescent="0.25">
      <c r="B84" s="74" t="s">
        <v>45</v>
      </c>
      <c r="C84" s="73">
        <f>SUMIF($B$4:$B$37,"Operations and Maintenance: Professional Services", $C$4:$C$37)</f>
        <v>0</v>
      </c>
    </row>
    <row r="85" spans="1:3" x14ac:dyDescent="0.25">
      <c r="B85" s="74" t="s">
        <v>46</v>
      </c>
      <c r="C85" s="73">
        <f>SUMIF($B$4:$B$37,"Operations and Maintenance: Rentals", $C$4:$C$37)</f>
        <v>0</v>
      </c>
    </row>
    <row r="86" spans="1:3" x14ac:dyDescent="0.25">
      <c r="B86" s="74" t="s">
        <v>47</v>
      </c>
      <c r="C86" s="73">
        <f>SUMIF($B$4:$B$37,"Operations and Maintenance: Other Purchased Services", $C$4:$C$37)</f>
        <v>0</v>
      </c>
    </row>
    <row r="87" spans="1:3" x14ac:dyDescent="0.25">
      <c r="B87" s="74" t="s">
        <v>48</v>
      </c>
      <c r="C87" s="73">
        <f>SUMIF($B$4:$B$37,"Operations and Maintenance: General Supplies", $C$4:$C$37)</f>
        <v>0</v>
      </c>
    </row>
    <row r="88" spans="1:3" x14ac:dyDescent="0.25">
      <c r="B88" s="74" t="s">
        <v>49</v>
      </c>
      <c r="C88" s="73">
        <f>SUMIF($B$4:$B$37,"Operations and Maintenance: Property", $C$4:$C$37)</f>
        <v>0</v>
      </c>
    </row>
    <row r="89" spans="1:3" x14ac:dyDescent="0.25">
      <c r="B89" s="74" t="s">
        <v>50</v>
      </c>
      <c r="C89" s="73">
        <f>SUMIF($B$4:$B$37,"Operations and Maintenance: Transfer", $C$4:$C$37)</f>
        <v>0</v>
      </c>
    </row>
    <row r="90" spans="1:3" x14ac:dyDescent="0.25">
      <c r="B90" s="72" t="s">
        <v>51</v>
      </c>
      <c r="C90" s="73">
        <f>SUMIF($B$4:$B$37,"Transportation: Salary (Cert.)", $C$4:$C$37)</f>
        <v>0</v>
      </c>
    </row>
    <row r="91" spans="1:3" x14ac:dyDescent="0.25">
      <c r="A91" s="46"/>
      <c r="B91" s="72" t="s">
        <v>52</v>
      </c>
      <c r="C91" s="73">
        <f>SUMIF($B$4:$B$37,"Transportation: Benefits (Cert.)", $C$4:$C$37)</f>
        <v>0</v>
      </c>
    </row>
    <row r="92" spans="1:3" x14ac:dyDescent="0.25">
      <c r="A92" s="46"/>
      <c r="B92" s="72" t="s">
        <v>53</v>
      </c>
      <c r="C92" s="73">
        <f>SUMIF($B$4:$B$37,"Transportation: Salary (NonCert.)", $C$4:$C$37)</f>
        <v>0</v>
      </c>
    </row>
    <row r="93" spans="1:3" x14ac:dyDescent="0.25">
      <c r="A93" s="46"/>
      <c r="B93" s="72" t="s">
        <v>54</v>
      </c>
      <c r="C93" s="73">
        <f>SUMIF($B$4:$B$37,"Transportation: Benefits (NonCert.)", $C$4:$C$37)</f>
        <v>0</v>
      </c>
    </row>
    <row r="94" spans="1:3" x14ac:dyDescent="0.25">
      <c r="A94" s="46"/>
      <c r="B94" s="74" t="s">
        <v>55</v>
      </c>
      <c r="C94" s="73">
        <f>SUMIF($B$4:$B$37,"Transportation: Professional Services", $C$4:$C$37)</f>
        <v>0</v>
      </c>
    </row>
    <row r="95" spans="1:3" x14ac:dyDescent="0.25">
      <c r="A95" s="46"/>
      <c r="B95" s="74" t="s">
        <v>56</v>
      </c>
      <c r="C95" s="73">
        <f>SUMIF($B$4:$B$37,"Transportation: Rentals", $C$4:$C$37)</f>
        <v>0</v>
      </c>
    </row>
    <row r="96" spans="1:3" x14ac:dyDescent="0.25">
      <c r="A96" s="46"/>
      <c r="B96" s="74" t="s">
        <v>57</v>
      </c>
      <c r="C96" s="73">
        <f>SUMIF($B$4:$B$37,"Transportation: Other Purchased Services", $C$4:$C$37)</f>
        <v>0</v>
      </c>
    </row>
    <row r="97" spans="1:3" x14ac:dyDescent="0.25">
      <c r="A97" s="46"/>
      <c r="B97" s="74" t="s">
        <v>58</v>
      </c>
      <c r="C97" s="73">
        <f>SUMIF($B$4:$B$37,"Transportation: General Supplies", $C$4:$C$37)</f>
        <v>0</v>
      </c>
    </row>
    <row r="98" spans="1:3" x14ac:dyDescent="0.25">
      <c r="A98" s="46"/>
      <c r="B98" s="74" t="s">
        <v>59</v>
      </c>
      <c r="C98" s="73">
        <f>SUMIF($B$4:$B$37,"Transportation: Property", $C$4:$C$37)</f>
        <v>0</v>
      </c>
    </row>
    <row r="99" spans="1:3" x14ac:dyDescent="0.25">
      <c r="A99" s="46"/>
      <c r="B99" s="74" t="s">
        <v>60</v>
      </c>
      <c r="C99" s="73">
        <f>SUMIF($B$4:$B$37,"Transportation: Transfer", $C$4:$C$37)</f>
        <v>0</v>
      </c>
    </row>
    <row r="100" spans="1:3" x14ac:dyDescent="0.25">
      <c r="A100" s="46"/>
      <c r="B100" s="72" t="s">
        <v>61</v>
      </c>
      <c r="C100" s="73">
        <f>SUMIF($B$4:$B$37,"Community Services Operations: Salary (Cert.)", $C$4:$C$37)</f>
        <v>0</v>
      </c>
    </row>
    <row r="101" spans="1:3" x14ac:dyDescent="0.25">
      <c r="A101" s="46"/>
      <c r="B101" s="72" t="s">
        <v>62</v>
      </c>
      <c r="C101" s="73">
        <f>SUMIF($B$4:$B$37,"Community Services Operations: Benefits (Cert.)", $C$4:$C$37)</f>
        <v>0</v>
      </c>
    </row>
    <row r="102" spans="1:3" x14ac:dyDescent="0.25">
      <c r="A102" s="46"/>
      <c r="B102" s="72" t="s">
        <v>63</v>
      </c>
      <c r="C102" s="73">
        <f>SUMIF($B$4:$B$37,"Community Services Operations: Salary (NonCert.)", $C$4:$C$37)</f>
        <v>0</v>
      </c>
    </row>
    <row r="103" spans="1:3" x14ac:dyDescent="0.25">
      <c r="A103" s="46"/>
      <c r="B103" s="72" t="s">
        <v>64</v>
      </c>
      <c r="C103" s="73">
        <f>SUMIF($B$4:$B$37,"Community Services Operations: Benefits (NonCert.)", $C$4:$C$37)</f>
        <v>0</v>
      </c>
    </row>
    <row r="104" spans="1:3" x14ac:dyDescent="0.25">
      <c r="A104" s="46"/>
      <c r="B104" s="74" t="s">
        <v>65</v>
      </c>
      <c r="C104" s="73">
        <f>SUMIF($B$4:$B$37,"Community Services Operations: Professional Services", $C$4:$C$37)</f>
        <v>0</v>
      </c>
    </row>
    <row r="105" spans="1:3" x14ac:dyDescent="0.25">
      <c r="A105" s="46"/>
      <c r="B105" s="74" t="s">
        <v>66</v>
      </c>
      <c r="C105" s="73">
        <f>SUMIF($B$4:$B$37,"Community Services Operations: Rentals", $C$4:$C$37)</f>
        <v>0</v>
      </c>
    </row>
    <row r="106" spans="1:3" x14ac:dyDescent="0.25">
      <c r="A106" s="46"/>
      <c r="B106" s="74" t="s">
        <v>67</v>
      </c>
      <c r="C106" s="73">
        <f>SUMIF($B$4:$B$37,"Community Services Operations: Other Purchased Services", $C$4:$C$37)</f>
        <v>0</v>
      </c>
    </row>
    <row r="107" spans="1:3" x14ac:dyDescent="0.25">
      <c r="A107" s="46"/>
      <c r="B107" s="74" t="s">
        <v>68</v>
      </c>
      <c r="C107" s="73">
        <f>SUMIF($B$4:$B$37,"Community Services Operations: General Supplies", $C$4:$C$37)</f>
        <v>0</v>
      </c>
    </row>
    <row r="108" spans="1:3" x14ac:dyDescent="0.25">
      <c r="A108" s="46"/>
      <c r="B108" s="74" t="s">
        <v>69</v>
      </c>
      <c r="C108" s="73">
        <f>SUMIF($B$4:$B$37,"Community Services Operations: Property", $C$4:$C$37)</f>
        <v>0</v>
      </c>
    </row>
    <row r="109" spans="1:3" x14ac:dyDescent="0.25">
      <c r="A109" s="46"/>
      <c r="B109" s="74" t="s">
        <v>70</v>
      </c>
      <c r="C109" s="73">
        <f>SUMIF($B$4:$B$37,"Community Services Operations: Transfer", $C$4:$C$37)</f>
        <v>0</v>
      </c>
    </row>
    <row r="110" spans="1:3" x14ac:dyDescent="0.25">
      <c r="A110" s="46"/>
      <c r="B110" s="75" t="s">
        <v>71</v>
      </c>
      <c r="C110" s="73">
        <f>SUMIF($B$4:$B$37,"Indirect Cost Used", $C$4:$C$37)</f>
        <v>0</v>
      </c>
    </row>
    <row r="111" spans="1:3" ht="18.75" x14ac:dyDescent="0.3">
      <c r="A111" s="46"/>
      <c r="B111" s="76" t="s">
        <v>81</v>
      </c>
      <c r="C111" s="77">
        <f>SUM(C4:C37)</f>
        <v>0</v>
      </c>
    </row>
    <row r="112" spans="1:3" x14ac:dyDescent="0.25">
      <c r="A112" s="46"/>
    </row>
  </sheetData>
  <sheetProtection sheet="1" formatCells="0" insertRows="0" insertHyperlinks="0" deleteRows="0" selectLockedCells="1"/>
  <mergeCells count="1">
    <mergeCell ref="A1:C1"/>
  </mergeCells>
  <conditionalFormatting sqref="A4:C37">
    <cfRule type="expression" dxfId="91" priority="3">
      <formula>MOD(ROW(),2)=0</formula>
    </cfRule>
  </conditionalFormatting>
  <conditionalFormatting sqref="B40:C110">
    <cfRule type="expression" dxfId="90" priority="2">
      <formula>MOD(ROW(),2)=0</formula>
    </cfRule>
  </conditionalFormatting>
  <hyperlinks>
    <hyperlink ref="B3" location="'Budget Example Expenditures'!A1" display="Budget Category" xr:uid="{00000000-0004-0000-0300-000000000000}"/>
  </hyperlinks>
  <pageMargins left="0.7" right="0.7" top="0.75" bottom="0.75" header="0.3" footer="0.3"/>
  <pageSetup scale="52"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List!$A$2:$A$73</xm:f>
          </x14:formula1>
          <xm:sqref>B4:B37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M32"/>
  <sheetViews>
    <sheetView zoomScale="80" zoomScaleNormal="80" workbookViewId="0">
      <selection activeCell="A4" sqref="A4:B4"/>
    </sheetView>
  </sheetViews>
  <sheetFormatPr defaultRowHeight="15" x14ac:dyDescent="0.25"/>
  <cols>
    <col min="1" max="1" width="9.140625" style="32"/>
    <col min="2" max="2" width="20.7109375" style="32" bestFit="1" customWidth="1"/>
    <col min="3" max="13" width="13.7109375" style="32" customWidth="1"/>
    <col min="14" max="16384" width="9.140625" style="32"/>
  </cols>
  <sheetData>
    <row r="1" spans="1:13" ht="27.75" customHeight="1" thickBot="1" x14ac:dyDescent="0.3">
      <c r="A1" s="200" t="s">
        <v>615</v>
      </c>
      <c r="B1" s="201"/>
      <c r="C1" s="201"/>
      <c r="D1" s="201"/>
      <c r="E1" s="201"/>
      <c r="F1" s="201"/>
      <c r="G1" s="201"/>
      <c r="H1" s="201"/>
      <c r="I1" s="201"/>
      <c r="J1" s="201"/>
      <c r="K1" s="201"/>
      <c r="L1" s="201"/>
      <c r="M1" s="202"/>
    </row>
    <row r="2" spans="1:13" ht="27.75" customHeight="1" thickBot="1" x14ac:dyDescent="0.3">
      <c r="A2" s="216"/>
      <c r="B2" s="217"/>
      <c r="C2" s="217"/>
      <c r="D2" s="217"/>
      <c r="E2" s="217"/>
      <c r="F2" s="217"/>
      <c r="G2" s="217"/>
      <c r="H2" s="217"/>
      <c r="I2" s="217"/>
      <c r="J2" s="217"/>
      <c r="K2" s="217"/>
      <c r="L2" s="217"/>
      <c r="M2" s="218"/>
    </row>
    <row r="3" spans="1:13" ht="23.25" customHeight="1" thickBot="1" x14ac:dyDescent="0.3">
      <c r="A3" s="203" t="s">
        <v>609</v>
      </c>
      <c r="B3" s="204"/>
      <c r="C3" s="204"/>
      <c r="D3" s="204"/>
      <c r="E3" s="204"/>
      <c r="F3" s="204"/>
      <c r="G3" s="204"/>
      <c r="H3" s="204"/>
      <c r="I3" s="204"/>
      <c r="J3" s="204"/>
      <c r="K3" s="204"/>
      <c r="L3" s="204"/>
      <c r="M3" s="205"/>
    </row>
    <row r="4" spans="1:13" ht="16.5" customHeight="1" x14ac:dyDescent="0.25">
      <c r="A4" s="206" t="s">
        <v>129</v>
      </c>
      <c r="B4" s="207"/>
      <c r="C4" s="54">
        <v>110</v>
      </c>
      <c r="D4" s="54">
        <v>120</v>
      </c>
      <c r="E4" s="54" t="s">
        <v>83</v>
      </c>
      <c r="F4" s="54" t="s">
        <v>83</v>
      </c>
      <c r="G4" s="54" t="s">
        <v>84</v>
      </c>
      <c r="H4" s="54">
        <v>440</v>
      </c>
      <c r="I4" s="54" t="s">
        <v>85</v>
      </c>
      <c r="J4" s="54" t="s">
        <v>86</v>
      </c>
      <c r="K4" s="54" t="s">
        <v>87</v>
      </c>
      <c r="L4" s="54">
        <v>910</v>
      </c>
      <c r="M4" s="55"/>
    </row>
    <row r="5" spans="1:13" ht="14.45" customHeight="1" x14ac:dyDescent="0.25">
      <c r="A5" s="208" t="s">
        <v>88</v>
      </c>
      <c r="B5" s="210" t="s">
        <v>89</v>
      </c>
      <c r="C5" s="211" t="s">
        <v>90</v>
      </c>
      <c r="D5" s="212"/>
      <c r="E5" s="211" t="s">
        <v>91</v>
      </c>
      <c r="F5" s="212"/>
      <c r="G5" s="213" t="s">
        <v>92</v>
      </c>
      <c r="H5" s="214" t="s">
        <v>93</v>
      </c>
      <c r="I5" s="214" t="s">
        <v>94</v>
      </c>
      <c r="J5" s="214" t="s">
        <v>95</v>
      </c>
      <c r="K5" s="214" t="s">
        <v>96</v>
      </c>
      <c r="L5" s="214" t="s">
        <v>97</v>
      </c>
      <c r="M5" s="215" t="s">
        <v>98</v>
      </c>
    </row>
    <row r="6" spans="1:13" x14ac:dyDescent="0.25">
      <c r="A6" s="209"/>
      <c r="B6" s="209"/>
      <c r="C6" s="33" t="s">
        <v>99</v>
      </c>
      <c r="D6" s="33" t="s">
        <v>100</v>
      </c>
      <c r="E6" s="33" t="s">
        <v>99</v>
      </c>
      <c r="F6" s="33" t="s">
        <v>101</v>
      </c>
      <c r="G6" s="209"/>
      <c r="H6" s="209"/>
      <c r="I6" s="209"/>
      <c r="J6" s="209"/>
      <c r="K6" s="209"/>
      <c r="L6" s="209"/>
      <c r="M6" s="209"/>
    </row>
    <row r="7" spans="1:13" ht="17.25" customHeight="1" x14ac:dyDescent="0.25">
      <c r="A7" s="34">
        <v>11000</v>
      </c>
      <c r="B7" s="34" t="s">
        <v>102</v>
      </c>
      <c r="C7" s="79">
        <f>'Funding Descriptions'!C40</f>
        <v>0</v>
      </c>
      <c r="D7" s="80">
        <f>'Funding Descriptions'!C42</f>
        <v>0</v>
      </c>
      <c r="E7" s="79">
        <f>'Funding Descriptions'!C41</f>
        <v>0</v>
      </c>
      <c r="F7" s="79">
        <f>'Funding Descriptions'!C43</f>
        <v>0</v>
      </c>
      <c r="G7" s="79">
        <f>'Funding Descriptions'!C44</f>
        <v>0</v>
      </c>
      <c r="H7" s="79">
        <f>'Funding Descriptions'!C45</f>
        <v>0</v>
      </c>
      <c r="I7" s="79">
        <f>'Funding Descriptions'!C46</f>
        <v>0</v>
      </c>
      <c r="J7" s="79">
        <f>'Funding Descriptions'!C47</f>
        <v>0</v>
      </c>
      <c r="K7" s="79">
        <f>'Funding Descriptions'!C48</f>
        <v>0</v>
      </c>
      <c r="L7" s="79">
        <f>'Funding Descriptions'!C49</f>
        <v>0</v>
      </c>
      <c r="M7" s="81">
        <f t="shared" ref="M7:M14" si="0">SUM(C7:L7)</f>
        <v>0</v>
      </c>
    </row>
    <row r="8" spans="1:13" ht="25.5" x14ac:dyDescent="0.25">
      <c r="A8" s="35">
        <v>21000</v>
      </c>
      <c r="B8" s="34" t="s">
        <v>103</v>
      </c>
      <c r="C8" s="79">
        <f>'Funding Descriptions'!C50</f>
        <v>0</v>
      </c>
      <c r="D8" s="79">
        <f>'Funding Descriptions'!C52</f>
        <v>0</v>
      </c>
      <c r="E8" s="79">
        <f>'Funding Descriptions'!C51</f>
        <v>0</v>
      </c>
      <c r="F8" s="79">
        <f>'Funding Descriptions'!C53</f>
        <v>0</v>
      </c>
      <c r="G8" s="79">
        <f>'Funding Descriptions'!C54</f>
        <v>0</v>
      </c>
      <c r="H8" s="79">
        <f>'Funding Descriptions'!C55</f>
        <v>0</v>
      </c>
      <c r="I8" s="79">
        <f>'Funding Descriptions'!C56</f>
        <v>0</v>
      </c>
      <c r="J8" s="79">
        <f>'Funding Descriptions'!C57</f>
        <v>0</v>
      </c>
      <c r="K8" s="79">
        <f>'Funding Descriptions'!C58</f>
        <v>0</v>
      </c>
      <c r="L8" s="79">
        <f>'Funding Descriptions'!C59</f>
        <v>0</v>
      </c>
      <c r="M8" s="81">
        <f t="shared" si="0"/>
        <v>0</v>
      </c>
    </row>
    <row r="9" spans="1:13" ht="22.5" x14ac:dyDescent="0.25">
      <c r="A9" s="35">
        <v>22100</v>
      </c>
      <c r="B9" s="36" t="s">
        <v>104</v>
      </c>
      <c r="C9" s="79">
        <f>'Funding Descriptions'!C60</f>
        <v>0</v>
      </c>
      <c r="D9" s="79">
        <f>'Funding Descriptions'!C62</f>
        <v>0</v>
      </c>
      <c r="E9" s="79">
        <f>'Funding Descriptions'!C61</f>
        <v>0</v>
      </c>
      <c r="F9" s="79">
        <f>'Funding Descriptions'!C63</f>
        <v>0</v>
      </c>
      <c r="G9" s="79">
        <f>'Funding Descriptions'!C64</f>
        <v>0</v>
      </c>
      <c r="H9" s="79">
        <f>'Funding Descriptions'!C65</f>
        <v>0</v>
      </c>
      <c r="I9" s="79">
        <f>'Funding Descriptions'!C66</f>
        <v>0</v>
      </c>
      <c r="J9" s="79">
        <f>'Funding Descriptions'!C67</f>
        <v>0</v>
      </c>
      <c r="K9" s="79">
        <f>'Funding Descriptions'!C68</f>
        <v>0</v>
      </c>
      <c r="L9" s="79">
        <f>'Funding Descriptions'!C69</f>
        <v>0</v>
      </c>
      <c r="M9" s="81">
        <f t="shared" si="0"/>
        <v>0</v>
      </c>
    </row>
    <row r="10" spans="1:13" x14ac:dyDescent="0.25">
      <c r="A10" s="35">
        <v>22900</v>
      </c>
      <c r="B10" s="34" t="s">
        <v>105</v>
      </c>
      <c r="C10" s="79">
        <f>'Funding Descriptions'!C70</f>
        <v>0</v>
      </c>
      <c r="D10" s="79">
        <f>'Funding Descriptions'!C72</f>
        <v>0</v>
      </c>
      <c r="E10" s="79">
        <f>'Funding Descriptions'!C71</f>
        <v>0</v>
      </c>
      <c r="F10" s="79">
        <f>'Funding Descriptions'!C73</f>
        <v>0</v>
      </c>
      <c r="G10" s="79">
        <f>'Funding Descriptions'!C74</f>
        <v>0</v>
      </c>
      <c r="H10" s="79">
        <f>'Funding Descriptions'!C75</f>
        <v>0</v>
      </c>
      <c r="I10" s="79">
        <f>'Funding Descriptions'!C76</f>
        <v>0</v>
      </c>
      <c r="J10" s="79">
        <f>'Funding Descriptions'!C77</f>
        <v>0</v>
      </c>
      <c r="K10" s="79">
        <f>'Funding Descriptions'!C78</f>
        <v>0</v>
      </c>
      <c r="L10" s="79">
        <f>'Funding Descriptions'!C79</f>
        <v>0</v>
      </c>
      <c r="M10" s="81">
        <f t="shared" si="0"/>
        <v>0</v>
      </c>
    </row>
    <row r="11" spans="1:13" x14ac:dyDescent="0.25">
      <c r="A11" s="35">
        <v>25191</v>
      </c>
      <c r="B11" s="34" t="s">
        <v>106</v>
      </c>
      <c r="C11" s="79"/>
      <c r="D11" s="79"/>
      <c r="E11" s="79"/>
      <c r="F11" s="79"/>
      <c r="G11" s="79"/>
      <c r="H11" s="79"/>
      <c r="I11" s="79"/>
      <c r="J11" s="79"/>
      <c r="K11" s="79"/>
      <c r="L11" s="79"/>
      <c r="M11" s="81">
        <f t="shared" si="0"/>
        <v>0</v>
      </c>
    </row>
    <row r="12" spans="1:13" ht="24" x14ac:dyDescent="0.25">
      <c r="A12" s="35">
        <v>26000</v>
      </c>
      <c r="B12" s="37" t="s">
        <v>107</v>
      </c>
      <c r="C12" s="79">
        <f>'Funding Descriptions'!C80</f>
        <v>0</v>
      </c>
      <c r="D12" s="79">
        <f>'Funding Descriptions'!C82</f>
        <v>0</v>
      </c>
      <c r="E12" s="79">
        <f>'Funding Descriptions'!C81</f>
        <v>0</v>
      </c>
      <c r="F12" s="79">
        <f>'Funding Descriptions'!C83</f>
        <v>0</v>
      </c>
      <c r="G12" s="79">
        <f>'Funding Descriptions'!C84</f>
        <v>0</v>
      </c>
      <c r="H12" s="79">
        <f>'Funding Descriptions'!C85</f>
        <v>0</v>
      </c>
      <c r="I12" s="79">
        <f>'Funding Descriptions'!C86</f>
        <v>0</v>
      </c>
      <c r="J12" s="79">
        <f>'Funding Descriptions'!C87</f>
        <v>0</v>
      </c>
      <c r="K12" s="79">
        <f>'Funding Descriptions'!C88</f>
        <v>0</v>
      </c>
      <c r="L12" s="79">
        <f>'Funding Descriptions'!C89</f>
        <v>0</v>
      </c>
      <c r="M12" s="81">
        <f t="shared" si="0"/>
        <v>0</v>
      </c>
    </row>
    <row r="13" spans="1:13" x14ac:dyDescent="0.25">
      <c r="A13" s="34">
        <v>27000</v>
      </c>
      <c r="B13" s="34" t="s">
        <v>108</v>
      </c>
      <c r="C13" s="79">
        <f>'Funding Descriptions'!C90</f>
        <v>0</v>
      </c>
      <c r="D13" s="79">
        <f>'Funding Descriptions'!C92</f>
        <v>0</v>
      </c>
      <c r="E13" s="79">
        <f>'Funding Descriptions'!C91</f>
        <v>0</v>
      </c>
      <c r="F13" s="79">
        <f>'Funding Descriptions'!C93</f>
        <v>0</v>
      </c>
      <c r="G13" s="79">
        <f>'Funding Descriptions'!C94</f>
        <v>0</v>
      </c>
      <c r="H13" s="79">
        <f>'Funding Descriptions'!C95</f>
        <v>0</v>
      </c>
      <c r="I13" s="79">
        <f>'Funding Descriptions'!C96</f>
        <v>0</v>
      </c>
      <c r="J13" s="79">
        <f>'Funding Descriptions'!C97</f>
        <v>0</v>
      </c>
      <c r="K13" s="79">
        <f>'Funding Descriptions'!C98</f>
        <v>0</v>
      </c>
      <c r="L13" s="79">
        <f>'Funding Descriptions'!C99</f>
        <v>0</v>
      </c>
      <c r="M13" s="81">
        <f t="shared" si="0"/>
        <v>0</v>
      </c>
    </row>
    <row r="14" spans="1:13" ht="25.5" x14ac:dyDescent="0.25">
      <c r="A14" s="34">
        <v>33000</v>
      </c>
      <c r="B14" s="34" t="s">
        <v>109</v>
      </c>
      <c r="C14" s="79">
        <f>'Funding Descriptions'!C100</f>
        <v>0</v>
      </c>
      <c r="D14" s="79">
        <f>'Funding Descriptions'!C102</f>
        <v>0</v>
      </c>
      <c r="E14" s="79">
        <f>'Funding Descriptions'!C101</f>
        <v>0</v>
      </c>
      <c r="F14" s="79">
        <f>'Funding Descriptions'!C103</f>
        <v>0</v>
      </c>
      <c r="G14" s="79">
        <f>'Funding Descriptions'!C104</f>
        <v>0</v>
      </c>
      <c r="H14" s="79">
        <f>'Funding Descriptions'!C105</f>
        <v>0</v>
      </c>
      <c r="I14" s="79">
        <f>'Funding Descriptions'!C106</f>
        <v>0</v>
      </c>
      <c r="J14" s="79">
        <f>'Funding Descriptions'!C107</f>
        <v>0</v>
      </c>
      <c r="K14" s="79">
        <f>'Funding Descriptions'!C108</f>
        <v>0</v>
      </c>
      <c r="L14" s="79">
        <f>'Funding Descriptions'!C109</f>
        <v>0</v>
      </c>
      <c r="M14" s="81">
        <f t="shared" si="0"/>
        <v>0</v>
      </c>
    </row>
    <row r="15" spans="1:13" x14ac:dyDescent="0.25">
      <c r="A15" s="157"/>
      <c r="B15" s="157" t="s">
        <v>71</v>
      </c>
      <c r="C15" s="79"/>
      <c r="D15" s="79"/>
      <c r="E15" s="79"/>
      <c r="F15" s="79"/>
      <c r="G15" s="79"/>
      <c r="H15" s="79"/>
      <c r="I15" s="79"/>
      <c r="J15" s="79"/>
      <c r="K15" s="79"/>
      <c r="L15" s="79"/>
      <c r="M15" s="82">
        <f>'Funding Descriptions'!C110</f>
        <v>0</v>
      </c>
    </row>
    <row r="16" spans="1:13" x14ac:dyDescent="0.25">
      <c r="A16" s="38"/>
      <c r="B16" s="39" t="s">
        <v>110</v>
      </c>
      <c r="C16" s="82">
        <f t="shared" ref="C16:L16" si="1">SUM(C7:C15)</f>
        <v>0</v>
      </c>
      <c r="D16" s="81">
        <f t="shared" si="1"/>
        <v>0</v>
      </c>
      <c r="E16" s="81">
        <f t="shared" si="1"/>
        <v>0</v>
      </c>
      <c r="F16" s="81">
        <f t="shared" si="1"/>
        <v>0</v>
      </c>
      <c r="G16" s="81">
        <f t="shared" si="1"/>
        <v>0</v>
      </c>
      <c r="H16" s="81">
        <f t="shared" si="1"/>
        <v>0</v>
      </c>
      <c r="I16" s="81">
        <f t="shared" si="1"/>
        <v>0</v>
      </c>
      <c r="J16" s="81">
        <f t="shared" si="1"/>
        <v>0</v>
      </c>
      <c r="K16" s="81">
        <f t="shared" si="1"/>
        <v>0</v>
      </c>
      <c r="L16" s="81">
        <f t="shared" si="1"/>
        <v>0</v>
      </c>
      <c r="M16" s="82">
        <f>SUM(M7:M15)</f>
        <v>0</v>
      </c>
    </row>
    <row r="17" spans="1:13" ht="21.75" customHeight="1" x14ac:dyDescent="0.25">
      <c r="A17" s="219" t="s">
        <v>125</v>
      </c>
      <c r="B17" s="220"/>
      <c r="C17" s="220"/>
      <c r="D17" s="220"/>
      <c r="E17" s="220"/>
      <c r="F17" s="220"/>
      <c r="G17" s="220"/>
      <c r="H17" s="220"/>
      <c r="I17" s="220"/>
      <c r="J17" s="220"/>
      <c r="K17" s="220"/>
      <c r="L17" s="221"/>
      <c r="M17" s="83">
        <f>M16</f>
        <v>0</v>
      </c>
    </row>
    <row r="18" spans="1:13" ht="16.5" thickBot="1" x14ac:dyDescent="0.3">
      <c r="A18" s="51"/>
      <c r="B18" s="52"/>
      <c r="C18" s="52"/>
      <c r="D18" s="52"/>
      <c r="E18" s="52"/>
      <c r="F18" s="52"/>
      <c r="G18" s="52"/>
      <c r="H18" s="52"/>
      <c r="I18" s="52"/>
      <c r="J18" s="52"/>
      <c r="K18" s="52"/>
      <c r="L18" s="52"/>
      <c r="M18" s="53"/>
    </row>
    <row r="19" spans="1:13" ht="27" customHeight="1" thickBot="1" x14ac:dyDescent="0.3">
      <c r="A19" s="222" t="s">
        <v>607</v>
      </c>
      <c r="B19" s="223"/>
      <c r="C19" s="223"/>
      <c r="D19" s="223"/>
      <c r="E19" s="223"/>
      <c r="F19" s="223"/>
      <c r="G19" s="223"/>
      <c r="H19" s="223"/>
      <c r="I19" s="223"/>
      <c r="J19" s="223"/>
      <c r="K19" s="223"/>
      <c r="L19" s="223"/>
      <c r="M19" s="224"/>
    </row>
    <row r="20" spans="1:13" x14ac:dyDescent="0.25">
      <c r="A20" s="225" t="s">
        <v>120</v>
      </c>
      <c r="B20" s="226"/>
      <c r="C20" s="226"/>
      <c r="D20" s="226"/>
      <c r="E20" s="226"/>
      <c r="F20" s="226"/>
      <c r="G20" s="226"/>
      <c r="H20" s="226"/>
      <c r="I20" s="226"/>
      <c r="J20" s="226"/>
      <c r="K20" s="226"/>
      <c r="L20" s="226"/>
      <c r="M20" s="227"/>
    </row>
    <row r="21" spans="1:13" ht="25.5" x14ac:dyDescent="0.25">
      <c r="A21" s="228" t="s">
        <v>112</v>
      </c>
      <c r="B21" s="229"/>
      <c r="C21" s="228" t="s">
        <v>113</v>
      </c>
      <c r="D21" s="229"/>
      <c r="E21" s="124" t="s">
        <v>114</v>
      </c>
      <c r="F21" s="125" t="s">
        <v>115</v>
      </c>
      <c r="G21" s="125" t="s">
        <v>116</v>
      </c>
      <c r="H21" s="124" t="s">
        <v>117</v>
      </c>
      <c r="I21" s="228" t="s">
        <v>118</v>
      </c>
      <c r="J21" s="229"/>
      <c r="K21" s="230" t="s">
        <v>119</v>
      </c>
      <c r="L21" s="229"/>
      <c r="M21" s="229"/>
    </row>
    <row r="22" spans="1:13" x14ac:dyDescent="0.25">
      <c r="A22" s="231"/>
      <c r="B22" s="232"/>
      <c r="C22" s="231"/>
      <c r="D22" s="232"/>
      <c r="E22" s="40"/>
      <c r="F22" s="41"/>
      <c r="G22" s="41"/>
      <c r="H22" s="41"/>
      <c r="I22" s="231"/>
      <c r="J22" s="232"/>
      <c r="K22" s="231"/>
      <c r="L22" s="232"/>
      <c r="M22" s="232"/>
    </row>
    <row r="23" spans="1:13" x14ac:dyDescent="0.25">
      <c r="A23" s="231"/>
      <c r="B23" s="232"/>
      <c r="C23" s="231"/>
      <c r="D23" s="232"/>
      <c r="E23" s="40"/>
      <c r="F23" s="41"/>
      <c r="G23" s="41"/>
      <c r="H23" s="41"/>
      <c r="I23" s="231"/>
      <c r="J23" s="232"/>
      <c r="K23" s="231"/>
      <c r="L23" s="232"/>
      <c r="M23" s="232"/>
    </row>
    <row r="24" spans="1:13" x14ac:dyDescent="0.25">
      <c r="A24" s="231"/>
      <c r="B24" s="232"/>
      <c r="C24" s="231"/>
      <c r="D24" s="232"/>
      <c r="E24" s="40"/>
      <c r="F24" s="41"/>
      <c r="G24" s="41"/>
      <c r="H24" s="41"/>
      <c r="I24" s="231"/>
      <c r="J24" s="232"/>
      <c r="K24" s="231"/>
      <c r="L24" s="232"/>
      <c r="M24" s="232"/>
    </row>
    <row r="25" spans="1:13" x14ac:dyDescent="0.25">
      <c r="A25" s="231"/>
      <c r="B25" s="232"/>
      <c r="C25" s="231"/>
      <c r="D25" s="232"/>
      <c r="E25" s="40"/>
      <c r="F25" s="41"/>
      <c r="G25" s="41"/>
      <c r="H25" s="41"/>
      <c r="I25" s="231"/>
      <c r="J25" s="232"/>
      <c r="K25" s="231"/>
      <c r="L25" s="232"/>
      <c r="M25" s="232"/>
    </row>
    <row r="26" spans="1:13" x14ac:dyDescent="0.25">
      <c r="A26" s="231"/>
      <c r="B26" s="232"/>
      <c r="C26" s="231"/>
      <c r="D26" s="232"/>
      <c r="E26" s="40"/>
      <c r="F26" s="41"/>
      <c r="G26" s="41"/>
      <c r="H26" s="41"/>
      <c r="I26" s="231"/>
      <c r="J26" s="232"/>
      <c r="K26" s="231"/>
      <c r="L26" s="232"/>
      <c r="M26" s="232"/>
    </row>
    <row r="27" spans="1:13" x14ac:dyDescent="0.25">
      <c r="A27" s="231"/>
      <c r="B27" s="232"/>
      <c r="C27" s="231"/>
      <c r="D27" s="232"/>
      <c r="E27" s="40"/>
      <c r="F27" s="41"/>
      <c r="G27" s="41"/>
      <c r="H27" s="41"/>
      <c r="I27" s="231"/>
      <c r="J27" s="232"/>
      <c r="K27" s="231"/>
      <c r="L27" s="232"/>
      <c r="M27" s="232"/>
    </row>
    <row r="28" spans="1:13" x14ac:dyDescent="0.25">
      <c r="A28" s="231"/>
      <c r="B28" s="232"/>
      <c r="C28" s="231"/>
      <c r="D28" s="232"/>
      <c r="E28" s="40"/>
      <c r="F28" s="41"/>
      <c r="G28" s="41"/>
      <c r="H28" s="41"/>
      <c r="I28" s="231"/>
      <c r="J28" s="232"/>
      <c r="K28" s="231"/>
      <c r="L28" s="232"/>
      <c r="M28" s="232"/>
    </row>
    <row r="29" spans="1:13" x14ac:dyDescent="0.25">
      <c r="A29" s="231"/>
      <c r="B29" s="232"/>
      <c r="C29" s="231"/>
      <c r="D29" s="232"/>
      <c r="E29" s="40"/>
      <c r="F29" s="41"/>
      <c r="G29" s="41"/>
      <c r="H29" s="41"/>
      <c r="I29" s="231"/>
      <c r="J29" s="232"/>
      <c r="K29" s="231"/>
      <c r="L29" s="232"/>
      <c r="M29" s="232"/>
    </row>
    <row r="30" spans="1:13" x14ac:dyDescent="0.25">
      <c r="A30" s="231"/>
      <c r="B30" s="232"/>
      <c r="C30" s="231"/>
      <c r="D30" s="232"/>
      <c r="E30" s="40"/>
      <c r="F30" s="41"/>
      <c r="G30" s="41"/>
      <c r="H30" s="41"/>
      <c r="I30" s="231"/>
      <c r="J30" s="232"/>
      <c r="K30" s="231"/>
      <c r="L30" s="232"/>
      <c r="M30" s="232"/>
    </row>
    <row r="31" spans="1:13" x14ac:dyDescent="0.25">
      <c r="A31" s="231"/>
      <c r="B31" s="232"/>
      <c r="C31" s="231"/>
      <c r="D31" s="232"/>
      <c r="E31" s="40"/>
      <c r="F31" s="41"/>
      <c r="G31" s="41"/>
      <c r="H31" s="41"/>
      <c r="I31" s="231"/>
      <c r="J31" s="232"/>
      <c r="K31" s="231"/>
      <c r="L31" s="232"/>
      <c r="M31" s="232"/>
    </row>
    <row r="32" spans="1:13" x14ac:dyDescent="0.25">
      <c r="A32" s="231"/>
      <c r="B32" s="232"/>
      <c r="C32" s="231"/>
      <c r="D32" s="232"/>
      <c r="E32" s="40"/>
      <c r="F32" s="41"/>
      <c r="G32" s="41"/>
      <c r="H32" s="41"/>
      <c r="I32" s="231"/>
      <c r="J32" s="232"/>
      <c r="K32" s="231"/>
      <c r="L32" s="232"/>
      <c r="M32" s="232"/>
    </row>
  </sheetData>
  <sheetProtection sheet="1" formatCells="0" formatColumns="0" formatRows="0" insertRows="0" insertHyperlinks="0" selectLockedCells="1"/>
  <mergeCells count="66">
    <mergeCell ref="A32:B32"/>
    <mergeCell ref="C32:D32"/>
    <mergeCell ref="I32:J32"/>
    <mergeCell ref="K32:M32"/>
    <mergeCell ref="A30:B30"/>
    <mergeCell ref="C30:D30"/>
    <mergeCell ref="I30:J30"/>
    <mergeCell ref="K30:M30"/>
    <mergeCell ref="A31:B31"/>
    <mergeCell ref="C31:D31"/>
    <mergeCell ref="I31:J31"/>
    <mergeCell ref="K31:M31"/>
    <mergeCell ref="A28:B28"/>
    <mergeCell ref="C28:D28"/>
    <mergeCell ref="I28:J28"/>
    <mergeCell ref="K28:M28"/>
    <mergeCell ref="A29:B29"/>
    <mergeCell ref="C29:D29"/>
    <mergeCell ref="I29:J29"/>
    <mergeCell ref="K29:M29"/>
    <mergeCell ref="A26:B26"/>
    <mergeCell ref="C26:D26"/>
    <mergeCell ref="I26:J26"/>
    <mergeCell ref="K26:M26"/>
    <mergeCell ref="A27:B27"/>
    <mergeCell ref="C27:D27"/>
    <mergeCell ref="I27:J27"/>
    <mergeCell ref="K27:M27"/>
    <mergeCell ref="A24:B24"/>
    <mergeCell ref="C24:D24"/>
    <mergeCell ref="I24:J24"/>
    <mergeCell ref="K24:M24"/>
    <mergeCell ref="A25:B25"/>
    <mergeCell ref="C25:D25"/>
    <mergeCell ref="I25:J25"/>
    <mergeCell ref="K25:M25"/>
    <mergeCell ref="A22:B22"/>
    <mergeCell ref="C22:D22"/>
    <mergeCell ref="I22:J22"/>
    <mergeCell ref="K22:M22"/>
    <mergeCell ref="A23:B23"/>
    <mergeCell ref="C23:D23"/>
    <mergeCell ref="I23:J23"/>
    <mergeCell ref="K23:M23"/>
    <mergeCell ref="A17:L17"/>
    <mergeCell ref="A19:M19"/>
    <mergeCell ref="A20:M20"/>
    <mergeCell ref="A21:B21"/>
    <mergeCell ref="C21:D21"/>
    <mergeCell ref="I21:J21"/>
    <mergeCell ref="K21:M21"/>
    <mergeCell ref="A1:M1"/>
    <mergeCell ref="A3:M3"/>
    <mergeCell ref="A4:B4"/>
    <mergeCell ref="A5:A6"/>
    <mergeCell ref="B5:B6"/>
    <mergeCell ref="C5:D5"/>
    <mergeCell ref="E5:F5"/>
    <mergeCell ref="G5:G6"/>
    <mergeCell ref="H5:H6"/>
    <mergeCell ref="I5:I6"/>
    <mergeCell ref="J5:J6"/>
    <mergeCell ref="K5:K6"/>
    <mergeCell ref="L5:L6"/>
    <mergeCell ref="M5:M6"/>
    <mergeCell ref="A2:M2"/>
  </mergeCells>
  <conditionalFormatting sqref="A7:M14 A16:M18">
    <cfRule type="expression" dxfId="89" priority="10">
      <formula>MOD(ROW(),2)=0</formula>
    </cfRule>
  </conditionalFormatting>
  <conditionalFormatting sqref="A21:M32">
    <cfRule type="expression" dxfId="88" priority="7">
      <formula>MOD(ROW(),2)</formula>
    </cfRule>
  </conditionalFormatting>
  <conditionalFormatting sqref="A15:B15 D15:M15">
    <cfRule type="expression" dxfId="87" priority="2">
      <formula>MOD(ROW(),2)=0</formula>
    </cfRule>
  </conditionalFormatting>
  <conditionalFormatting sqref="C15">
    <cfRule type="expression" dxfId="86" priority="1">
      <formula>MOD(ROW(),2)=0</formula>
    </cfRule>
  </conditionalFormatting>
  <dataValidations count="3">
    <dataValidation type="list" allowBlank="1" showInputMessage="1" showErrorMessage="1" sqref="E22:E32" xr:uid="{00000000-0002-0000-0400-000000000000}">
      <formula1>"Cert., Non Cert."</formula1>
    </dataValidation>
    <dataValidation type="list" allowBlank="1" showInputMessage="1" showErrorMessage="1" sqref="F22:F32" xr:uid="{00000000-0002-0000-0400-000001000000}">
      <formula1>".25, .33, .5, .67, .75, 1.0"</formula1>
    </dataValidation>
    <dataValidation type="list" allowBlank="1" showInputMessage="1" showErrorMessage="1" sqref="G22:H32" xr:uid="{00000000-0002-0000-0400-000002000000}">
      <formula1>"Y, N"</formula1>
    </dataValidation>
  </dataValidations>
  <hyperlinks>
    <hyperlink ref="A4:B4" location="'Budget Example Expenditures'!A1" display="Budget Coding Cheat Sheet" xr:uid="{00000000-0004-0000-0400-000000000000}"/>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 id="{7E020291-B186-4A82-B0B2-EDF5BACDCC48}">
            <xm:f>$M$17='LEA Info'!$Q$3</xm:f>
            <x14:dxf>
              <font>
                <b/>
                <i val="0"/>
                <color rgb="FF00B050"/>
              </font>
              <fill>
                <patternFill patternType="none">
                  <bgColor auto="1"/>
                </patternFill>
              </fill>
            </x14:dxf>
          </x14:cfRule>
          <x14:cfRule type="expression" priority="4" id="{3443E6DB-9CA4-48D5-9D47-A40F9F2D096F}">
            <xm:f>$M$17&lt;&gt;'LEA Info'!$Q$3</xm:f>
            <x14:dxf>
              <font>
                <b/>
                <i val="0"/>
                <color rgb="FFC00000"/>
              </font>
              <fill>
                <patternFill patternType="none">
                  <bgColor auto="1"/>
                </patternFill>
              </fill>
            </x14:dxf>
          </x14:cfRule>
          <xm:sqref>M17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9235F-9139-48F9-996F-F3557F4D7579}">
  <sheetPr>
    <tabColor rgb="FF92D050"/>
  </sheetPr>
  <dimension ref="A1:R48"/>
  <sheetViews>
    <sheetView topLeftCell="A13" zoomScale="80" zoomScaleNormal="80" workbookViewId="0">
      <selection activeCell="A4" sqref="A4:H4"/>
    </sheetView>
  </sheetViews>
  <sheetFormatPr defaultRowHeight="15" x14ac:dyDescent="0.25"/>
  <cols>
    <col min="1" max="7" width="9.140625" style="32"/>
    <col min="8" max="8" width="11" style="32" customWidth="1"/>
    <col min="9" max="16" width="9.140625" style="32"/>
    <col min="17" max="17" width="13.140625" style="32" customWidth="1"/>
    <col min="18" max="16384" width="9.140625" style="32"/>
  </cols>
  <sheetData>
    <row r="1" spans="1:18" ht="15" customHeight="1" x14ac:dyDescent="0.25">
      <c r="A1" s="245" t="s">
        <v>616</v>
      </c>
      <c r="B1" s="246"/>
      <c r="C1" s="246"/>
      <c r="D1" s="246"/>
      <c r="E1" s="246"/>
      <c r="F1" s="246"/>
      <c r="G1" s="246"/>
      <c r="H1" s="246"/>
      <c r="I1" s="246"/>
      <c r="J1" s="246"/>
      <c r="K1" s="246"/>
      <c r="L1" s="246"/>
      <c r="M1" s="246"/>
      <c r="N1" s="246"/>
      <c r="O1" s="246"/>
      <c r="P1" s="246"/>
      <c r="Q1" s="246"/>
      <c r="R1" s="247"/>
    </row>
    <row r="2" spans="1:18" ht="15" customHeight="1" thickBot="1" x14ac:dyDescent="0.3">
      <c r="A2" s="248"/>
      <c r="B2" s="249"/>
      <c r="C2" s="249"/>
      <c r="D2" s="249"/>
      <c r="E2" s="249"/>
      <c r="F2" s="249"/>
      <c r="G2" s="249"/>
      <c r="H2" s="249"/>
      <c r="I2" s="249"/>
      <c r="J2" s="249"/>
      <c r="K2" s="249"/>
      <c r="L2" s="249"/>
      <c r="M2" s="249"/>
      <c r="N2" s="249"/>
      <c r="O2" s="249"/>
      <c r="P2" s="249"/>
      <c r="Q2" s="249"/>
      <c r="R2" s="250"/>
    </row>
    <row r="3" spans="1:18" ht="15.75" thickBot="1" x14ac:dyDescent="0.3">
      <c r="A3" s="93"/>
      <c r="B3" s="93"/>
      <c r="C3" s="93"/>
      <c r="D3" s="93"/>
      <c r="E3" s="93"/>
      <c r="F3" s="93"/>
      <c r="G3" s="93"/>
      <c r="H3" s="93"/>
      <c r="I3" s="93"/>
      <c r="J3" s="93"/>
      <c r="K3" s="93"/>
      <c r="L3" s="93"/>
      <c r="M3" s="93"/>
      <c r="N3" s="94"/>
      <c r="O3" s="94"/>
      <c r="P3" s="94"/>
      <c r="Q3" s="94"/>
      <c r="R3" s="94"/>
    </row>
    <row r="4" spans="1:18" ht="23.25" customHeight="1" thickBot="1" x14ac:dyDescent="0.3">
      <c r="A4" s="251" t="s">
        <v>605</v>
      </c>
      <c r="B4" s="252"/>
      <c r="C4" s="252"/>
      <c r="D4" s="252"/>
      <c r="E4" s="252"/>
      <c r="F4" s="252"/>
      <c r="G4" s="252"/>
      <c r="H4" s="252"/>
      <c r="I4" s="95"/>
      <c r="J4" s="95"/>
      <c r="K4" s="95"/>
      <c r="L4" s="95"/>
      <c r="M4" s="95"/>
      <c r="N4" s="96"/>
      <c r="O4" s="96"/>
      <c r="P4" s="96"/>
      <c r="Q4" s="96"/>
      <c r="R4" s="97"/>
    </row>
    <row r="5" spans="1:18" ht="21.75" customHeight="1" x14ac:dyDescent="0.25">
      <c r="A5" s="98" t="s">
        <v>72</v>
      </c>
      <c r="B5" s="99" t="s">
        <v>139</v>
      </c>
      <c r="C5" s="100"/>
      <c r="D5" s="101"/>
      <c r="E5" s="101"/>
      <c r="F5" s="102"/>
      <c r="G5" s="102"/>
      <c r="H5" s="102"/>
      <c r="I5" s="102"/>
      <c r="J5" s="102"/>
      <c r="K5" s="102"/>
      <c r="L5" s="102"/>
      <c r="M5" s="102"/>
      <c r="N5" s="102"/>
      <c r="O5" s="102"/>
      <c r="P5" s="102"/>
      <c r="Q5" s="102"/>
      <c r="R5" s="103"/>
    </row>
    <row r="6" spans="1:18" ht="19.5" customHeight="1" x14ac:dyDescent="0.25">
      <c r="A6" s="235" t="s">
        <v>578</v>
      </c>
      <c r="B6" s="236"/>
      <c r="C6" s="236"/>
      <c r="D6" s="236"/>
      <c r="E6" s="236"/>
      <c r="F6" s="236"/>
      <c r="G6" s="236"/>
      <c r="H6" s="236"/>
      <c r="I6" s="236"/>
      <c r="J6" s="236"/>
      <c r="K6" s="236"/>
      <c r="L6" s="236"/>
      <c r="M6" s="236"/>
      <c r="N6" s="236"/>
      <c r="O6" s="236"/>
      <c r="P6" s="236"/>
      <c r="Q6" s="236"/>
      <c r="R6" s="104"/>
    </row>
    <row r="7" spans="1:18" ht="15" customHeight="1" x14ac:dyDescent="0.25">
      <c r="A7" s="105"/>
      <c r="B7" s="238" t="s">
        <v>586</v>
      </c>
      <c r="C7" s="238"/>
      <c r="D7" s="238"/>
      <c r="E7" s="238"/>
      <c r="F7" s="238"/>
      <c r="G7" s="238"/>
      <c r="H7" s="238"/>
      <c r="I7" s="238"/>
      <c r="J7" s="238"/>
      <c r="K7" s="238"/>
      <c r="L7" s="238"/>
      <c r="M7" s="238"/>
      <c r="N7" s="238"/>
      <c r="O7" s="238"/>
      <c r="P7" s="238"/>
      <c r="Q7" s="238"/>
      <c r="R7" s="104"/>
    </row>
    <row r="8" spans="1:18" x14ac:dyDescent="0.25">
      <c r="A8" s="105"/>
      <c r="B8" s="241"/>
      <c r="C8" s="242"/>
      <c r="D8" s="242"/>
      <c r="E8" s="242"/>
      <c r="F8" s="242"/>
      <c r="G8" s="242"/>
      <c r="H8" s="242"/>
      <c r="I8" s="242"/>
      <c r="J8" s="242"/>
      <c r="K8" s="242"/>
      <c r="L8" s="242"/>
      <c r="M8" s="242"/>
      <c r="N8" s="242"/>
      <c r="O8" s="242"/>
      <c r="P8" s="242"/>
      <c r="Q8" s="242"/>
      <c r="R8" s="104"/>
    </row>
    <row r="9" spans="1:18" x14ac:dyDescent="0.25">
      <c r="A9" s="105"/>
      <c r="B9" s="241" t="s">
        <v>587</v>
      </c>
      <c r="C9" s="241"/>
      <c r="D9" s="241"/>
      <c r="E9" s="241"/>
      <c r="F9" s="241"/>
      <c r="G9" s="241"/>
      <c r="H9" s="241"/>
      <c r="I9" s="241"/>
      <c r="J9" s="241"/>
      <c r="K9" s="241"/>
      <c r="L9" s="241"/>
      <c r="M9" s="241"/>
      <c r="N9" s="241"/>
      <c r="O9" s="241"/>
      <c r="P9" s="241"/>
      <c r="Q9" s="241"/>
      <c r="R9" s="104"/>
    </row>
    <row r="10" spans="1:18" x14ac:dyDescent="0.25">
      <c r="A10" s="105"/>
      <c r="B10" s="106"/>
      <c r="C10" s="106"/>
      <c r="D10" s="106"/>
      <c r="E10" s="106"/>
      <c r="F10" s="106"/>
      <c r="G10" s="106"/>
      <c r="H10" s="106"/>
      <c r="I10" s="106"/>
      <c r="J10" s="106"/>
      <c r="K10" s="106"/>
      <c r="L10" s="106"/>
      <c r="M10" s="106"/>
      <c r="N10" s="106"/>
      <c r="O10" s="106"/>
      <c r="P10" s="106"/>
      <c r="Q10" s="106"/>
      <c r="R10" s="104"/>
    </row>
    <row r="11" spans="1:18" x14ac:dyDescent="0.25">
      <c r="A11" s="105"/>
      <c r="B11" s="241" t="s">
        <v>588</v>
      </c>
      <c r="C11" s="241"/>
      <c r="D11" s="241"/>
      <c r="E11" s="241"/>
      <c r="F11" s="241"/>
      <c r="G11" s="241"/>
      <c r="H11" s="241"/>
      <c r="I11" s="241"/>
      <c r="J11" s="241"/>
      <c r="K11" s="241"/>
      <c r="L11" s="241"/>
      <c r="M11" s="241"/>
      <c r="N11" s="241"/>
      <c r="O11" s="241"/>
      <c r="P11" s="241"/>
      <c r="Q11" s="241"/>
      <c r="R11" s="104"/>
    </row>
    <row r="12" spans="1:18" ht="19.5" thickBot="1" x14ac:dyDescent="0.35">
      <c r="A12" s="233"/>
      <c r="B12" s="234"/>
      <c r="C12" s="234"/>
      <c r="D12" s="234"/>
      <c r="E12" s="234"/>
      <c r="F12" s="234"/>
      <c r="G12" s="107"/>
      <c r="H12" s="107"/>
      <c r="I12" s="107"/>
      <c r="J12" s="107"/>
      <c r="K12" s="107"/>
      <c r="L12" s="107"/>
      <c r="M12" s="107"/>
      <c r="N12" s="108"/>
      <c r="O12" s="108"/>
      <c r="P12" s="108"/>
      <c r="Q12" s="108"/>
      <c r="R12" s="104"/>
    </row>
    <row r="13" spans="1:18" ht="18.75" x14ac:dyDescent="0.3">
      <c r="A13" s="109" t="s">
        <v>142</v>
      </c>
      <c r="B13" s="110"/>
      <c r="C13" s="95"/>
      <c r="D13" s="95"/>
      <c r="E13" s="95"/>
      <c r="F13" s="95"/>
      <c r="G13" s="107"/>
      <c r="H13" s="107"/>
      <c r="I13" s="107"/>
      <c r="J13" s="107"/>
      <c r="K13" s="107"/>
      <c r="L13" s="107"/>
      <c r="M13" s="107"/>
      <c r="N13" s="108"/>
      <c r="O13" s="108"/>
      <c r="P13" s="108"/>
      <c r="Q13" s="108"/>
      <c r="R13" s="104"/>
    </row>
    <row r="14" spans="1:18" ht="20.25" customHeight="1" x14ac:dyDescent="0.25">
      <c r="A14" s="235" t="s">
        <v>141</v>
      </c>
      <c r="B14" s="236"/>
      <c r="C14" s="236"/>
      <c r="D14" s="236"/>
      <c r="E14" s="236"/>
      <c r="F14" s="236"/>
      <c r="G14" s="236"/>
      <c r="H14" s="236"/>
      <c r="I14" s="236"/>
      <c r="J14" s="236"/>
      <c r="K14" s="236"/>
      <c r="L14" s="236"/>
      <c r="M14" s="236"/>
      <c r="N14" s="236"/>
      <c r="O14" s="236"/>
      <c r="P14" s="236"/>
      <c r="Q14" s="236"/>
      <c r="R14" s="104"/>
    </row>
    <row r="15" spans="1:18" ht="31.5" customHeight="1" x14ac:dyDescent="0.25">
      <c r="A15" s="105"/>
      <c r="B15" s="238" t="s">
        <v>589</v>
      </c>
      <c r="C15" s="238"/>
      <c r="D15" s="238"/>
      <c r="E15" s="238"/>
      <c r="F15" s="238"/>
      <c r="G15" s="238"/>
      <c r="H15" s="238"/>
      <c r="I15" s="238"/>
      <c r="J15" s="238"/>
      <c r="K15" s="238"/>
      <c r="L15" s="238"/>
      <c r="M15" s="238"/>
      <c r="N15" s="238"/>
      <c r="O15" s="238"/>
      <c r="P15" s="238"/>
      <c r="Q15" s="238"/>
      <c r="R15" s="104"/>
    </row>
    <row r="16" spans="1:18" x14ac:dyDescent="0.25">
      <c r="A16" s="105"/>
      <c r="B16" s="241"/>
      <c r="C16" s="242"/>
      <c r="D16" s="242"/>
      <c r="E16" s="242"/>
      <c r="F16" s="242"/>
      <c r="G16" s="242"/>
      <c r="H16" s="242"/>
      <c r="I16" s="242"/>
      <c r="J16" s="242"/>
      <c r="K16" s="242"/>
      <c r="L16" s="242"/>
      <c r="M16" s="242"/>
      <c r="N16" s="242"/>
      <c r="O16" s="242"/>
      <c r="P16" s="242"/>
      <c r="Q16" s="242"/>
      <c r="R16" s="104"/>
    </row>
    <row r="17" spans="1:18" x14ac:dyDescent="0.25">
      <c r="A17" s="105"/>
      <c r="B17" s="241" t="s">
        <v>590</v>
      </c>
      <c r="C17" s="241"/>
      <c r="D17" s="241"/>
      <c r="E17" s="241"/>
      <c r="F17" s="241"/>
      <c r="G17" s="241"/>
      <c r="H17" s="241"/>
      <c r="I17" s="241"/>
      <c r="J17" s="241"/>
      <c r="K17" s="241"/>
      <c r="L17" s="241"/>
      <c r="M17" s="241"/>
      <c r="N17" s="241"/>
      <c r="O17" s="241"/>
      <c r="P17" s="241"/>
      <c r="Q17" s="241"/>
      <c r="R17" s="104"/>
    </row>
    <row r="18" spans="1:18" ht="19.5" thickBot="1" x14ac:dyDescent="0.35">
      <c r="A18" s="233"/>
      <c r="B18" s="234"/>
      <c r="C18" s="234"/>
      <c r="D18" s="234"/>
      <c r="E18" s="234"/>
      <c r="F18" s="234"/>
      <c r="G18" s="107"/>
      <c r="H18" s="107"/>
      <c r="I18" s="107"/>
      <c r="J18" s="107"/>
      <c r="K18" s="107"/>
      <c r="L18" s="107"/>
      <c r="M18" s="107"/>
      <c r="N18" s="108"/>
      <c r="O18" s="108"/>
      <c r="P18" s="108"/>
      <c r="Q18" s="108"/>
      <c r="R18" s="104"/>
    </row>
    <row r="19" spans="1:18" ht="18.75" x14ac:dyDescent="0.3">
      <c r="A19" s="109" t="s">
        <v>143</v>
      </c>
      <c r="B19" s="110" t="s">
        <v>144</v>
      </c>
      <c r="C19" s="95"/>
      <c r="D19" s="95"/>
      <c r="E19" s="95"/>
      <c r="F19" s="95"/>
      <c r="G19" s="107"/>
      <c r="H19" s="107"/>
      <c r="I19" s="107"/>
      <c r="J19" s="107"/>
      <c r="K19" s="107"/>
      <c r="L19" s="107"/>
      <c r="M19" s="107"/>
      <c r="N19" s="108"/>
      <c r="O19" s="108"/>
      <c r="P19" s="108"/>
      <c r="Q19" s="108"/>
      <c r="R19" s="104"/>
    </row>
    <row r="20" spans="1:18" customFormat="1" ht="18.75" customHeight="1" x14ac:dyDescent="0.25">
      <c r="A20" s="121" t="s">
        <v>591</v>
      </c>
      <c r="B20" s="42"/>
      <c r="C20" s="122"/>
      <c r="D20" s="122"/>
      <c r="E20" s="122"/>
      <c r="F20" s="122"/>
      <c r="G20" s="122"/>
      <c r="H20" s="122"/>
      <c r="I20" s="122"/>
      <c r="J20" s="122"/>
      <c r="K20" s="122"/>
      <c r="L20" s="122"/>
      <c r="M20" s="122"/>
      <c r="N20" s="122"/>
      <c r="O20" s="122"/>
      <c r="P20" s="122"/>
      <c r="Q20" s="122"/>
      <c r="R20" s="21"/>
    </row>
    <row r="21" spans="1:18" customFormat="1" ht="48" customHeight="1" x14ac:dyDescent="0.25">
      <c r="A21" s="20"/>
      <c r="B21" s="240" t="s">
        <v>592</v>
      </c>
      <c r="C21" s="240"/>
      <c r="D21" s="240"/>
      <c r="E21" s="240"/>
      <c r="F21" s="240"/>
      <c r="G21" s="240"/>
      <c r="H21" s="240"/>
      <c r="I21" s="240"/>
      <c r="J21" s="240"/>
      <c r="K21" s="240"/>
      <c r="L21" s="240"/>
      <c r="M21" s="240"/>
      <c r="N21" s="240"/>
      <c r="O21" s="240"/>
      <c r="P21" s="240"/>
      <c r="Q21" s="240"/>
      <c r="R21" s="21"/>
    </row>
    <row r="22" spans="1:18" customFormat="1" ht="34.5" customHeight="1" x14ac:dyDescent="0.25">
      <c r="A22" s="20"/>
      <c r="B22" s="240" t="s">
        <v>131</v>
      </c>
      <c r="C22" s="240"/>
      <c r="D22" s="240"/>
      <c r="E22" s="240"/>
      <c r="F22" s="240"/>
      <c r="G22" s="240"/>
      <c r="H22" s="240"/>
      <c r="I22" s="240"/>
      <c r="J22" s="240"/>
      <c r="K22" s="240"/>
      <c r="L22" s="240"/>
      <c r="M22" s="240"/>
      <c r="N22" s="240"/>
      <c r="O22" s="240"/>
      <c r="P22" s="240"/>
      <c r="Q22" s="240"/>
      <c r="R22" s="21"/>
    </row>
    <row r="23" spans="1:18" customFormat="1" ht="20.25" customHeight="1" x14ac:dyDescent="0.25">
      <c r="A23" s="20"/>
      <c r="B23" s="237" t="s">
        <v>606</v>
      </c>
      <c r="C23" s="237"/>
      <c r="D23" s="237"/>
      <c r="E23" s="237"/>
      <c r="F23" s="237"/>
      <c r="G23" s="237"/>
      <c r="H23" s="237"/>
      <c r="I23" s="237"/>
      <c r="J23" s="237"/>
      <c r="K23" s="237"/>
      <c r="L23" s="237"/>
      <c r="M23" s="237"/>
      <c r="N23" s="237"/>
      <c r="O23" s="237"/>
      <c r="P23" s="237"/>
      <c r="Q23" s="237"/>
      <c r="R23" s="21"/>
    </row>
    <row r="24" spans="1:18" s="45" customFormat="1" ht="35.25" customHeight="1" x14ac:dyDescent="0.25">
      <c r="A24" s="43"/>
      <c r="B24" s="240" t="s">
        <v>140</v>
      </c>
      <c r="C24" s="240"/>
      <c r="D24" s="240"/>
      <c r="E24" s="240"/>
      <c r="F24" s="240"/>
      <c r="G24" s="240"/>
      <c r="H24" s="240"/>
      <c r="I24" s="240"/>
      <c r="J24" s="240"/>
      <c r="K24" s="240"/>
      <c r="L24" s="240"/>
      <c r="M24" s="240"/>
      <c r="N24" s="240"/>
      <c r="O24" s="240"/>
      <c r="P24" s="240"/>
      <c r="Q24" s="240"/>
      <c r="R24" s="44"/>
    </row>
    <row r="25" spans="1:18" ht="18.75" x14ac:dyDescent="0.3">
      <c r="A25" s="233"/>
      <c r="B25" s="234"/>
      <c r="C25" s="234"/>
      <c r="D25" s="234"/>
      <c r="E25" s="234"/>
      <c r="F25" s="234"/>
      <c r="G25" s="107"/>
      <c r="H25" s="107"/>
      <c r="I25" s="107"/>
      <c r="J25" s="107"/>
      <c r="K25" s="107"/>
      <c r="L25" s="107"/>
      <c r="M25" s="107"/>
      <c r="N25" s="108"/>
      <c r="O25" s="108"/>
      <c r="P25" s="108"/>
      <c r="Q25" s="108"/>
      <c r="R25" s="104"/>
    </row>
    <row r="26" spans="1:18" ht="18.75" x14ac:dyDescent="0.3">
      <c r="A26" s="109" t="s">
        <v>145</v>
      </c>
      <c r="B26" s="110" t="s">
        <v>593</v>
      </c>
      <c r="C26" s="95"/>
      <c r="D26" s="95"/>
      <c r="E26" s="95"/>
      <c r="F26" s="95"/>
      <c r="G26" s="107"/>
      <c r="H26" s="107"/>
      <c r="I26" s="107"/>
      <c r="J26" s="107"/>
      <c r="K26" s="107"/>
      <c r="L26" s="107"/>
      <c r="M26" s="107"/>
      <c r="N26" s="108"/>
      <c r="O26" s="108"/>
      <c r="P26" s="108"/>
      <c r="Q26" s="108"/>
      <c r="R26" s="104"/>
    </row>
    <row r="27" spans="1:18" x14ac:dyDescent="0.25">
      <c r="A27" s="235" t="s">
        <v>594</v>
      </c>
      <c r="B27" s="236"/>
      <c r="C27" s="236"/>
      <c r="D27" s="236"/>
      <c r="E27" s="236"/>
      <c r="F27" s="236"/>
      <c r="G27" s="236"/>
      <c r="H27" s="236"/>
      <c r="I27" s="236"/>
      <c r="J27" s="236"/>
      <c r="K27" s="236"/>
      <c r="L27" s="236"/>
      <c r="M27" s="236"/>
      <c r="N27" s="236"/>
      <c r="O27" s="236"/>
      <c r="P27" s="236"/>
      <c r="Q27" s="236"/>
      <c r="R27" s="104"/>
    </row>
    <row r="28" spans="1:18" ht="15" customHeight="1" x14ac:dyDescent="0.25">
      <c r="A28" s="105"/>
      <c r="B28" s="238" t="s">
        <v>617</v>
      </c>
      <c r="C28" s="238"/>
      <c r="D28" s="238"/>
      <c r="E28" s="238"/>
      <c r="F28" s="238"/>
      <c r="G28" s="238"/>
      <c r="H28" s="238"/>
      <c r="I28" s="238"/>
      <c r="J28" s="238"/>
      <c r="K28" s="238"/>
      <c r="L28" s="238"/>
      <c r="M28" s="238"/>
      <c r="N28" s="238"/>
      <c r="O28" s="238"/>
      <c r="P28" s="238"/>
      <c r="Q28" s="238"/>
      <c r="R28" s="104"/>
    </row>
    <row r="29" spans="1:18" x14ac:dyDescent="0.25">
      <c r="A29" s="105"/>
      <c r="B29" s="241"/>
      <c r="C29" s="242"/>
      <c r="D29" s="242"/>
      <c r="E29" s="242"/>
      <c r="F29" s="242"/>
      <c r="G29" s="242"/>
      <c r="H29" s="242"/>
      <c r="I29" s="242"/>
      <c r="J29" s="242"/>
      <c r="K29" s="242"/>
      <c r="L29" s="242"/>
      <c r="M29" s="242"/>
      <c r="N29" s="242"/>
      <c r="O29" s="242"/>
      <c r="P29" s="242"/>
      <c r="Q29" s="242"/>
      <c r="R29" s="104"/>
    </row>
    <row r="30" spans="1:18" x14ac:dyDescent="0.25">
      <c r="A30" s="105"/>
      <c r="B30" s="119" t="s">
        <v>596</v>
      </c>
      <c r="C30" s="113"/>
      <c r="D30" s="113"/>
      <c r="E30" s="113"/>
      <c r="F30" s="120"/>
      <c r="G30" s="156" t="s">
        <v>618</v>
      </c>
      <c r="H30" s="158"/>
      <c r="I30" s="158"/>
      <c r="J30" s="158"/>
      <c r="K30" s="158"/>
      <c r="L30" s="158"/>
      <c r="M30" s="113"/>
      <c r="N30" s="113"/>
      <c r="O30" s="113"/>
      <c r="P30" s="113"/>
      <c r="Q30" s="113"/>
      <c r="R30" s="104"/>
    </row>
    <row r="31" spans="1:18" ht="15.75" thickBot="1" x14ac:dyDescent="0.3">
      <c r="A31" s="111"/>
      <c r="B31" s="112"/>
      <c r="C31" s="112"/>
      <c r="D31" s="112"/>
      <c r="E31" s="112"/>
      <c r="F31" s="113"/>
      <c r="G31" s="113"/>
      <c r="H31" s="113"/>
      <c r="I31" s="113"/>
      <c r="J31" s="114"/>
      <c r="K31" s="113"/>
      <c r="L31" s="113"/>
      <c r="M31" s="114"/>
      <c r="N31" s="113"/>
      <c r="O31" s="113"/>
      <c r="P31" s="113"/>
      <c r="Q31" s="123"/>
      <c r="R31" s="104"/>
    </row>
    <row r="32" spans="1:18" ht="21" customHeight="1" x14ac:dyDescent="0.25">
      <c r="A32" s="243" t="s">
        <v>146</v>
      </c>
      <c r="B32" s="244"/>
      <c r="C32" s="244"/>
      <c r="D32" s="244"/>
      <c r="E32" s="244"/>
      <c r="F32" s="244"/>
      <c r="G32" s="244"/>
      <c r="H32" s="244"/>
      <c r="I32" s="244"/>
      <c r="J32" s="244"/>
      <c r="K32" s="244"/>
      <c r="L32" s="244"/>
      <c r="M32" s="244"/>
      <c r="N32" s="244"/>
      <c r="O32" s="244"/>
      <c r="P32" s="244"/>
      <c r="Q32" s="244"/>
      <c r="R32" s="104"/>
    </row>
    <row r="33" spans="1:18" ht="15.75" thickBot="1" x14ac:dyDescent="0.3">
      <c r="A33" s="111"/>
      <c r="B33" s="239"/>
      <c r="C33" s="239"/>
      <c r="D33" s="239"/>
      <c r="E33" s="239"/>
      <c r="F33" s="239"/>
      <c r="G33" s="239"/>
      <c r="H33" s="239"/>
      <c r="I33" s="239"/>
      <c r="J33" s="239"/>
      <c r="K33" s="239"/>
      <c r="L33" s="239"/>
      <c r="M33" s="239"/>
      <c r="N33" s="239"/>
      <c r="O33" s="239"/>
      <c r="P33" s="239"/>
      <c r="Q33" s="239"/>
      <c r="R33" s="115"/>
    </row>
    <row r="45" spans="1:18" x14ac:dyDescent="0.25">
      <c r="A45" s="116" t="s">
        <v>73</v>
      </c>
      <c r="B45" s="108"/>
      <c r="C45" s="108"/>
      <c r="D45" s="108"/>
      <c r="E45" s="108"/>
      <c r="F45" s="108"/>
      <c r="G45" s="108"/>
      <c r="H45" s="108"/>
      <c r="I45" s="108"/>
      <c r="J45" s="108"/>
      <c r="K45" s="108"/>
      <c r="L45" s="108"/>
      <c r="M45" s="108"/>
    </row>
    <row r="46" spans="1:18" x14ac:dyDescent="0.25">
      <c r="A46" s="117" t="s">
        <v>74</v>
      </c>
      <c r="B46" s="108"/>
      <c r="C46" s="108"/>
      <c r="D46" s="108"/>
      <c r="E46" s="108"/>
      <c r="F46" s="108"/>
      <c r="G46" s="108"/>
      <c r="H46" s="108"/>
      <c r="I46" s="108"/>
      <c r="J46" s="108"/>
      <c r="K46" s="108"/>
      <c r="L46" s="108"/>
      <c r="M46" s="108"/>
    </row>
    <row r="47" spans="1:18" x14ac:dyDescent="0.25">
      <c r="A47" s="108" t="s">
        <v>75</v>
      </c>
      <c r="B47" s="108"/>
      <c r="C47" s="108"/>
      <c r="D47" s="108"/>
      <c r="E47" s="108"/>
      <c r="F47" s="108"/>
      <c r="G47" s="108"/>
      <c r="H47" s="108"/>
      <c r="I47" s="108"/>
      <c r="J47" s="108"/>
      <c r="K47" s="108"/>
      <c r="L47" s="108"/>
      <c r="M47" s="108"/>
    </row>
    <row r="48" spans="1:18" ht="15.75" thickBot="1" x14ac:dyDescent="0.3">
      <c r="A48" s="118" t="s">
        <v>76</v>
      </c>
      <c r="B48" s="118"/>
      <c r="C48" s="118"/>
      <c r="D48" s="118"/>
      <c r="E48" s="118"/>
      <c r="F48" s="118"/>
      <c r="G48" s="118"/>
      <c r="H48" s="118"/>
      <c r="I48" s="118"/>
      <c r="J48" s="118"/>
      <c r="K48" s="118"/>
      <c r="L48" s="118"/>
      <c r="M48" s="118"/>
    </row>
  </sheetData>
  <sheetProtection sheet="1" insertHyperlinks="0" selectLockedCells="1" selectUnlockedCells="1"/>
  <mergeCells count="23">
    <mergeCell ref="A14:Q14"/>
    <mergeCell ref="B16:Q16"/>
    <mergeCell ref="B17:Q17"/>
    <mergeCell ref="B15:Q15"/>
    <mergeCell ref="A1:R2"/>
    <mergeCell ref="A12:F12"/>
    <mergeCell ref="A6:Q6"/>
    <mergeCell ref="B8:Q8"/>
    <mergeCell ref="A4:H4"/>
    <mergeCell ref="B9:Q9"/>
    <mergeCell ref="B11:Q11"/>
    <mergeCell ref="B7:Q7"/>
    <mergeCell ref="B33:Q33"/>
    <mergeCell ref="B22:Q22"/>
    <mergeCell ref="B24:Q24"/>
    <mergeCell ref="B21:Q21"/>
    <mergeCell ref="B29:Q29"/>
    <mergeCell ref="A32:Q32"/>
    <mergeCell ref="A18:F18"/>
    <mergeCell ref="A25:F25"/>
    <mergeCell ref="A27:Q27"/>
    <mergeCell ref="B23:Q23"/>
    <mergeCell ref="B28:Q28"/>
  </mergeCells>
  <hyperlinks>
    <hyperlink ref="G30" r:id="rId1" xr:uid="{8583754A-2A84-4D5D-9D6B-305EFE705127}"/>
    <hyperlink ref="G30:L30" r:id="rId2" display="2022-2024 Title III Immigrant Influx Amendment Submission" xr:uid="{0A886801-6DEE-4112-9FE7-C80CEC0F8A3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pageSetUpPr fitToPage="1"/>
  </sheetPr>
  <dimension ref="A1:B36"/>
  <sheetViews>
    <sheetView zoomScale="80" zoomScaleNormal="80" workbookViewId="0">
      <selection activeCell="A7" sqref="A7"/>
    </sheetView>
  </sheetViews>
  <sheetFormatPr defaultColWidth="8.85546875" defaultRowHeight="15" x14ac:dyDescent="0.25"/>
  <cols>
    <col min="1" max="1" width="90.140625" style="32" customWidth="1"/>
    <col min="2" max="2" width="83.85546875" style="32" customWidth="1"/>
    <col min="3" max="16384" width="8.85546875" style="32"/>
  </cols>
  <sheetData>
    <row r="1" spans="1:2" ht="29.25" customHeight="1" thickBot="1" x14ac:dyDescent="0.3">
      <c r="A1" s="253" t="s">
        <v>619</v>
      </c>
      <c r="B1" s="254"/>
    </row>
    <row r="2" spans="1:2" ht="26.25" customHeight="1" thickBot="1" x14ac:dyDescent="0.3">
      <c r="A2" s="58"/>
      <c r="B2" s="58"/>
    </row>
    <row r="3" spans="1:2" ht="18.75" customHeight="1" x14ac:dyDescent="0.25">
      <c r="A3" s="84" t="s">
        <v>150</v>
      </c>
      <c r="B3" s="67"/>
    </row>
    <row r="4" spans="1:2" ht="18.75" customHeight="1" thickBot="1" x14ac:dyDescent="0.3">
      <c r="A4" s="85" t="s">
        <v>149</v>
      </c>
      <c r="B4" s="68"/>
    </row>
    <row r="5" spans="1:2" ht="40.5" customHeight="1" x14ac:dyDescent="0.25">
      <c r="A5" s="63" t="s">
        <v>147</v>
      </c>
      <c r="B5" s="64" t="s">
        <v>148</v>
      </c>
    </row>
    <row r="6" spans="1:2" s="69" customFormat="1" ht="30" x14ac:dyDescent="0.25">
      <c r="A6" s="65" t="s">
        <v>579</v>
      </c>
      <c r="B6" s="66" t="s">
        <v>151</v>
      </c>
    </row>
    <row r="7" spans="1:2" s="69" customFormat="1" x14ac:dyDescent="0.25">
      <c r="A7" s="127"/>
      <c r="B7" s="59"/>
    </row>
    <row r="8" spans="1:2" s="69" customFormat="1" x14ac:dyDescent="0.25">
      <c r="A8" s="126"/>
      <c r="B8" s="59"/>
    </row>
    <row r="9" spans="1:2" s="69" customFormat="1" x14ac:dyDescent="0.25">
      <c r="A9" s="126"/>
      <c r="B9" s="59"/>
    </row>
    <row r="10" spans="1:2" s="69" customFormat="1" x14ac:dyDescent="0.25">
      <c r="A10" s="126"/>
      <c r="B10" s="59"/>
    </row>
    <row r="11" spans="1:2" s="69" customFormat="1" x14ac:dyDescent="0.25">
      <c r="A11" s="126"/>
      <c r="B11" s="59"/>
    </row>
    <row r="12" spans="1:2" s="69" customFormat="1" x14ac:dyDescent="0.25">
      <c r="A12" s="126"/>
      <c r="B12" s="60"/>
    </row>
    <row r="13" spans="1:2" s="69" customFormat="1" x14ac:dyDescent="0.25">
      <c r="A13" s="126"/>
      <c r="B13" s="60"/>
    </row>
    <row r="14" spans="1:2" s="69" customFormat="1" x14ac:dyDescent="0.25">
      <c r="A14" s="126"/>
      <c r="B14" s="60"/>
    </row>
    <row r="15" spans="1:2" s="69" customFormat="1" ht="15.75" thickBot="1" x14ac:dyDescent="0.3">
      <c r="A15" s="128"/>
      <c r="B15" s="61"/>
    </row>
    <row r="16" spans="1:2" x14ac:dyDescent="0.25">
      <c r="A16" s="56"/>
      <c r="B16" s="56"/>
    </row>
    <row r="17" spans="1:2" x14ac:dyDescent="0.25">
      <c r="A17" s="56"/>
      <c r="B17" s="56"/>
    </row>
    <row r="18" spans="1:2" x14ac:dyDescent="0.25">
      <c r="A18" s="56"/>
      <c r="B18" s="56"/>
    </row>
    <row r="19" spans="1:2" x14ac:dyDescent="0.25">
      <c r="A19" s="56"/>
      <c r="B19" s="56"/>
    </row>
    <row r="20" spans="1:2" x14ac:dyDescent="0.25">
      <c r="A20" s="56"/>
      <c r="B20" s="56"/>
    </row>
    <row r="21" spans="1:2" x14ac:dyDescent="0.25">
      <c r="A21" s="56"/>
      <c r="B21" s="56"/>
    </row>
    <row r="22" spans="1:2" x14ac:dyDescent="0.25">
      <c r="A22" s="56"/>
      <c r="B22" s="56"/>
    </row>
    <row r="23" spans="1:2" x14ac:dyDescent="0.25">
      <c r="A23" s="56"/>
      <c r="B23" s="56"/>
    </row>
    <row r="24" spans="1:2" x14ac:dyDescent="0.25">
      <c r="A24" s="56"/>
      <c r="B24" s="56"/>
    </row>
    <row r="25" spans="1:2" x14ac:dyDescent="0.25">
      <c r="A25" s="56"/>
      <c r="B25" s="56"/>
    </row>
    <row r="26" spans="1:2" x14ac:dyDescent="0.25">
      <c r="A26" s="56"/>
      <c r="B26" s="56"/>
    </row>
    <row r="27" spans="1:2" x14ac:dyDescent="0.25">
      <c r="A27" s="56"/>
      <c r="B27" s="56"/>
    </row>
    <row r="28" spans="1:2" x14ac:dyDescent="0.25">
      <c r="A28" s="56"/>
      <c r="B28" s="56"/>
    </row>
    <row r="29" spans="1:2" x14ac:dyDescent="0.25">
      <c r="A29" s="56"/>
      <c r="B29" s="56"/>
    </row>
    <row r="30" spans="1:2" x14ac:dyDescent="0.25">
      <c r="A30" s="56"/>
      <c r="B30" s="56"/>
    </row>
    <row r="31" spans="1:2" x14ac:dyDescent="0.25">
      <c r="A31" s="57"/>
      <c r="B31" s="57"/>
    </row>
    <row r="32" spans="1:2" x14ac:dyDescent="0.25">
      <c r="A32" s="57"/>
      <c r="B32" s="57"/>
    </row>
    <row r="33" spans="1:2" x14ac:dyDescent="0.25">
      <c r="A33" s="57"/>
      <c r="B33" s="57"/>
    </row>
    <row r="34" spans="1:2" x14ac:dyDescent="0.25">
      <c r="A34" s="57"/>
      <c r="B34" s="57"/>
    </row>
    <row r="35" spans="1:2" x14ac:dyDescent="0.25">
      <c r="A35" s="57"/>
      <c r="B35" s="57"/>
    </row>
    <row r="36" spans="1:2" x14ac:dyDescent="0.25">
      <c r="A36" s="57"/>
      <c r="B36" s="57"/>
    </row>
  </sheetData>
  <sheetProtection sheet="1" formatCells="0" formatRows="0" insertRows="0" insertHyperlinks="0" deleteRows="0" selectLockedCells="1"/>
  <mergeCells count="1">
    <mergeCell ref="A1:B1"/>
  </mergeCells>
  <conditionalFormatting sqref="A7:A15">
    <cfRule type="expression" dxfId="83" priority="2">
      <formula>MOD(ROW(),2)=0</formula>
    </cfRule>
  </conditionalFormatting>
  <conditionalFormatting sqref="A7:B15">
    <cfRule type="expression" dxfId="82" priority="1">
      <formula>MOD(ROW(),2)=0</formula>
    </cfRule>
  </conditionalFormatting>
  <pageMargins left="0.1" right="0.1" top="0.1" bottom="0.1" header="0.05" footer="0.05"/>
  <pageSetup scale="78"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C112"/>
  <sheetViews>
    <sheetView zoomScale="80" zoomScaleNormal="80" workbookViewId="0">
      <selection activeCell="A4" sqref="A4"/>
    </sheetView>
  </sheetViews>
  <sheetFormatPr defaultRowHeight="15" x14ac:dyDescent="0.25"/>
  <cols>
    <col min="1" max="1" width="68.5703125" customWidth="1"/>
    <col min="2" max="2" width="54.85546875" customWidth="1"/>
    <col min="3" max="3" width="51.28515625" customWidth="1"/>
  </cols>
  <sheetData>
    <row r="1" spans="1:3" ht="29.25" customHeight="1" x14ac:dyDescent="0.25">
      <c r="A1" s="255" t="s">
        <v>620</v>
      </c>
      <c r="B1" s="256"/>
      <c r="C1" s="257"/>
    </row>
    <row r="2" spans="1:3" ht="26.25" customHeight="1" x14ac:dyDescent="0.25">
      <c r="A2" s="258"/>
      <c r="B2" s="258"/>
      <c r="C2" s="259"/>
    </row>
    <row r="3" spans="1:3" ht="21.75" customHeight="1" x14ac:dyDescent="0.3">
      <c r="A3" s="154" t="s">
        <v>77</v>
      </c>
      <c r="B3" s="155" t="s">
        <v>0</v>
      </c>
      <c r="C3" s="154" t="s">
        <v>78</v>
      </c>
    </row>
    <row r="4" spans="1:3" s="18" customFormat="1" x14ac:dyDescent="0.25">
      <c r="A4" s="15"/>
      <c r="B4" s="16"/>
      <c r="C4" s="17"/>
    </row>
    <row r="5" spans="1:3" s="18" customFormat="1" x14ac:dyDescent="0.25">
      <c r="A5" s="15"/>
      <c r="B5" s="16"/>
      <c r="C5" s="17"/>
    </row>
    <row r="6" spans="1:3" s="18" customFormat="1" x14ac:dyDescent="0.25">
      <c r="A6" s="15"/>
      <c r="B6" s="16"/>
      <c r="C6" s="17"/>
    </row>
    <row r="7" spans="1:3" s="18" customFormat="1" x14ac:dyDescent="0.25">
      <c r="A7" s="15"/>
      <c r="B7" s="16"/>
      <c r="C7" s="17"/>
    </row>
    <row r="8" spans="1:3" s="18" customFormat="1" x14ac:dyDescent="0.25">
      <c r="A8" s="15"/>
      <c r="B8" s="16"/>
      <c r="C8" s="17"/>
    </row>
    <row r="9" spans="1:3" s="18" customFormat="1" x14ac:dyDescent="0.25">
      <c r="A9" s="15"/>
      <c r="B9" s="16"/>
      <c r="C9" s="17"/>
    </row>
    <row r="10" spans="1:3" s="18" customFormat="1" x14ac:dyDescent="0.25">
      <c r="A10" s="15"/>
      <c r="B10" s="16"/>
      <c r="C10" s="17"/>
    </row>
    <row r="11" spans="1:3" s="18" customFormat="1" x14ac:dyDescent="0.25">
      <c r="A11" s="15"/>
      <c r="B11" s="16"/>
      <c r="C11" s="17"/>
    </row>
    <row r="12" spans="1:3" s="18" customFormat="1" x14ac:dyDescent="0.25">
      <c r="A12" s="15"/>
      <c r="B12" s="16"/>
      <c r="C12" s="17"/>
    </row>
    <row r="13" spans="1:3" s="18" customFormat="1" x14ac:dyDescent="0.25">
      <c r="A13" s="15"/>
      <c r="B13" s="16"/>
      <c r="C13" s="17"/>
    </row>
    <row r="14" spans="1:3" s="18" customFormat="1" x14ac:dyDescent="0.25">
      <c r="A14" s="15"/>
      <c r="B14" s="16"/>
      <c r="C14" s="17"/>
    </row>
    <row r="15" spans="1:3" s="18" customFormat="1" x14ac:dyDescent="0.25">
      <c r="A15" s="15"/>
      <c r="B15" s="16"/>
      <c r="C15" s="17"/>
    </row>
    <row r="16" spans="1:3" s="18" customFormat="1" x14ac:dyDescent="0.25">
      <c r="A16" s="15"/>
      <c r="B16" s="16"/>
      <c r="C16" s="17"/>
    </row>
    <row r="17" spans="1:3" s="18" customFormat="1" x14ac:dyDescent="0.25">
      <c r="A17" s="15"/>
      <c r="B17" s="16"/>
      <c r="C17" s="17"/>
    </row>
    <row r="18" spans="1:3" s="18" customFormat="1" x14ac:dyDescent="0.25">
      <c r="A18" s="15"/>
      <c r="B18" s="16"/>
      <c r="C18" s="17"/>
    </row>
    <row r="19" spans="1:3" s="18" customFormat="1" x14ac:dyDescent="0.25">
      <c r="A19" s="15"/>
      <c r="B19" s="16"/>
      <c r="C19" s="17"/>
    </row>
    <row r="20" spans="1:3" s="18" customFormat="1" x14ac:dyDescent="0.25">
      <c r="A20" s="15"/>
      <c r="B20" s="16"/>
      <c r="C20" s="17"/>
    </row>
    <row r="21" spans="1:3" s="18" customFormat="1" x14ac:dyDescent="0.25">
      <c r="A21" s="15"/>
      <c r="B21" s="16"/>
      <c r="C21" s="17"/>
    </row>
    <row r="22" spans="1:3" s="18" customFormat="1" x14ac:dyDescent="0.25">
      <c r="A22" s="15"/>
      <c r="B22" s="16"/>
      <c r="C22" s="17"/>
    </row>
    <row r="23" spans="1:3" s="18" customFormat="1" x14ac:dyDescent="0.25">
      <c r="A23" s="15"/>
      <c r="B23" s="16"/>
      <c r="C23" s="17"/>
    </row>
    <row r="24" spans="1:3" s="18" customFormat="1" x14ac:dyDescent="0.25">
      <c r="A24" s="15"/>
      <c r="B24" s="16"/>
      <c r="C24" s="17"/>
    </row>
    <row r="25" spans="1:3" s="18" customFormat="1" x14ac:dyDescent="0.25">
      <c r="A25" s="15"/>
      <c r="B25" s="16"/>
      <c r="C25" s="17"/>
    </row>
    <row r="26" spans="1:3" s="18" customFormat="1" x14ac:dyDescent="0.25">
      <c r="A26" s="15"/>
      <c r="B26" s="16"/>
      <c r="C26" s="17"/>
    </row>
    <row r="27" spans="1:3" s="18" customFormat="1" x14ac:dyDescent="0.25">
      <c r="A27" s="15"/>
      <c r="B27" s="16"/>
      <c r="C27" s="17"/>
    </row>
    <row r="28" spans="1:3" s="18" customFormat="1" x14ac:dyDescent="0.25">
      <c r="A28" s="15"/>
      <c r="B28" s="16"/>
      <c r="C28" s="17"/>
    </row>
    <row r="29" spans="1:3" s="18" customFormat="1" x14ac:dyDescent="0.25">
      <c r="A29" s="15"/>
      <c r="B29" s="16"/>
      <c r="C29" s="17"/>
    </row>
    <row r="30" spans="1:3" s="18" customFormat="1" x14ac:dyDescent="0.25">
      <c r="A30" s="15"/>
      <c r="B30" s="16"/>
      <c r="C30" s="17"/>
    </row>
    <row r="31" spans="1:3" s="18" customFormat="1" x14ac:dyDescent="0.25">
      <c r="A31" s="15"/>
      <c r="B31" s="16"/>
      <c r="C31" s="17"/>
    </row>
    <row r="32" spans="1:3" s="18" customFormat="1" x14ac:dyDescent="0.25">
      <c r="A32" s="15"/>
      <c r="B32" s="16"/>
      <c r="C32" s="17"/>
    </row>
    <row r="33" spans="1:3" s="18" customFormat="1" x14ac:dyDescent="0.25">
      <c r="A33" s="15"/>
      <c r="B33" s="16"/>
      <c r="C33" s="17"/>
    </row>
    <row r="34" spans="1:3" s="18" customFormat="1" x14ac:dyDescent="0.25">
      <c r="A34" s="15"/>
      <c r="B34" s="16"/>
      <c r="C34" s="17"/>
    </row>
    <row r="35" spans="1:3" s="18" customFormat="1" x14ac:dyDescent="0.25">
      <c r="A35" s="15"/>
      <c r="B35" s="16"/>
      <c r="C35" s="17"/>
    </row>
    <row r="36" spans="1:3" s="18" customFormat="1" x14ac:dyDescent="0.25">
      <c r="A36" s="15"/>
      <c r="B36" s="16"/>
      <c r="C36" s="17"/>
    </row>
    <row r="37" spans="1:3" s="18" customFormat="1" x14ac:dyDescent="0.25">
      <c r="A37" s="15"/>
      <c r="B37" s="16"/>
      <c r="C37" s="17"/>
    </row>
    <row r="38" spans="1:3" s="18" customFormat="1" x14ac:dyDescent="0.25">
      <c r="A38" s="15"/>
      <c r="B38" s="16"/>
      <c r="C38" s="17"/>
    </row>
    <row r="39" spans="1:3" x14ac:dyDescent="0.25">
      <c r="A39" s="24" t="s">
        <v>79</v>
      </c>
      <c r="B39" s="26"/>
      <c r="C39" s="27"/>
    </row>
    <row r="40" spans="1:3" ht="18.75" x14ac:dyDescent="0.3">
      <c r="A40" s="5"/>
      <c r="B40" s="12" t="s">
        <v>0</v>
      </c>
      <c r="C40" s="11" t="s">
        <v>80</v>
      </c>
    </row>
    <row r="41" spans="1:3" x14ac:dyDescent="0.25">
      <c r="A41" s="6"/>
      <c r="B41" s="4" t="s">
        <v>1</v>
      </c>
      <c r="C41" s="7">
        <f>SUMIF($B$4:$B$38,"Instruction: Salary (Cert.)", $C$4:$C$38)</f>
        <v>0</v>
      </c>
    </row>
    <row r="42" spans="1:3" x14ac:dyDescent="0.25">
      <c r="A42" s="6"/>
      <c r="B42" s="4" t="s">
        <v>2</v>
      </c>
      <c r="C42" s="7">
        <f>SUMIF($B$4:$B$38,"Instruction: Benefits (Cert.)", $C$4:$C$38)</f>
        <v>0</v>
      </c>
    </row>
    <row r="43" spans="1:3" x14ac:dyDescent="0.25">
      <c r="A43" s="6"/>
      <c r="B43" s="4" t="s">
        <v>3</v>
      </c>
      <c r="C43" s="7">
        <f>SUMIF($B$4:$B$38,"Instruction: Salary (NonCert.)", $C$4:$C$38)</f>
        <v>0</v>
      </c>
    </row>
    <row r="44" spans="1:3" x14ac:dyDescent="0.25">
      <c r="A44" s="6"/>
      <c r="B44" s="4" t="s">
        <v>4</v>
      </c>
      <c r="C44" s="7">
        <f>SUMIF($B$4:$B$38,"Instruction: Benefits (NonCert.)", $C$4:$C$38)</f>
        <v>0</v>
      </c>
    </row>
    <row r="45" spans="1:3" x14ac:dyDescent="0.25">
      <c r="A45" s="6"/>
      <c r="B45" s="3" t="s">
        <v>5</v>
      </c>
      <c r="C45" s="7">
        <f>SUMIF($B$4:$B$38,"Instruction: Professional Services", $C$4:$C$38)</f>
        <v>0</v>
      </c>
    </row>
    <row r="46" spans="1:3" x14ac:dyDescent="0.25">
      <c r="A46" s="6"/>
      <c r="B46" s="3" t="s">
        <v>6</v>
      </c>
      <c r="C46" s="7">
        <f>SUMIF($B$4:$B$38,"Instruction: Rentals", $C$4:$C$38)</f>
        <v>0</v>
      </c>
    </row>
    <row r="47" spans="1:3" x14ac:dyDescent="0.25">
      <c r="A47" s="6"/>
      <c r="B47" s="3" t="s">
        <v>7</v>
      </c>
      <c r="C47" s="7">
        <f>SUMIF($B$4:$B$38,"Instruction: Other Purchased Services", $C$4:$C$38)</f>
        <v>0</v>
      </c>
    </row>
    <row r="48" spans="1:3" x14ac:dyDescent="0.25">
      <c r="A48" s="6"/>
      <c r="B48" s="3" t="s">
        <v>8</v>
      </c>
      <c r="C48" s="7">
        <f>SUMIF($B$4:$B$38,"Instruction: General Supplies", $C$4:$C$38)</f>
        <v>0</v>
      </c>
    </row>
    <row r="49" spans="1:3" x14ac:dyDescent="0.25">
      <c r="A49" s="6"/>
      <c r="B49" s="3" t="s">
        <v>9</v>
      </c>
      <c r="C49" s="7">
        <f>SUMIF($B$4:$B$38,"Instruction: Property", $C$4:$C$38)</f>
        <v>0</v>
      </c>
    </row>
    <row r="50" spans="1:3" x14ac:dyDescent="0.25">
      <c r="B50" s="3" t="s">
        <v>10</v>
      </c>
      <c r="C50" s="7">
        <f>SUMIF($B$4:$B$38,"Instruction: Transfer", $C$4:$C$38)</f>
        <v>0</v>
      </c>
    </row>
    <row r="51" spans="1:3" x14ac:dyDescent="0.25">
      <c r="B51" s="4" t="s">
        <v>11</v>
      </c>
      <c r="C51" s="7">
        <f>SUMIF($B$4:$B$38,"Support Services (Student): Salary (Cert.)", $C$4:$C$38)</f>
        <v>0</v>
      </c>
    </row>
    <row r="52" spans="1:3" x14ac:dyDescent="0.25">
      <c r="B52" s="4" t="s">
        <v>12</v>
      </c>
      <c r="C52" s="7">
        <f>SUMIF($B$4:$B$38,"Support Services (Student): Benefits (Cert.)", $C$4:$C$38)</f>
        <v>0</v>
      </c>
    </row>
    <row r="53" spans="1:3" x14ac:dyDescent="0.25">
      <c r="B53" s="4" t="s">
        <v>13</v>
      </c>
      <c r="C53" s="7">
        <f>SUMIF($B$4:$B$38,"Support Services (Student): Salary (NonCert.)", $C$4:$C$38)</f>
        <v>0</v>
      </c>
    </row>
    <row r="54" spans="1:3" x14ac:dyDescent="0.25">
      <c r="B54" s="4" t="s">
        <v>14</v>
      </c>
      <c r="C54" s="7">
        <f>SUMIF($B$4:$B$38,"Support Services (Student): Benefits (NonCert.)", $C$4:$C$38)</f>
        <v>0</v>
      </c>
    </row>
    <row r="55" spans="1:3" x14ac:dyDescent="0.25">
      <c r="B55" s="3" t="s">
        <v>15</v>
      </c>
      <c r="C55" s="7">
        <f>SUMIF($B$4:$B$38,"Support Services (Student): Professional Services", $C$4:$C$38)</f>
        <v>0</v>
      </c>
    </row>
    <row r="56" spans="1:3" x14ac:dyDescent="0.25">
      <c r="B56" s="3" t="s">
        <v>16</v>
      </c>
      <c r="C56" s="7">
        <f>SUMIF($B$4:$B$38,"Support Services (Student): Rentals", $C$4:$C$38)</f>
        <v>0</v>
      </c>
    </row>
    <row r="57" spans="1:3" x14ac:dyDescent="0.25">
      <c r="B57" s="3" t="s">
        <v>17</v>
      </c>
      <c r="C57" s="7">
        <f>SUMIF($B$4:$B$38,"Support Services (Student): Other Purchased Services", $C$4:$C$38)</f>
        <v>0</v>
      </c>
    </row>
    <row r="58" spans="1:3" x14ac:dyDescent="0.25">
      <c r="B58" s="3" t="s">
        <v>18</v>
      </c>
      <c r="C58" s="7">
        <f>SUMIF($B$4:$B$38,"Support Services (Student): General Supplies", $C$4:$C$38)</f>
        <v>0</v>
      </c>
    </row>
    <row r="59" spans="1:3" x14ac:dyDescent="0.25">
      <c r="B59" s="3" t="s">
        <v>19</v>
      </c>
      <c r="C59" s="7">
        <f>SUMIF($B$4:$B$38,"Support Services (Student): Property", $C$4:$C$38)</f>
        <v>0</v>
      </c>
    </row>
    <row r="60" spans="1:3" x14ac:dyDescent="0.25">
      <c r="B60" s="3" t="s">
        <v>20</v>
      </c>
      <c r="C60" s="7">
        <f>SUMIF($B$4:$B$38,"Support Services (Student): Transfer", $C$4:$C$38)</f>
        <v>0</v>
      </c>
    </row>
    <row r="61" spans="1:3" x14ac:dyDescent="0.25">
      <c r="B61" s="4" t="s">
        <v>21</v>
      </c>
      <c r="C61" s="7">
        <f>SUMIF($B$4:$B$38,"Improvement of Instruction: Salary (Cert.)", $C$4:$C$38)</f>
        <v>0</v>
      </c>
    </row>
    <row r="62" spans="1:3" x14ac:dyDescent="0.25">
      <c r="B62" s="4" t="s">
        <v>22</v>
      </c>
      <c r="C62" s="7">
        <f>SUMIF($B$4:$B$38,"Improvement of Instruction: Benefits (Cert.)", $C$4:$C$38)</f>
        <v>0</v>
      </c>
    </row>
    <row r="63" spans="1:3" x14ac:dyDescent="0.25">
      <c r="B63" s="4" t="s">
        <v>23</v>
      </c>
      <c r="C63" s="7">
        <f>SUMIF($B$4:$B$38,"Improvement of Instruction: Salary (NonCert.)", $C$4:$C$38)</f>
        <v>0</v>
      </c>
    </row>
    <row r="64" spans="1:3" x14ac:dyDescent="0.25">
      <c r="B64" s="4" t="s">
        <v>24</v>
      </c>
      <c r="C64" s="7">
        <f>SUMIF($B$4:$B$38,"Improvement of Instruction: Benefits (NonCert.)", $C$4:$C$38)</f>
        <v>0</v>
      </c>
    </row>
    <row r="65" spans="2:3" x14ac:dyDescent="0.25">
      <c r="B65" s="3" t="s">
        <v>25</v>
      </c>
      <c r="C65" s="7">
        <f>SUMIF($B$4:$B$38,"Improvement of Instruction: Professional Services", $C$4:$C$38)</f>
        <v>0</v>
      </c>
    </row>
    <row r="66" spans="2:3" x14ac:dyDescent="0.25">
      <c r="B66" s="3" t="s">
        <v>26</v>
      </c>
      <c r="C66" s="7">
        <f>SUMIF($B$4:$B$38,"Improvement of Instruction: Rentals", $C$4:$C$38)</f>
        <v>0</v>
      </c>
    </row>
    <row r="67" spans="2:3" x14ac:dyDescent="0.25">
      <c r="B67" s="3" t="s">
        <v>27</v>
      </c>
      <c r="C67" s="7">
        <f>SUMIF($B$4:$B$38,"Improvement of Instruction: Other Purchased Services", $C$4:$C$38)</f>
        <v>0</v>
      </c>
    </row>
    <row r="68" spans="2:3" x14ac:dyDescent="0.25">
      <c r="B68" s="3" t="s">
        <v>28</v>
      </c>
      <c r="C68" s="7">
        <f>SUMIF($B$4:$B$38,"Improvement of Instruction: General Supplies", $C$4:$C$38)</f>
        <v>0</v>
      </c>
    </row>
    <row r="69" spans="2:3" x14ac:dyDescent="0.25">
      <c r="B69" s="3" t="s">
        <v>29</v>
      </c>
      <c r="C69" s="7">
        <f>SUMIF($B$4:$B$38,"Improvement of Instruction: Property", $C$4:$C$38)</f>
        <v>0</v>
      </c>
    </row>
    <row r="70" spans="2:3" x14ac:dyDescent="0.25">
      <c r="B70" s="3" t="s">
        <v>30</v>
      </c>
      <c r="C70" s="7">
        <f>SUMIF($B$4:$B$38,"Improvement of Instruction: Transfer", $C$4:$C$38)</f>
        <v>0</v>
      </c>
    </row>
    <row r="71" spans="2:3" x14ac:dyDescent="0.25">
      <c r="B71" s="4" t="s">
        <v>31</v>
      </c>
      <c r="C71" s="7">
        <f>SUMIF($B$4:$B$38,"Other Support Services: Salary (Cert.)", $C$4:$C$38)</f>
        <v>0</v>
      </c>
    </row>
    <row r="72" spans="2:3" x14ac:dyDescent="0.25">
      <c r="B72" s="4" t="s">
        <v>32</v>
      </c>
      <c r="C72" s="7">
        <f>SUMIF($B$4:$B$38,"Other Support Services: Benefits (Cert.)", $C$4:$C$38)</f>
        <v>0</v>
      </c>
    </row>
    <row r="73" spans="2:3" x14ac:dyDescent="0.25">
      <c r="B73" s="4" t="s">
        <v>33</v>
      </c>
      <c r="C73" s="7">
        <f>SUMIF($B$4:$B$38,"Other Support Services: Salary (NonCert.)", $C$4:$C$38)</f>
        <v>0</v>
      </c>
    </row>
    <row r="74" spans="2:3" x14ac:dyDescent="0.25">
      <c r="B74" s="4" t="s">
        <v>34</v>
      </c>
      <c r="C74" s="7">
        <f>SUMIF($B$4:$B$38,"Other Support Services: Benefits (NonCert.)", $C$4:$C$38)</f>
        <v>0</v>
      </c>
    </row>
    <row r="75" spans="2:3" x14ac:dyDescent="0.25">
      <c r="B75" s="3" t="s">
        <v>35</v>
      </c>
      <c r="C75" s="7">
        <f>SUMIF($B$4:$B$38,"Other Support Services: Professional Services", $C$4:$C$38)</f>
        <v>0</v>
      </c>
    </row>
    <row r="76" spans="2:3" x14ac:dyDescent="0.25">
      <c r="B76" s="3" t="s">
        <v>36</v>
      </c>
      <c r="C76" s="7">
        <f>SUMIF($B$4:$B$38,"Other Support Services: Rentals", $C$4:$C$38)</f>
        <v>0</v>
      </c>
    </row>
    <row r="77" spans="2:3" x14ac:dyDescent="0.25">
      <c r="B77" s="3" t="s">
        <v>37</v>
      </c>
      <c r="C77" s="7">
        <f>SUMIF($B$4:$B$38,"Other Support Services: Other Purchased Services", $C$4:$C$38)</f>
        <v>0</v>
      </c>
    </row>
    <row r="78" spans="2:3" x14ac:dyDescent="0.25">
      <c r="B78" s="3" t="s">
        <v>38</v>
      </c>
      <c r="C78" s="7">
        <f>SUMIF($B$4:$B$38,"Other Support Services: General Supplies", $C$4:$C$38)</f>
        <v>0</v>
      </c>
    </row>
    <row r="79" spans="2:3" x14ac:dyDescent="0.25">
      <c r="B79" s="3" t="s">
        <v>39</v>
      </c>
      <c r="C79" s="7">
        <f>SUMIF($B$4:$B$38,"Other Support Services: Property", $C$4:$C$38)</f>
        <v>0</v>
      </c>
    </row>
    <row r="80" spans="2:3" x14ac:dyDescent="0.25">
      <c r="B80" s="3" t="s">
        <v>40</v>
      </c>
      <c r="C80" s="7">
        <f>SUMIF($B$4:$B$38,"Other Support Services: Transfer", $C$4:$C$38)</f>
        <v>0</v>
      </c>
    </row>
    <row r="81" spans="2:3" x14ac:dyDescent="0.25">
      <c r="B81" s="4" t="s">
        <v>41</v>
      </c>
      <c r="C81" s="7">
        <f>SUMIF($B$4:$B$38,"Operations and Maintenance: Salary (Cert.)", $C$4:$C$38)</f>
        <v>0</v>
      </c>
    </row>
    <row r="82" spans="2:3" x14ac:dyDescent="0.25">
      <c r="B82" s="4" t="s">
        <v>42</v>
      </c>
      <c r="C82" s="7">
        <f>SUMIF($B$4:$B$38,"Operations and Maintenance: Benefits (Cert.)", $C$4:$C$38)</f>
        <v>0</v>
      </c>
    </row>
    <row r="83" spans="2:3" x14ac:dyDescent="0.25">
      <c r="B83" s="4" t="s">
        <v>43</v>
      </c>
      <c r="C83" s="7">
        <f>SUMIF($B$4:$B$38,"Operations and Maintenance: Salary (NonCert.)", $C$4:$C$38)</f>
        <v>0</v>
      </c>
    </row>
    <row r="84" spans="2:3" x14ac:dyDescent="0.25">
      <c r="B84" s="4" t="s">
        <v>44</v>
      </c>
      <c r="C84" s="7">
        <f>SUMIF($B$4:$B$38,"Operations and Maintenance: Benefits (NonCert.)", $C$4:$C$38)</f>
        <v>0</v>
      </c>
    </row>
    <row r="85" spans="2:3" x14ac:dyDescent="0.25">
      <c r="B85" s="3" t="s">
        <v>45</v>
      </c>
      <c r="C85" s="7">
        <f>SUMIF($B$4:$B$38,"Operations and Maintenance: Professional Services", $C$4:$C$38)</f>
        <v>0</v>
      </c>
    </row>
    <row r="86" spans="2:3" x14ac:dyDescent="0.25">
      <c r="B86" s="3" t="s">
        <v>46</v>
      </c>
      <c r="C86" s="7">
        <f>SUMIF($B$4:$B$38,"Operations and Maintenance: Rentals", $C$4:$C$38)</f>
        <v>0</v>
      </c>
    </row>
    <row r="87" spans="2:3" x14ac:dyDescent="0.25">
      <c r="B87" s="3" t="s">
        <v>47</v>
      </c>
      <c r="C87" s="7">
        <f>SUMIF($B$4:$B$38,"Operations and Maintenance: Other Purchased Services", $C$4:$C$38)</f>
        <v>0</v>
      </c>
    </row>
    <row r="88" spans="2:3" x14ac:dyDescent="0.25">
      <c r="B88" s="3" t="s">
        <v>48</v>
      </c>
      <c r="C88" s="7">
        <f>SUMIF($B$4:$B$38,"Operations and Maintenance: General Supplies", $C$4:$C$38)</f>
        <v>0</v>
      </c>
    </row>
    <row r="89" spans="2:3" x14ac:dyDescent="0.25">
      <c r="B89" s="3" t="s">
        <v>49</v>
      </c>
      <c r="C89" s="7">
        <f>SUMIF($B$4:$B$38,"Operations and Maintenance: Property", $C$4:$C$38)</f>
        <v>0</v>
      </c>
    </row>
    <row r="90" spans="2:3" x14ac:dyDescent="0.25">
      <c r="B90" s="3" t="s">
        <v>50</v>
      </c>
      <c r="C90" s="7">
        <f>SUMIF($B$4:$B$38,"Operations and Maintenance: Transfer", $C$4:$C$38)</f>
        <v>0</v>
      </c>
    </row>
    <row r="91" spans="2:3" x14ac:dyDescent="0.25">
      <c r="B91" s="4" t="s">
        <v>51</v>
      </c>
      <c r="C91" s="7">
        <f>SUMIF($B$4:$B$38,"Transportation: Salary (Cert.)", $C$4:$C$38)</f>
        <v>0</v>
      </c>
    </row>
    <row r="92" spans="2:3" x14ac:dyDescent="0.25">
      <c r="B92" s="4" t="s">
        <v>52</v>
      </c>
      <c r="C92" s="7">
        <f>SUMIF($B$4:$B$38,"Transportation: Benefits (Cert.)", $C$4:$C$38)</f>
        <v>0</v>
      </c>
    </row>
    <row r="93" spans="2:3" x14ac:dyDescent="0.25">
      <c r="B93" s="4" t="s">
        <v>53</v>
      </c>
      <c r="C93" s="7">
        <f>SUMIF($B$4:$B$38,"Transportation: Salary (NonCert.)", $C$4:$C$38)</f>
        <v>0</v>
      </c>
    </row>
    <row r="94" spans="2:3" x14ac:dyDescent="0.25">
      <c r="B94" s="4" t="s">
        <v>54</v>
      </c>
      <c r="C94" s="7">
        <f>SUMIF($B$4:$B$38,"Transportation: Benefits (NonCert.)", $C$4:$C$38)</f>
        <v>0</v>
      </c>
    </row>
    <row r="95" spans="2:3" x14ac:dyDescent="0.25">
      <c r="B95" s="3" t="s">
        <v>55</v>
      </c>
      <c r="C95" s="7">
        <f>SUMIF($B$4:$B$38,"Transportation: Professional Services", $C$4:$C$38)</f>
        <v>0</v>
      </c>
    </row>
    <row r="96" spans="2:3" x14ac:dyDescent="0.25">
      <c r="B96" s="3" t="s">
        <v>56</v>
      </c>
      <c r="C96" s="7">
        <f>SUMIF($B$4:$B$38,"Transportation: Rentals", $C$4:$C$38)</f>
        <v>0</v>
      </c>
    </row>
    <row r="97" spans="2:3" x14ac:dyDescent="0.25">
      <c r="B97" s="3" t="s">
        <v>57</v>
      </c>
      <c r="C97" s="7">
        <f>SUMIF($B$4:$B$38,"Transportation: Other Purchased Services", $C$4:$C$38)</f>
        <v>0</v>
      </c>
    </row>
    <row r="98" spans="2:3" x14ac:dyDescent="0.25">
      <c r="B98" s="3" t="s">
        <v>58</v>
      </c>
      <c r="C98" s="7">
        <f>SUMIF($B$4:$B$38,"Transportation: General Supplies", $C$4:$C$38)</f>
        <v>0</v>
      </c>
    </row>
    <row r="99" spans="2:3" x14ac:dyDescent="0.25">
      <c r="B99" s="3" t="s">
        <v>59</v>
      </c>
      <c r="C99" s="7">
        <f>SUMIF($B$4:$B$38,"Transportation: Property", $C$4:$C$38)</f>
        <v>0</v>
      </c>
    </row>
    <row r="100" spans="2:3" x14ac:dyDescent="0.25">
      <c r="B100" s="3" t="s">
        <v>60</v>
      </c>
      <c r="C100" s="7">
        <f>SUMIF($B$4:$B$38,"Transportation: Transfer", $C$4:$C$38)</f>
        <v>0</v>
      </c>
    </row>
    <row r="101" spans="2:3" x14ac:dyDescent="0.25">
      <c r="B101" s="4" t="s">
        <v>61</v>
      </c>
      <c r="C101" s="7">
        <f>SUMIF($B$4:$B$38,"Community Services Operations: Salary (Cert.)", $C$4:$C$38)</f>
        <v>0</v>
      </c>
    </row>
    <row r="102" spans="2:3" x14ac:dyDescent="0.25">
      <c r="B102" s="4" t="s">
        <v>62</v>
      </c>
      <c r="C102" s="7">
        <f>SUMIF($B$4:$B$38,"Community Services Operations: Benefits (Cert.)", $C$4:$C$38)</f>
        <v>0</v>
      </c>
    </row>
    <row r="103" spans="2:3" x14ac:dyDescent="0.25">
      <c r="B103" s="4" t="s">
        <v>63</v>
      </c>
      <c r="C103" s="7">
        <f>SUMIF($B$4:$B$38,"Community Services Operations: Salary (NonCert.)", $C$4:$C$38)</f>
        <v>0</v>
      </c>
    </row>
    <row r="104" spans="2:3" x14ac:dyDescent="0.25">
      <c r="B104" s="4" t="s">
        <v>64</v>
      </c>
      <c r="C104" s="7">
        <f>SUMIF($B$4:$B$38,"Community Services Operations: Benefits (NonCert.)", $C$4:$C$38)</f>
        <v>0</v>
      </c>
    </row>
    <row r="105" spans="2:3" x14ac:dyDescent="0.25">
      <c r="B105" s="3" t="s">
        <v>65</v>
      </c>
      <c r="C105" s="7">
        <f>SUMIF($B$4:$B$38,"Community Services Operations: Professional Services", $C$4:$C$38)</f>
        <v>0</v>
      </c>
    </row>
    <row r="106" spans="2:3" x14ac:dyDescent="0.25">
      <c r="B106" s="3" t="s">
        <v>66</v>
      </c>
      <c r="C106" s="7">
        <f>SUMIF($B$4:$B$38,"Community Services Operations: Rentals", $C$4:$C$38)</f>
        <v>0</v>
      </c>
    </row>
    <row r="107" spans="2:3" x14ac:dyDescent="0.25">
      <c r="B107" s="3" t="s">
        <v>67</v>
      </c>
      <c r="C107" s="7">
        <f>SUMIF($B$4:$B$38,"Community Services Operations: Other Purchased Services", $C$4:$C$38)</f>
        <v>0</v>
      </c>
    </row>
    <row r="108" spans="2:3" x14ac:dyDescent="0.25">
      <c r="B108" s="3" t="s">
        <v>68</v>
      </c>
      <c r="C108" s="7">
        <f>SUMIF($B$4:$B$38,"Community Services Operations: General Supplies", $C$4:$C$38)</f>
        <v>0</v>
      </c>
    </row>
    <row r="109" spans="2:3" x14ac:dyDescent="0.25">
      <c r="B109" s="3" t="s">
        <v>69</v>
      </c>
      <c r="C109" s="7">
        <f>SUMIF($B$4:$B$38,"Community Services Operations: Property", $C$4:$C$38)</f>
        <v>0</v>
      </c>
    </row>
    <row r="110" spans="2:3" x14ac:dyDescent="0.25">
      <c r="B110" s="3" t="s">
        <v>70</v>
      </c>
      <c r="C110" s="7">
        <f>SUMIF($B$4:$B$38,"Community Services Operations: Transfer", $C$4:$C$38)</f>
        <v>0</v>
      </c>
    </row>
    <row r="111" spans="2:3" x14ac:dyDescent="0.25">
      <c r="B111" s="8" t="s">
        <v>71</v>
      </c>
      <c r="C111" s="7">
        <f>SUMIF($B$4:$B$38,"Indirect Cost Used", $C$4:$C$38)</f>
        <v>0</v>
      </c>
    </row>
    <row r="112" spans="2:3" ht="18.75" x14ac:dyDescent="0.3">
      <c r="B112" s="9" t="s">
        <v>81</v>
      </c>
      <c r="C112" s="10">
        <f>SUM(C4:C38)</f>
        <v>0</v>
      </c>
    </row>
  </sheetData>
  <sheetProtection sheet="1" formatCells="0" formatRows="0" insertRows="0" insertHyperlinks="0" selectLockedCells="1"/>
  <mergeCells count="2">
    <mergeCell ref="A1:C1"/>
    <mergeCell ref="A2:C2"/>
  </mergeCells>
  <conditionalFormatting sqref="A4 A5:C39">
    <cfRule type="expression" dxfId="81" priority="17">
      <formula>MOD(ROW(),2)=0</formula>
    </cfRule>
  </conditionalFormatting>
  <conditionalFormatting sqref="B41:C111">
    <cfRule type="expression" dxfId="80" priority="16">
      <formula>MOD(ROW(),2)=0</formula>
    </cfRule>
  </conditionalFormatting>
  <conditionalFormatting sqref="B4:C4">
    <cfRule type="expression" dxfId="79" priority="6">
      <formula>MOD(ROW(),2)=0</formula>
    </cfRule>
  </conditionalFormatting>
  <hyperlinks>
    <hyperlink ref="B3" location="'Budget Example Expenditures'!A1" display="Budget Category" xr:uid="{C6CD0FF0-1CC9-44FD-911E-9603D430CAA6}"/>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3" operator="lessThan" id="{42FB78E5-D50F-475E-8055-20680EB3F26B}">
            <xm:f>'Funding Descriptions'!$C40</xm:f>
            <x14:dxf>
              <font>
                <b/>
                <i val="0"/>
                <color rgb="FFC00000"/>
              </font>
              <fill>
                <patternFill patternType="solid">
                  <bgColor theme="5" tint="0.79998168889431442"/>
                </patternFill>
              </fill>
            </x14:dxf>
          </x14:cfRule>
          <x14:cfRule type="cellIs" priority="7" operator="greaterThan" id="{76619661-0A03-4F76-A61F-331F59E876C2}">
            <xm:f>'Funding Descriptions'!$C40</xm:f>
            <x14:dxf>
              <font>
                <b/>
                <i val="0"/>
                <color rgb="FF00B050"/>
              </font>
              <fill>
                <patternFill patternType="solid">
                  <bgColor theme="9" tint="0.79998168889431442"/>
                </patternFill>
              </fill>
            </x14:dxf>
          </x14:cfRule>
          <xm:sqref>C41:C112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List!$A$2:$A$73</xm:f>
          </x14:formula1>
          <xm:sqref>B4:B39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A1:M37"/>
  <sheetViews>
    <sheetView zoomScale="80" zoomScaleNormal="80" workbookViewId="0">
      <selection activeCell="A4" sqref="A4:B4"/>
    </sheetView>
  </sheetViews>
  <sheetFormatPr defaultRowHeight="15" x14ac:dyDescent="0.25"/>
  <cols>
    <col min="1" max="1" width="9.140625" style="32"/>
    <col min="2" max="2" width="20.7109375" style="32" bestFit="1" customWidth="1"/>
    <col min="3" max="13" width="13.7109375" style="32" customWidth="1"/>
    <col min="14" max="16384" width="9.140625" style="32"/>
  </cols>
  <sheetData>
    <row r="1" spans="1:13" ht="29.25" customHeight="1" x14ac:dyDescent="0.25">
      <c r="A1" s="260" t="s">
        <v>621</v>
      </c>
      <c r="B1" s="261"/>
      <c r="C1" s="261"/>
      <c r="D1" s="261"/>
      <c r="E1" s="261"/>
      <c r="F1" s="261"/>
      <c r="G1" s="261"/>
      <c r="H1" s="261"/>
      <c r="I1" s="261"/>
      <c r="J1" s="261"/>
      <c r="K1" s="261"/>
      <c r="L1" s="261"/>
      <c r="M1" s="262"/>
    </row>
    <row r="2" spans="1:13" ht="28.5" customHeight="1" x14ac:dyDescent="0.35">
      <c r="A2" s="268"/>
      <c r="B2" s="269"/>
      <c r="C2" s="269"/>
      <c r="D2" s="269"/>
      <c r="E2" s="269"/>
      <c r="F2" s="269"/>
      <c r="G2" s="269"/>
      <c r="H2" s="269"/>
      <c r="I2" s="269"/>
      <c r="J2" s="269"/>
      <c r="K2" s="269"/>
      <c r="L2" s="269"/>
      <c r="M2" s="270"/>
    </row>
    <row r="3" spans="1:13" ht="14.45" customHeight="1" x14ac:dyDescent="0.25">
      <c r="A3" s="263" t="s">
        <v>82</v>
      </c>
      <c r="B3" s="264"/>
      <c r="C3" s="264"/>
      <c r="D3" s="264"/>
      <c r="E3" s="264"/>
      <c r="F3" s="264"/>
      <c r="G3" s="264"/>
      <c r="H3" s="264"/>
      <c r="I3" s="264"/>
      <c r="J3" s="264"/>
      <c r="K3" s="264"/>
      <c r="L3" s="264"/>
      <c r="M3" s="265"/>
    </row>
    <row r="4" spans="1:13" x14ac:dyDescent="0.25">
      <c r="A4" s="266" t="s">
        <v>129</v>
      </c>
      <c r="B4" s="267"/>
      <c r="C4" s="88">
        <v>110</v>
      </c>
      <c r="D4" s="88">
        <v>120</v>
      </c>
      <c r="E4" s="88" t="s">
        <v>83</v>
      </c>
      <c r="F4" s="88" t="s">
        <v>83</v>
      </c>
      <c r="G4" s="88" t="s">
        <v>84</v>
      </c>
      <c r="H4" s="88">
        <v>440</v>
      </c>
      <c r="I4" s="88" t="s">
        <v>85</v>
      </c>
      <c r="J4" s="88" t="s">
        <v>86</v>
      </c>
      <c r="K4" s="88" t="s">
        <v>87</v>
      </c>
      <c r="L4" s="88">
        <v>910</v>
      </c>
      <c r="M4" s="89"/>
    </row>
    <row r="5" spans="1:13" ht="14.45" customHeight="1" x14ac:dyDescent="0.25">
      <c r="A5" s="208" t="s">
        <v>88</v>
      </c>
      <c r="B5" s="210" t="s">
        <v>89</v>
      </c>
      <c r="C5" s="211" t="s">
        <v>90</v>
      </c>
      <c r="D5" s="212"/>
      <c r="E5" s="211" t="s">
        <v>91</v>
      </c>
      <c r="F5" s="212"/>
      <c r="G5" s="213" t="s">
        <v>92</v>
      </c>
      <c r="H5" s="214" t="s">
        <v>93</v>
      </c>
      <c r="I5" s="214" t="s">
        <v>94</v>
      </c>
      <c r="J5" s="214" t="s">
        <v>95</v>
      </c>
      <c r="K5" s="214" t="s">
        <v>96</v>
      </c>
      <c r="L5" s="214" t="s">
        <v>97</v>
      </c>
      <c r="M5" s="215" t="s">
        <v>98</v>
      </c>
    </row>
    <row r="6" spans="1:13" x14ac:dyDescent="0.25">
      <c r="A6" s="209"/>
      <c r="B6" s="209"/>
      <c r="C6" s="33" t="s">
        <v>99</v>
      </c>
      <c r="D6" s="33" t="s">
        <v>100</v>
      </c>
      <c r="E6" s="33" t="s">
        <v>99</v>
      </c>
      <c r="F6" s="33" t="s">
        <v>101</v>
      </c>
      <c r="G6" s="209"/>
      <c r="H6" s="209"/>
      <c r="I6" s="209"/>
      <c r="J6" s="209"/>
      <c r="K6" s="209"/>
      <c r="L6" s="209"/>
      <c r="M6" s="209"/>
    </row>
    <row r="7" spans="1:13" x14ac:dyDescent="0.25">
      <c r="A7" s="34">
        <v>11000</v>
      </c>
      <c r="B7" s="34" t="s">
        <v>102</v>
      </c>
      <c r="C7" s="79">
        <f>'Amendment #1 Funding Dscrptn.'!C41</f>
        <v>0</v>
      </c>
      <c r="D7" s="80">
        <f>'Amendment #1 Funding Dscrptn.'!C43</f>
        <v>0</v>
      </c>
      <c r="E7" s="79">
        <f>'Amendment #1 Funding Dscrptn.'!C42</f>
        <v>0</v>
      </c>
      <c r="F7" s="79">
        <f>'Amendment #1 Funding Dscrptn.'!C44</f>
        <v>0</v>
      </c>
      <c r="G7" s="79">
        <f>'Amendment #1 Funding Dscrptn.'!C45</f>
        <v>0</v>
      </c>
      <c r="H7" s="79">
        <f>'Amendment #1 Funding Dscrptn.'!C46</f>
        <v>0</v>
      </c>
      <c r="I7" s="79">
        <f>'Amendment #1 Funding Dscrptn.'!C47</f>
        <v>0</v>
      </c>
      <c r="J7" s="79">
        <f>'Amendment #1 Funding Dscrptn.'!C48</f>
        <v>0</v>
      </c>
      <c r="K7" s="79">
        <f>'Amendment #1 Funding Dscrptn.'!C49</f>
        <v>0</v>
      </c>
      <c r="L7" s="79">
        <f>'Amendment #1 Funding Dscrptn.'!C50</f>
        <v>0</v>
      </c>
      <c r="M7" s="81">
        <f t="shared" ref="M7:M14" si="0">SUM(C7:L7)</f>
        <v>0</v>
      </c>
    </row>
    <row r="8" spans="1:13" ht="25.5" x14ac:dyDescent="0.25">
      <c r="A8" s="35">
        <v>21000</v>
      </c>
      <c r="B8" s="34" t="s">
        <v>103</v>
      </c>
      <c r="C8" s="79">
        <f>'Amendment #1 Funding Dscrptn.'!C51</f>
        <v>0</v>
      </c>
      <c r="D8" s="79">
        <f>'Amendment #1 Funding Dscrptn.'!C53</f>
        <v>0</v>
      </c>
      <c r="E8" s="79">
        <f>'Amendment #1 Funding Dscrptn.'!C52</f>
        <v>0</v>
      </c>
      <c r="F8" s="79">
        <f>'Amendment #1 Funding Dscrptn.'!C54</f>
        <v>0</v>
      </c>
      <c r="G8" s="79">
        <f>'Amendment #1 Funding Dscrptn.'!C55</f>
        <v>0</v>
      </c>
      <c r="H8" s="79">
        <f>'Amendment #1 Funding Dscrptn.'!C56</f>
        <v>0</v>
      </c>
      <c r="I8" s="79">
        <f>'Amendment #1 Funding Dscrptn.'!C57</f>
        <v>0</v>
      </c>
      <c r="J8" s="79">
        <f>'Amendment #1 Funding Dscrptn.'!C58</f>
        <v>0</v>
      </c>
      <c r="K8" s="79">
        <f>'Amendment #1 Funding Dscrptn.'!C59</f>
        <v>0</v>
      </c>
      <c r="L8" s="79">
        <f>'Amendment #1 Funding Dscrptn.'!C60</f>
        <v>0</v>
      </c>
      <c r="M8" s="81">
        <f t="shared" si="0"/>
        <v>0</v>
      </c>
    </row>
    <row r="9" spans="1:13" ht="22.5" x14ac:dyDescent="0.25">
      <c r="A9" s="35">
        <v>22100</v>
      </c>
      <c r="B9" s="36" t="s">
        <v>104</v>
      </c>
      <c r="C9" s="79">
        <f>'Amendment #1 Funding Dscrptn.'!C61</f>
        <v>0</v>
      </c>
      <c r="D9" s="79">
        <f>'Amendment #1 Funding Dscrptn.'!C63</f>
        <v>0</v>
      </c>
      <c r="E9" s="79">
        <f>'Amendment #1 Funding Dscrptn.'!C62</f>
        <v>0</v>
      </c>
      <c r="F9" s="79">
        <f>'Amendment #1 Funding Dscrptn.'!C64</f>
        <v>0</v>
      </c>
      <c r="G9" s="79">
        <f>'Amendment #1 Funding Dscrptn.'!C65</f>
        <v>0</v>
      </c>
      <c r="H9" s="79">
        <f>'Amendment #1 Funding Dscrptn.'!C66</f>
        <v>0</v>
      </c>
      <c r="I9" s="79">
        <f>'Amendment #1 Funding Dscrptn.'!C67</f>
        <v>0</v>
      </c>
      <c r="J9" s="79">
        <f>'Amendment #1 Funding Dscrptn.'!C68</f>
        <v>0</v>
      </c>
      <c r="K9" s="79">
        <f>'Amendment #1 Funding Dscrptn.'!C69</f>
        <v>0</v>
      </c>
      <c r="L9" s="79">
        <f>'Amendment #1 Funding Dscrptn.'!C60</f>
        <v>0</v>
      </c>
      <c r="M9" s="81">
        <f t="shared" si="0"/>
        <v>0</v>
      </c>
    </row>
    <row r="10" spans="1:13" x14ac:dyDescent="0.25">
      <c r="A10" s="35">
        <v>22900</v>
      </c>
      <c r="B10" s="34" t="s">
        <v>105</v>
      </c>
      <c r="C10" s="79">
        <f>'Amendment #1 Funding Dscrptn.'!C71</f>
        <v>0</v>
      </c>
      <c r="D10" s="79">
        <f>'Amendment #1 Funding Dscrptn.'!C73</f>
        <v>0</v>
      </c>
      <c r="E10" s="79">
        <f>'Amendment #1 Funding Dscrptn.'!C72</f>
        <v>0</v>
      </c>
      <c r="F10" s="79">
        <f>'Amendment #1 Funding Dscrptn.'!C74</f>
        <v>0</v>
      </c>
      <c r="G10" s="79">
        <f>'Amendment #1 Funding Dscrptn.'!C75</f>
        <v>0</v>
      </c>
      <c r="H10" s="79">
        <f>'Amendment #1 Funding Dscrptn.'!C76</f>
        <v>0</v>
      </c>
      <c r="I10" s="79">
        <f>'Amendment #1 Funding Dscrptn.'!C77</f>
        <v>0</v>
      </c>
      <c r="J10" s="79">
        <f>'Amendment #1 Funding Dscrptn.'!C78</f>
        <v>0</v>
      </c>
      <c r="K10" s="79">
        <f>'Amendment #1 Funding Dscrptn.'!C79</f>
        <v>0</v>
      </c>
      <c r="L10" s="79">
        <f>'Amendment #1 Funding Dscrptn.'!C80</f>
        <v>0</v>
      </c>
      <c r="M10" s="81">
        <f t="shared" si="0"/>
        <v>0</v>
      </c>
    </row>
    <row r="11" spans="1:13" x14ac:dyDescent="0.25">
      <c r="A11" s="35">
        <v>25191</v>
      </c>
      <c r="B11" s="34" t="s">
        <v>106</v>
      </c>
      <c r="C11" s="79"/>
      <c r="D11" s="79"/>
      <c r="E11" s="79"/>
      <c r="F11" s="79"/>
      <c r="G11" s="79"/>
      <c r="H11" s="79"/>
      <c r="I11" s="79"/>
      <c r="J11" s="79"/>
      <c r="K11" s="79"/>
      <c r="L11" s="79"/>
      <c r="M11" s="81">
        <f t="shared" si="0"/>
        <v>0</v>
      </c>
    </row>
    <row r="12" spans="1:13" ht="24" x14ac:dyDescent="0.25">
      <c r="A12" s="35">
        <v>26000</v>
      </c>
      <c r="B12" s="37" t="s">
        <v>107</v>
      </c>
      <c r="C12" s="79">
        <f>'Amendment #1 Funding Dscrptn.'!C81</f>
        <v>0</v>
      </c>
      <c r="D12" s="79">
        <f>'Amendment #1 Funding Dscrptn.'!C83</f>
        <v>0</v>
      </c>
      <c r="E12" s="79">
        <f>'Amendment #1 Funding Dscrptn.'!C82</f>
        <v>0</v>
      </c>
      <c r="F12" s="79">
        <f>'Amendment #1 Funding Dscrptn.'!C84</f>
        <v>0</v>
      </c>
      <c r="G12" s="79">
        <f>'Amendment #1 Funding Dscrptn.'!C85</f>
        <v>0</v>
      </c>
      <c r="H12" s="79">
        <f>'Amendment #1 Funding Dscrptn.'!C86</f>
        <v>0</v>
      </c>
      <c r="I12" s="79">
        <f>'Amendment #1 Funding Dscrptn.'!C87</f>
        <v>0</v>
      </c>
      <c r="J12" s="79">
        <f>'Amendment #1 Funding Dscrptn.'!C88</f>
        <v>0</v>
      </c>
      <c r="K12" s="79">
        <f>'Amendment #1 Funding Dscrptn.'!C89</f>
        <v>0</v>
      </c>
      <c r="L12" s="79">
        <f>'Amendment #1 Funding Dscrptn.'!C90</f>
        <v>0</v>
      </c>
      <c r="M12" s="81">
        <f t="shared" si="0"/>
        <v>0</v>
      </c>
    </row>
    <row r="13" spans="1:13" x14ac:dyDescent="0.25">
      <c r="A13" s="34">
        <v>27000</v>
      </c>
      <c r="B13" s="34" t="s">
        <v>108</v>
      </c>
      <c r="C13" s="79">
        <f>'Amendment #1 Funding Dscrptn.'!C91</f>
        <v>0</v>
      </c>
      <c r="D13" s="79">
        <f>'Amendment #1 Funding Dscrptn.'!C93</f>
        <v>0</v>
      </c>
      <c r="E13" s="79">
        <f>'Amendment #1 Funding Dscrptn.'!C92</f>
        <v>0</v>
      </c>
      <c r="F13" s="79">
        <f>'Amendment #1 Funding Dscrptn.'!C94</f>
        <v>0</v>
      </c>
      <c r="G13" s="79">
        <f>'Amendment #1 Funding Dscrptn.'!C95</f>
        <v>0</v>
      </c>
      <c r="H13" s="79">
        <f>'Amendment #1 Funding Dscrptn.'!C96</f>
        <v>0</v>
      </c>
      <c r="I13" s="79">
        <f>'Amendment #1 Funding Dscrptn.'!C97</f>
        <v>0</v>
      </c>
      <c r="J13" s="79">
        <f>'Amendment #1 Funding Dscrptn.'!C98</f>
        <v>0</v>
      </c>
      <c r="K13" s="79">
        <f>'Amendment #1 Funding Dscrptn.'!C99</f>
        <v>0</v>
      </c>
      <c r="L13" s="79">
        <f>'Amendment #1 Funding Dscrptn.'!C100</f>
        <v>0</v>
      </c>
      <c r="M13" s="81">
        <f t="shared" si="0"/>
        <v>0</v>
      </c>
    </row>
    <row r="14" spans="1:13" ht="25.5" x14ac:dyDescent="0.25">
      <c r="A14" s="34">
        <v>33000</v>
      </c>
      <c r="B14" s="34" t="s">
        <v>109</v>
      </c>
      <c r="C14" s="79">
        <f>'Amendment #1 Funding Dscrptn.'!C101</f>
        <v>0</v>
      </c>
      <c r="D14" s="79">
        <f>'Amendment #1 Funding Dscrptn.'!C103</f>
        <v>0</v>
      </c>
      <c r="E14" s="79">
        <f>'Amendment #1 Funding Dscrptn.'!C102</f>
        <v>0</v>
      </c>
      <c r="F14" s="79">
        <f>'Amendment #1 Funding Dscrptn.'!C104</f>
        <v>0</v>
      </c>
      <c r="G14" s="79">
        <f>'Amendment #1 Funding Dscrptn.'!C105</f>
        <v>0</v>
      </c>
      <c r="H14" s="79">
        <f>'Amendment #1 Funding Dscrptn.'!C106</f>
        <v>0</v>
      </c>
      <c r="I14" s="79">
        <f>'Amendment #1 Funding Dscrptn.'!C107</f>
        <v>0</v>
      </c>
      <c r="J14" s="79">
        <f>'Amendment #1 Funding Dscrptn.'!C108</f>
        <v>0</v>
      </c>
      <c r="K14" s="79">
        <f>'Amendment #1 Funding Dscrptn.'!C109</f>
        <v>0</v>
      </c>
      <c r="L14" s="79">
        <f>'Amendment #1 Funding Dscrptn.'!C110</f>
        <v>0</v>
      </c>
      <c r="M14" s="81">
        <f t="shared" si="0"/>
        <v>0</v>
      </c>
    </row>
    <row r="15" spans="1:13" x14ac:dyDescent="0.25">
      <c r="A15" s="157"/>
      <c r="B15" s="157" t="s">
        <v>71</v>
      </c>
      <c r="C15" s="79"/>
      <c r="D15" s="79"/>
      <c r="E15" s="79"/>
      <c r="F15" s="79"/>
      <c r="G15" s="79"/>
      <c r="H15" s="79"/>
      <c r="I15" s="79"/>
      <c r="J15" s="79"/>
      <c r="K15" s="79"/>
      <c r="L15" s="79"/>
      <c r="M15" s="81">
        <f>'Amendment #1 Funding Dscrptn.'!C111</f>
        <v>0</v>
      </c>
    </row>
    <row r="16" spans="1:13" x14ac:dyDescent="0.25">
      <c r="A16" s="38"/>
      <c r="B16" s="39" t="s">
        <v>110</v>
      </c>
      <c r="C16" s="82">
        <f t="shared" ref="C16:L16" si="1">SUM(C7:C15)</f>
        <v>0</v>
      </c>
      <c r="D16" s="81">
        <f t="shared" si="1"/>
        <v>0</v>
      </c>
      <c r="E16" s="81">
        <f t="shared" si="1"/>
        <v>0</v>
      </c>
      <c r="F16" s="81">
        <f t="shared" si="1"/>
        <v>0</v>
      </c>
      <c r="G16" s="81">
        <f t="shared" si="1"/>
        <v>0</v>
      </c>
      <c r="H16" s="81">
        <f t="shared" si="1"/>
        <v>0</v>
      </c>
      <c r="I16" s="81">
        <f t="shared" si="1"/>
        <v>0</v>
      </c>
      <c r="J16" s="81">
        <f t="shared" si="1"/>
        <v>0</v>
      </c>
      <c r="K16" s="81">
        <f t="shared" si="1"/>
        <v>0</v>
      </c>
      <c r="L16" s="81">
        <f t="shared" si="1"/>
        <v>0</v>
      </c>
      <c r="M16" s="82">
        <f>SUM(C16:L16)+M15</f>
        <v>0</v>
      </c>
    </row>
    <row r="17" spans="1:13" ht="15.75" x14ac:dyDescent="0.25">
      <c r="A17" s="271" t="s">
        <v>125</v>
      </c>
      <c r="B17" s="272"/>
      <c r="C17" s="272"/>
      <c r="D17" s="272"/>
      <c r="E17" s="272"/>
      <c r="F17" s="272"/>
      <c r="G17" s="272"/>
      <c r="H17" s="272"/>
      <c r="I17" s="272"/>
      <c r="J17" s="272"/>
      <c r="K17" s="272"/>
      <c r="L17" s="212"/>
      <c r="M17" s="90">
        <f>'Amendment #1 Funding Dscrptn.'!C112</f>
        <v>0</v>
      </c>
    </row>
    <row r="18" spans="1:13" ht="16.5" thickBot="1" x14ac:dyDescent="0.3">
      <c r="A18" s="91"/>
      <c r="B18" s="78"/>
      <c r="C18" s="78"/>
      <c r="D18" s="78"/>
      <c r="E18" s="78"/>
      <c r="F18" s="78"/>
      <c r="G18" s="78"/>
      <c r="H18" s="78"/>
      <c r="I18" s="78"/>
      <c r="J18" s="78"/>
      <c r="K18" s="78"/>
      <c r="L18" s="78"/>
      <c r="M18" s="92"/>
    </row>
    <row r="19" spans="1:13" ht="19.5" thickBot="1" x14ac:dyDescent="0.3">
      <c r="A19" s="276" t="s">
        <v>607</v>
      </c>
      <c r="B19" s="277"/>
      <c r="C19" s="277"/>
      <c r="D19" s="277"/>
      <c r="E19" s="277"/>
      <c r="F19" s="277"/>
      <c r="G19" s="277"/>
      <c r="H19" s="277"/>
      <c r="I19" s="277"/>
      <c r="J19" s="277"/>
      <c r="K19" s="277"/>
      <c r="L19" s="277"/>
      <c r="M19" s="278"/>
    </row>
    <row r="20" spans="1:13" x14ac:dyDescent="0.25">
      <c r="A20" s="273" t="s">
        <v>111</v>
      </c>
      <c r="B20" s="274"/>
      <c r="C20" s="274"/>
      <c r="D20" s="274"/>
      <c r="E20" s="274"/>
      <c r="F20" s="274"/>
      <c r="G20" s="274"/>
      <c r="H20" s="274"/>
      <c r="I20" s="274"/>
      <c r="J20" s="274"/>
      <c r="K20" s="274"/>
      <c r="L20" s="274"/>
      <c r="M20" s="275"/>
    </row>
    <row r="21" spans="1:13" ht="25.5" x14ac:dyDescent="0.25">
      <c r="A21" s="228" t="s">
        <v>112</v>
      </c>
      <c r="B21" s="229"/>
      <c r="C21" s="228" t="s">
        <v>113</v>
      </c>
      <c r="D21" s="229"/>
      <c r="E21" s="124" t="s">
        <v>114</v>
      </c>
      <c r="F21" s="125" t="s">
        <v>115</v>
      </c>
      <c r="G21" s="125" t="s">
        <v>116</v>
      </c>
      <c r="H21" s="124" t="s">
        <v>117</v>
      </c>
      <c r="I21" s="228" t="s">
        <v>118</v>
      </c>
      <c r="J21" s="229"/>
      <c r="K21" s="230" t="s">
        <v>119</v>
      </c>
      <c r="L21" s="229"/>
      <c r="M21" s="229"/>
    </row>
    <row r="22" spans="1:13" x14ac:dyDescent="0.25">
      <c r="A22" s="279"/>
      <c r="B22" s="280"/>
      <c r="C22" s="279"/>
      <c r="D22" s="280"/>
      <c r="E22" s="40"/>
      <c r="F22" s="41"/>
      <c r="G22" s="41"/>
      <c r="H22" s="41"/>
      <c r="I22" s="279"/>
      <c r="J22" s="280"/>
      <c r="K22" s="279"/>
      <c r="L22" s="281"/>
      <c r="M22" s="280"/>
    </row>
    <row r="23" spans="1:13" x14ac:dyDescent="0.25">
      <c r="A23" s="279"/>
      <c r="B23" s="280"/>
      <c r="C23" s="279"/>
      <c r="D23" s="280"/>
      <c r="E23" s="40"/>
      <c r="F23" s="41"/>
      <c r="G23" s="41"/>
      <c r="H23" s="41"/>
      <c r="I23" s="279"/>
      <c r="J23" s="280"/>
      <c r="K23" s="279"/>
      <c r="L23" s="281"/>
      <c r="M23" s="280"/>
    </row>
    <row r="24" spans="1:13" x14ac:dyDescent="0.25">
      <c r="A24" s="279"/>
      <c r="B24" s="280"/>
      <c r="C24" s="279"/>
      <c r="D24" s="280"/>
      <c r="E24" s="40"/>
      <c r="F24" s="41"/>
      <c r="G24" s="41"/>
      <c r="H24" s="41"/>
      <c r="I24" s="279"/>
      <c r="J24" s="280"/>
      <c r="K24" s="279"/>
      <c r="L24" s="281"/>
      <c r="M24" s="280"/>
    </row>
    <row r="25" spans="1:13" x14ac:dyDescent="0.25">
      <c r="A25" s="279"/>
      <c r="B25" s="280"/>
      <c r="C25" s="279"/>
      <c r="D25" s="280"/>
      <c r="E25" s="40"/>
      <c r="F25" s="41"/>
      <c r="G25" s="41"/>
      <c r="H25" s="41"/>
      <c r="I25" s="279"/>
      <c r="J25" s="280"/>
      <c r="K25" s="279"/>
      <c r="L25" s="281"/>
      <c r="M25" s="280"/>
    </row>
    <row r="26" spans="1:13" x14ac:dyDescent="0.25">
      <c r="A26" s="279"/>
      <c r="B26" s="280"/>
      <c r="C26" s="279"/>
      <c r="D26" s="280"/>
      <c r="E26" s="40"/>
      <c r="F26" s="41"/>
      <c r="G26" s="41"/>
      <c r="H26" s="41"/>
      <c r="I26" s="279"/>
      <c r="J26" s="280"/>
      <c r="K26" s="279"/>
      <c r="L26" s="281"/>
      <c r="M26" s="280"/>
    </row>
    <row r="27" spans="1:13" x14ac:dyDescent="0.25">
      <c r="A27" s="279"/>
      <c r="B27" s="280"/>
      <c r="C27" s="279"/>
      <c r="D27" s="280"/>
      <c r="E27" s="40"/>
      <c r="F27" s="41"/>
      <c r="G27" s="41"/>
      <c r="H27" s="41"/>
      <c r="I27" s="279"/>
      <c r="J27" s="280"/>
      <c r="K27" s="279"/>
      <c r="L27" s="281"/>
      <c r="M27" s="280"/>
    </row>
    <row r="28" spans="1:13" x14ac:dyDescent="0.25">
      <c r="A28" s="279"/>
      <c r="B28" s="280"/>
      <c r="C28" s="279"/>
      <c r="D28" s="280"/>
      <c r="E28" s="40"/>
      <c r="F28" s="41"/>
      <c r="G28" s="41"/>
      <c r="H28" s="41"/>
      <c r="I28" s="279"/>
      <c r="J28" s="280"/>
      <c r="K28" s="279"/>
      <c r="L28" s="281"/>
      <c r="M28" s="280"/>
    </row>
    <row r="29" spans="1:13" x14ac:dyDescent="0.25">
      <c r="A29" s="279"/>
      <c r="B29" s="280"/>
      <c r="C29" s="279"/>
      <c r="D29" s="280"/>
      <c r="E29" s="40"/>
      <c r="F29" s="41"/>
      <c r="G29" s="41"/>
      <c r="H29" s="41"/>
      <c r="I29" s="279"/>
      <c r="J29" s="280"/>
      <c r="K29" s="279"/>
      <c r="L29" s="281"/>
      <c r="M29" s="280"/>
    </row>
    <row r="30" spans="1:13" x14ac:dyDescent="0.25">
      <c r="A30" s="279"/>
      <c r="B30" s="280"/>
      <c r="C30" s="279"/>
      <c r="D30" s="280"/>
      <c r="E30" s="40"/>
      <c r="F30" s="41"/>
      <c r="G30" s="41"/>
      <c r="H30" s="41"/>
      <c r="I30" s="279"/>
      <c r="J30" s="280"/>
      <c r="K30" s="279"/>
      <c r="L30" s="281"/>
      <c r="M30" s="280"/>
    </row>
    <row r="31" spans="1:13" x14ac:dyDescent="0.25">
      <c r="A31" s="279"/>
      <c r="B31" s="280"/>
      <c r="C31" s="279"/>
      <c r="D31" s="280"/>
      <c r="E31" s="40"/>
      <c r="F31" s="41"/>
      <c r="G31" s="41"/>
      <c r="H31" s="41"/>
      <c r="I31" s="279"/>
      <c r="J31" s="280"/>
      <c r="K31" s="279"/>
      <c r="L31" s="281"/>
      <c r="M31" s="280"/>
    </row>
    <row r="32" spans="1:13" x14ac:dyDescent="0.25">
      <c r="A32" s="279"/>
      <c r="B32" s="280"/>
      <c r="C32" s="279"/>
      <c r="D32" s="280"/>
      <c r="E32" s="40"/>
      <c r="F32" s="41"/>
      <c r="G32" s="41"/>
      <c r="H32" s="41"/>
      <c r="I32" s="279"/>
      <c r="J32" s="280"/>
      <c r="K32" s="279"/>
      <c r="L32" s="281"/>
      <c r="M32" s="280"/>
    </row>
    <row r="33" spans="1:13" x14ac:dyDescent="0.25">
      <c r="A33" s="69"/>
      <c r="B33" s="69"/>
      <c r="C33" s="69"/>
      <c r="D33" s="69"/>
      <c r="E33" s="69"/>
      <c r="F33" s="69"/>
      <c r="G33" s="69"/>
      <c r="H33" s="69"/>
      <c r="I33" s="69"/>
      <c r="J33" s="69"/>
      <c r="K33" s="69"/>
      <c r="L33" s="69"/>
      <c r="M33" s="69"/>
    </row>
    <row r="34" spans="1:13" x14ac:dyDescent="0.25">
      <c r="A34" s="69"/>
      <c r="B34" s="69"/>
      <c r="C34" s="69"/>
      <c r="D34" s="69"/>
      <c r="E34" s="69"/>
      <c r="F34" s="69"/>
      <c r="G34" s="69"/>
      <c r="H34" s="69"/>
      <c r="I34" s="69"/>
      <c r="J34" s="69"/>
      <c r="K34" s="69"/>
      <c r="L34" s="69"/>
      <c r="M34" s="69"/>
    </row>
    <row r="35" spans="1:13" x14ac:dyDescent="0.25">
      <c r="A35" s="69"/>
      <c r="B35" s="69"/>
      <c r="C35" s="69"/>
      <c r="D35" s="69"/>
      <c r="E35" s="69"/>
      <c r="F35" s="69"/>
      <c r="G35" s="69"/>
      <c r="H35" s="69"/>
      <c r="I35" s="69"/>
      <c r="J35" s="69"/>
      <c r="K35" s="69"/>
      <c r="L35" s="69"/>
      <c r="M35" s="69"/>
    </row>
    <row r="36" spans="1:13" x14ac:dyDescent="0.25">
      <c r="A36" s="69"/>
      <c r="B36" s="69"/>
      <c r="C36" s="69"/>
      <c r="D36" s="69"/>
      <c r="E36" s="69"/>
      <c r="F36" s="69"/>
      <c r="G36" s="69"/>
      <c r="H36" s="69"/>
      <c r="I36" s="69"/>
      <c r="J36" s="69"/>
      <c r="K36" s="69"/>
      <c r="L36" s="69"/>
      <c r="M36" s="69"/>
    </row>
    <row r="37" spans="1:13" x14ac:dyDescent="0.25">
      <c r="A37" s="69"/>
      <c r="B37" s="69"/>
      <c r="C37" s="69"/>
      <c r="D37" s="69"/>
      <c r="E37" s="69"/>
      <c r="F37" s="69"/>
      <c r="G37" s="69"/>
      <c r="H37" s="69"/>
      <c r="I37" s="69"/>
      <c r="J37" s="69"/>
      <c r="K37" s="69"/>
      <c r="L37" s="69"/>
      <c r="M37" s="69"/>
    </row>
  </sheetData>
  <sheetProtection sheet="1" formatCells="0" formatColumns="0" formatRows="0" insertRows="0" insertHyperlinks="0" selectLockedCells="1"/>
  <mergeCells count="66">
    <mergeCell ref="A32:B32"/>
    <mergeCell ref="C32:D32"/>
    <mergeCell ref="I32:J32"/>
    <mergeCell ref="K32:M32"/>
    <mergeCell ref="A30:B30"/>
    <mergeCell ref="C30:D30"/>
    <mergeCell ref="I30:J30"/>
    <mergeCell ref="K30:M30"/>
    <mergeCell ref="A31:B31"/>
    <mergeCell ref="C31:D31"/>
    <mergeCell ref="I31:J31"/>
    <mergeCell ref="K31:M31"/>
    <mergeCell ref="A28:B28"/>
    <mergeCell ref="C28:D28"/>
    <mergeCell ref="I28:J28"/>
    <mergeCell ref="K28:M28"/>
    <mergeCell ref="A29:B29"/>
    <mergeCell ref="C29:D29"/>
    <mergeCell ref="I29:J29"/>
    <mergeCell ref="K29:M29"/>
    <mergeCell ref="A26:B26"/>
    <mergeCell ref="C26:D26"/>
    <mergeCell ref="I26:J26"/>
    <mergeCell ref="K26:M26"/>
    <mergeCell ref="A27:B27"/>
    <mergeCell ref="C27:D27"/>
    <mergeCell ref="I27:J27"/>
    <mergeCell ref="K27:M27"/>
    <mergeCell ref="A24:B24"/>
    <mergeCell ref="C24:D24"/>
    <mergeCell ref="I24:J24"/>
    <mergeCell ref="K24:M24"/>
    <mergeCell ref="A25:B25"/>
    <mergeCell ref="C25:D25"/>
    <mergeCell ref="I25:J25"/>
    <mergeCell ref="K25:M25"/>
    <mergeCell ref="A22:B22"/>
    <mergeCell ref="C22:D22"/>
    <mergeCell ref="I22:J22"/>
    <mergeCell ref="K22:M22"/>
    <mergeCell ref="A23:B23"/>
    <mergeCell ref="C23:D23"/>
    <mergeCell ref="I23:J23"/>
    <mergeCell ref="K23:M23"/>
    <mergeCell ref="A17:L17"/>
    <mergeCell ref="A20:M20"/>
    <mergeCell ref="A21:B21"/>
    <mergeCell ref="C21:D21"/>
    <mergeCell ref="I21:J21"/>
    <mergeCell ref="K21:M21"/>
    <mergeCell ref="A19:M19"/>
    <mergeCell ref="A1:M1"/>
    <mergeCell ref="A3:M3"/>
    <mergeCell ref="A4:B4"/>
    <mergeCell ref="A5:A6"/>
    <mergeCell ref="B5:B6"/>
    <mergeCell ref="C5:D5"/>
    <mergeCell ref="E5:F5"/>
    <mergeCell ref="G5:G6"/>
    <mergeCell ref="H5:H6"/>
    <mergeCell ref="I5:I6"/>
    <mergeCell ref="A2:M2"/>
    <mergeCell ref="J5:J6"/>
    <mergeCell ref="K5:K6"/>
    <mergeCell ref="L5:L6"/>
    <mergeCell ref="M5:M6"/>
  </mergeCells>
  <conditionalFormatting sqref="A7:M14 A16:M18 C15:M15">
    <cfRule type="expression" dxfId="76" priority="27">
      <formula>MOD(ROW(),2)=0</formula>
    </cfRule>
  </conditionalFormatting>
  <conditionalFormatting sqref="A21:M32">
    <cfRule type="expression" dxfId="75" priority="26">
      <formula>MOD(ROW(),2)</formula>
    </cfRule>
  </conditionalFormatting>
  <conditionalFormatting sqref="A15:B15">
    <cfRule type="expression" dxfId="74" priority="1">
      <formula>MOD(ROW(),2)=0</formula>
    </cfRule>
  </conditionalFormatting>
  <dataValidations count="3">
    <dataValidation type="list" allowBlank="1" showInputMessage="1" showErrorMessage="1" sqref="G22:H32" xr:uid="{00000000-0002-0000-0700-000000000000}">
      <formula1>"Y, N"</formula1>
    </dataValidation>
    <dataValidation type="list" allowBlank="1" showInputMessage="1" showErrorMessage="1" sqref="F22:F32" xr:uid="{00000000-0002-0000-0700-000001000000}">
      <formula1>".25, .33, .5, .67, .75, 1.0"</formula1>
    </dataValidation>
    <dataValidation type="list" allowBlank="1" showInputMessage="1" showErrorMessage="1" sqref="E22:E32" xr:uid="{00000000-0002-0000-0700-000002000000}">
      <formula1>"Cert., Non Cert."</formula1>
    </dataValidation>
  </dataValidations>
  <hyperlinks>
    <hyperlink ref="A4:B4" location="'Budget Example Expenditures'!A1" display="Budget Coding Cheat Sheet" xr:uid="{B65E5693-95F2-49CB-845F-577567B34CC4}"/>
  </hyperlinks>
  <pageMargins left="0.7" right="0.7" top="0.75" bottom="0.75" header="0.3" footer="0.3"/>
  <pageSetup orientation="portrait" r:id="rId1"/>
  <ignoredErrors>
    <ignoredError sqref="M15" 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cellIs" priority="24" operator="greaterThan" id="{E7898F97-19D9-442C-AA93-FB08CBEDE0D9}">
            <xm:f>'Budget Table'!C$7</xm:f>
            <x14:dxf>
              <font>
                <b/>
                <i val="0"/>
                <color theme="0"/>
              </font>
              <fill>
                <patternFill>
                  <bgColor rgb="FF00B050"/>
                </patternFill>
              </fill>
            </x14:dxf>
          </x14:cfRule>
          <x14:cfRule type="cellIs" priority="25" operator="lessThan" id="{28F7CCEF-7B5C-4F03-82F0-61312CA618C9}">
            <xm:f>'Budget Table'!C$7</xm:f>
            <x14:dxf>
              <font>
                <b/>
                <i val="0"/>
                <color theme="0"/>
              </font>
              <fill>
                <patternFill>
                  <bgColor rgb="FFC00000"/>
                </patternFill>
              </fill>
            </x14:dxf>
          </x14:cfRule>
          <xm:sqref>C7:M7</xm:sqref>
        </x14:conditionalFormatting>
        <x14:conditionalFormatting xmlns:xm="http://schemas.microsoft.com/office/excel/2006/main">
          <x14:cfRule type="cellIs" priority="22" operator="greaterThan" id="{6304D81D-088C-467C-9E68-AEF9756C06BF}">
            <xm:f>'Budget Table'!C$8</xm:f>
            <x14:dxf>
              <font>
                <b/>
                <i val="0"/>
                <color theme="0"/>
              </font>
              <fill>
                <patternFill>
                  <bgColor rgb="FF00B050"/>
                </patternFill>
              </fill>
            </x14:dxf>
          </x14:cfRule>
          <x14:cfRule type="cellIs" priority="23" operator="lessThan" id="{ABBCFD73-BE6E-438F-BEE6-061DC8832BD0}">
            <xm:f>'Budget Table'!C$8</xm:f>
            <x14:dxf>
              <font>
                <b/>
                <i val="0"/>
                <color theme="0"/>
              </font>
              <fill>
                <patternFill>
                  <bgColor rgb="FFC00000"/>
                </patternFill>
              </fill>
            </x14:dxf>
          </x14:cfRule>
          <xm:sqref>C8:M8</xm:sqref>
        </x14:conditionalFormatting>
        <x14:conditionalFormatting xmlns:xm="http://schemas.microsoft.com/office/excel/2006/main">
          <x14:cfRule type="cellIs" priority="20" operator="greaterThan" id="{C5728312-7CA8-4055-A86E-37E5968F0CAD}">
            <xm:f>'Budget Table'!C$9</xm:f>
            <x14:dxf>
              <font>
                <b/>
                <i val="0"/>
                <color theme="0"/>
              </font>
              <fill>
                <patternFill>
                  <bgColor rgb="FF00B050"/>
                </patternFill>
              </fill>
            </x14:dxf>
          </x14:cfRule>
          <x14:cfRule type="cellIs" priority="21" operator="lessThan" id="{B3D79BAA-1309-4A86-AE07-81495E30B25F}">
            <xm:f>'Budget Table'!C$9</xm:f>
            <x14:dxf>
              <font>
                <b/>
                <i val="0"/>
                <color theme="0"/>
              </font>
              <fill>
                <patternFill>
                  <bgColor rgb="FFC00000"/>
                </patternFill>
              </fill>
            </x14:dxf>
          </x14:cfRule>
          <xm:sqref>C9:M9</xm:sqref>
        </x14:conditionalFormatting>
        <x14:conditionalFormatting xmlns:xm="http://schemas.microsoft.com/office/excel/2006/main">
          <x14:cfRule type="cellIs" priority="18" operator="greaterThan" id="{708B9143-0E6B-461D-8665-D08FF48A0026}">
            <xm:f>'Budget Table'!C$10</xm:f>
            <x14:dxf>
              <font>
                <b/>
                <i val="0"/>
                <color theme="0"/>
              </font>
              <fill>
                <patternFill>
                  <bgColor rgb="FF00B050"/>
                </patternFill>
              </fill>
            </x14:dxf>
          </x14:cfRule>
          <x14:cfRule type="cellIs" priority="19" operator="lessThan" id="{5A4E5698-03EE-45AA-8F82-22CBDB8A62DA}">
            <xm:f>'Budget Table'!C$10</xm:f>
            <x14:dxf>
              <font>
                <b/>
                <i val="0"/>
                <color theme="0"/>
              </font>
              <fill>
                <patternFill>
                  <bgColor rgb="FFC00000"/>
                </patternFill>
              </fill>
            </x14:dxf>
          </x14:cfRule>
          <xm:sqref>C10:M10</xm:sqref>
        </x14:conditionalFormatting>
        <x14:conditionalFormatting xmlns:xm="http://schemas.microsoft.com/office/excel/2006/main">
          <x14:cfRule type="cellIs" priority="15" operator="greaterThan" id="{534863E1-B221-447E-BE68-966B5D029E28}">
            <xm:f>'Budget Table'!C$12</xm:f>
            <x14:dxf>
              <font>
                <b/>
                <i val="0"/>
                <color theme="0"/>
              </font>
              <fill>
                <patternFill>
                  <bgColor rgb="FF00B050"/>
                </patternFill>
              </fill>
            </x14:dxf>
          </x14:cfRule>
          <x14:cfRule type="cellIs" priority="17" operator="lessThan" id="{4EB594E8-FB4B-4532-9114-E6C64B9EF76F}">
            <xm:f>'Budget Table'!C$12</xm:f>
            <x14:dxf>
              <font>
                <b/>
                <i val="0"/>
                <color theme="0"/>
              </font>
              <fill>
                <patternFill>
                  <bgColor rgb="FFC00000"/>
                </patternFill>
              </fill>
            </x14:dxf>
          </x14:cfRule>
          <xm:sqref>C12:M12</xm:sqref>
        </x14:conditionalFormatting>
        <x14:conditionalFormatting xmlns:xm="http://schemas.microsoft.com/office/excel/2006/main">
          <x14:cfRule type="cellIs" priority="13" operator="greaterThan" id="{60A66EDB-EBD0-48F9-A04D-1D26899B5C8E}">
            <xm:f>'Budget Table'!C$13</xm:f>
            <x14:dxf>
              <font>
                <b/>
                <i val="0"/>
                <color theme="0"/>
              </font>
              <fill>
                <patternFill>
                  <bgColor rgb="FF00B050"/>
                </patternFill>
              </fill>
            </x14:dxf>
          </x14:cfRule>
          <x14:cfRule type="cellIs" priority="14" operator="lessThan" id="{69FE6C57-08C3-45C0-8394-901316C41AAF}">
            <xm:f>'Budget Table'!C$13</xm:f>
            <x14:dxf>
              <font>
                <b/>
                <i val="0"/>
                <color theme="0"/>
              </font>
              <fill>
                <patternFill>
                  <bgColor rgb="FFC00000"/>
                </patternFill>
              </fill>
            </x14:dxf>
          </x14:cfRule>
          <xm:sqref>C13:M13</xm:sqref>
        </x14:conditionalFormatting>
        <x14:conditionalFormatting xmlns:xm="http://schemas.microsoft.com/office/excel/2006/main">
          <x14:cfRule type="cellIs" priority="11" operator="greaterThan" id="{DD894873-DB15-4885-B423-71271D08CF7D}">
            <xm:f>'Budget Table'!C$14</xm:f>
            <x14:dxf>
              <font>
                <b/>
                <i val="0"/>
                <color theme="0"/>
              </font>
              <fill>
                <patternFill>
                  <bgColor rgb="FF00B050"/>
                </patternFill>
              </fill>
            </x14:dxf>
          </x14:cfRule>
          <x14:cfRule type="cellIs" priority="12" operator="lessThan" id="{12D7E4E3-9045-4FD0-9A8E-6F058FA5824E}">
            <xm:f>'Budget Table'!C$14</xm:f>
            <x14:dxf>
              <font>
                <b/>
                <i val="0"/>
                <color theme="0"/>
              </font>
              <fill>
                <patternFill>
                  <bgColor rgb="FFC00000"/>
                </patternFill>
              </fill>
            </x14:dxf>
          </x14:cfRule>
          <xm:sqref>C14:M14</xm:sqref>
        </x14:conditionalFormatting>
        <x14:conditionalFormatting xmlns:xm="http://schemas.microsoft.com/office/excel/2006/main">
          <x14:cfRule type="cellIs" priority="9" operator="greaterThan" id="{3DDC127B-A04C-450E-929F-BD6598E1516D}">
            <xm:f>'Budget Table'!C$16</xm:f>
            <x14:dxf>
              <font>
                <b/>
                <i val="0"/>
                <color theme="0"/>
              </font>
              <fill>
                <patternFill>
                  <bgColor rgb="FF00B050"/>
                </patternFill>
              </fill>
            </x14:dxf>
          </x14:cfRule>
          <x14:cfRule type="cellIs" priority="10" operator="lessThan" id="{5A37BD08-F0C7-4C45-B072-E966AC351B14}">
            <xm:f>'Budget Table'!C$16</xm:f>
            <x14:dxf>
              <font>
                <b/>
                <i val="0"/>
                <color theme="0"/>
              </font>
              <fill>
                <patternFill>
                  <bgColor rgb="FFC00000"/>
                </patternFill>
              </fill>
            </x14:dxf>
          </x14:cfRule>
          <xm:sqref>C16:M16</xm:sqref>
        </x14:conditionalFormatting>
        <x14:conditionalFormatting xmlns:xm="http://schemas.microsoft.com/office/excel/2006/main">
          <x14:cfRule type="cellIs" priority="72" operator="notEqual" id="{59AC846A-7400-47D5-9713-C38528AC5FC7}">
            <xm:f>'Budget Table'!$M17</xm:f>
            <x14:dxf>
              <font>
                <b/>
                <i val="0"/>
                <color rgb="FFC00000"/>
              </font>
            </x14:dxf>
          </x14:cfRule>
          <xm:sqref>M17:M18</xm:sqref>
        </x14:conditionalFormatting>
        <x14:conditionalFormatting xmlns:xm="http://schemas.microsoft.com/office/excel/2006/main">
          <x14:cfRule type="expression" priority="2" id="{A0E2C25F-2C16-4DD3-9A18-CF8DC4EBD362}">
            <xm:f>$M$17='LEA Info'!$Q$3</xm:f>
            <x14:dxf>
              <font>
                <b/>
                <i val="0"/>
                <color rgb="FF00B050"/>
              </font>
            </x14:dxf>
          </x14:cfRule>
          <xm:sqref>M17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List</vt:lpstr>
      <vt:lpstr>Budget Table Directions</vt:lpstr>
      <vt:lpstr>LEA Info</vt:lpstr>
      <vt:lpstr>Funding Descriptions</vt:lpstr>
      <vt:lpstr>Budget Table</vt:lpstr>
      <vt:lpstr>Amendment Directions</vt:lpstr>
      <vt:lpstr>Amendment #1 Narrative</vt:lpstr>
      <vt:lpstr>Amendment #1 Funding Dscrptn.</vt:lpstr>
      <vt:lpstr>Amendment #1 Budget</vt:lpstr>
      <vt:lpstr>Amendment #2 Narrative</vt:lpstr>
      <vt:lpstr>Amendment #2 Funding Dscrpt</vt:lpstr>
      <vt:lpstr>Amendment #2 Budget</vt:lpstr>
      <vt:lpstr>Amendment #3 Narrative</vt:lpstr>
      <vt:lpstr>Amendment #3 Funding Dscrpt</vt:lpstr>
      <vt:lpstr>Amendment #3 Budget</vt:lpstr>
      <vt:lpstr>Budget Example Expenditures</vt:lpstr>
    </vt:vector>
  </TitlesOfParts>
  <Manager/>
  <Company>State of Indiana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Marshall, Dwayne A</dc:creator>
  <cp:keywords/>
  <dc:description/>
  <cp:lastModifiedBy>Pitt, Adam L</cp:lastModifiedBy>
  <cp:revision/>
  <cp:lastPrinted>2021-04-10T14:42:17Z</cp:lastPrinted>
  <dcterms:created xsi:type="dcterms:W3CDTF">2018-08-12T22:55:49Z</dcterms:created>
  <dcterms:modified xsi:type="dcterms:W3CDTF">2022-06-14T13:03:22Z</dcterms:modified>
  <cp:category/>
  <cp:contentStatus/>
</cp:coreProperties>
</file>