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omments3.xml" ContentType="application/vnd.openxmlformats-officedocument.spreadsheetml.comments+xml"/>
  <Override PartName="/xl/drawings/drawing6.xml" ContentType="application/vnd.openxmlformats-officedocument.drawing+xml"/>
  <Override PartName="/xl/comments4.xml" ContentType="application/vnd.openxmlformats-officedocument.spreadsheetml.comments+xml"/>
  <Override PartName="/xl/drawings/drawing7.xml" ContentType="application/vnd.openxmlformats-officedocument.drawing+xml"/>
  <Override PartName="/xl/drawings/drawing8.xml" ContentType="application/vnd.openxmlformats-officedocument.drawing+xml"/>
  <Override PartName="/xl/comments5.xml" ContentType="application/vnd.openxmlformats-officedocument.spreadsheetml.comments+xml"/>
  <Override PartName="/xl/drawings/drawing9.xml" ContentType="application/vnd.openxmlformats-officedocument.drawing+xml"/>
  <Override PartName="/xl/comments6.xml" ContentType="application/vnd.openxmlformats-officedocument.spreadsheetml.comments+xml"/>
  <Override PartName="/xl/drawings/drawing10.xml" ContentType="application/vnd.openxmlformats-officedocument.drawing+xml"/>
  <Override PartName="/xl/drawings/drawing11.xml" ContentType="application/vnd.openxmlformats-officedocument.drawing+xml"/>
  <Override PartName="/xl/comments7.xml" ContentType="application/vnd.openxmlformats-officedocument.spreadsheetml.comments+xml"/>
  <Override PartName="/xl/drawings/drawing12.xml" ContentType="application/vnd.openxmlformats-officedocument.drawing+xml"/>
  <Override PartName="/xl/comments8.xml" ContentType="application/vnd.openxmlformats-officedocument.spreadsheetml.comments+xml"/>
  <Override PartName="/xl/drawings/drawing1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03"/>
  <workbookPr showInkAnnotation="0"/>
  <mc:AlternateContent xmlns:mc="http://schemas.openxmlformats.org/markup-compatibility/2006">
    <mc:Choice Requires="x15">
      <x15ac:absPath xmlns:x15ac="http://schemas.microsoft.com/office/spreadsheetml/2010/11/ac" url="https://ingov.sharepoint.com/sites/DOE-OfficeofEnglishLearning&amp;MigrantEducation/Title III/Title III/2025-2027 Title III/Grant Administration Templates (25-27)/"/>
    </mc:Choice>
  </mc:AlternateContent>
  <xr:revisionPtr revIDLastSave="0" documentId="8_{EA99F245-5379-42E2-9E6C-F43ACDD1CEEE}" xr6:coauthVersionLast="47" xr6:coauthVersionMax="47" xr10:uidLastSave="{00000000-0000-0000-0000-000000000000}"/>
  <bookViews>
    <workbookView xWindow="-108" yWindow="-108" windowWidth="23256" windowHeight="12456" tabRatio="886" firstSheet="2" activeTab="2" xr2:uid="{9AE08D68-B652-47CD-9477-4CE1428540F7}"/>
  </bookViews>
  <sheets>
    <sheet name="List" sheetId="2" state="hidden" r:id="rId1"/>
    <sheet name="LEA List" sheetId="35" state="hidden" r:id="rId2"/>
    <sheet name="Budget Table Directions" sheetId="24" r:id="rId3"/>
    <sheet name="LEA Info" sheetId="26" r:id="rId4"/>
    <sheet name="Funding Descriptions" sheetId="1" r:id="rId5"/>
    <sheet name="Budget Table" sheetId="4" r:id="rId6"/>
    <sheet name="Amendment Directions" sheetId="25" r:id="rId7"/>
    <sheet name="Amendment #1 Narrative" sheetId="10" r:id="rId8"/>
    <sheet name="Amendment #1 Funding Dscrptn." sheetId="12" r:id="rId9"/>
    <sheet name="Amendment #1 Budget" sheetId="13" r:id="rId10"/>
    <sheet name="Amendment #2 Narrative" sheetId="29" r:id="rId11"/>
    <sheet name="Amendment #2 Funding Dscrpt" sheetId="30" r:id="rId12"/>
    <sheet name="Amendment #2 Budget" sheetId="31" r:id="rId13"/>
    <sheet name="Amendment #3 Narrative" sheetId="32" r:id="rId14"/>
    <sheet name="Amendment #3 Funding Dscrpt" sheetId="33" r:id="rId15"/>
    <sheet name="Amendment #3 Budget" sheetId="34" r:id="rId16"/>
    <sheet name="Budget Example Expenditures" sheetId="28" r:id="rId17"/>
  </sheets>
  <externalReferences>
    <externalReference r:id="rId18"/>
  </externalReferences>
  <definedNames>
    <definedName name="_xlnm._FilterDatabase" localSheetId="8" hidden="1">'Amendment #1 Funding Dscrptn.'!$C$4:$C$112</definedName>
    <definedName name="_xlnm._FilterDatabase" localSheetId="11" hidden="1">'Amendment #2 Funding Dscrpt'!$C$4:$C$112</definedName>
    <definedName name="_xlnm._FilterDatabase" localSheetId="14" hidden="1">'Amendment #3 Funding Dscrpt'!$C$4:$C$112</definedName>
    <definedName name="_xlnm._FilterDatabase" localSheetId="4" hidden="1">'Funding Descriptions'!$C$3:$C$111</definedName>
    <definedName name="_xlnm._FilterDatabase" localSheetId="1" hidden="1">'LEA List'!$B$1:$B$1004</definedName>
    <definedName name="Account" localSheetId="9">#REF!</definedName>
    <definedName name="Account" localSheetId="8">#REF!</definedName>
    <definedName name="Account" localSheetId="7">#REF!</definedName>
    <definedName name="Account" localSheetId="12">#REF!</definedName>
    <definedName name="Account" localSheetId="11">#REF!</definedName>
    <definedName name="Account" localSheetId="10">#REF!</definedName>
    <definedName name="Account" localSheetId="15">#REF!</definedName>
    <definedName name="Account" localSheetId="14">#REF!</definedName>
    <definedName name="Account" localSheetId="13">#REF!</definedName>
    <definedName name="Account">#REF!</definedName>
    <definedName name="Account1" localSheetId="9">#REF!</definedName>
    <definedName name="Account1" localSheetId="8">#REF!</definedName>
    <definedName name="Account1" localSheetId="7">#REF!</definedName>
    <definedName name="Account1" localSheetId="12">#REF!</definedName>
    <definedName name="Account1" localSheetId="11">#REF!</definedName>
    <definedName name="Account1" localSheetId="10">#REF!</definedName>
    <definedName name="Account1" localSheetId="15">#REF!</definedName>
    <definedName name="Account1" localSheetId="14">#REF!</definedName>
    <definedName name="Account1" localSheetId="13">#REF!</definedName>
    <definedName name="Account1">#REF!</definedName>
    <definedName name="contacts">[1]Sheet1!$A$1:$AQ$407</definedName>
    <definedName name="School">List!#REF!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8" i="31" l="1"/>
  <c r="L7" i="31"/>
  <c r="M11" i="34"/>
  <c r="C112" i="33"/>
  <c r="C111" i="33"/>
  <c r="M15" i="34" s="1"/>
  <c r="C110" i="33"/>
  <c r="L14" i="34" s="1"/>
  <c r="C109" i="33"/>
  <c r="K14" i="34" s="1"/>
  <c r="C108" i="33"/>
  <c r="J14" i="34" s="1"/>
  <c r="C107" i="33"/>
  <c r="I14" i="34" s="1"/>
  <c r="C106" i="33"/>
  <c r="H14" i="34" s="1"/>
  <c r="C105" i="33"/>
  <c r="G14" i="34" s="1"/>
  <c r="C104" i="33"/>
  <c r="F14" i="34" s="1"/>
  <c r="C103" i="33"/>
  <c r="D14" i="34" s="1"/>
  <c r="C102" i="33"/>
  <c r="E14" i="34" s="1"/>
  <c r="C101" i="33"/>
  <c r="C14" i="34" s="1"/>
  <c r="C100" i="33"/>
  <c r="L13" i="34" s="1"/>
  <c r="C99" i="33"/>
  <c r="K13" i="34" s="1"/>
  <c r="C98" i="33"/>
  <c r="J13" i="34" s="1"/>
  <c r="C97" i="33"/>
  <c r="I13" i="34" s="1"/>
  <c r="C96" i="33"/>
  <c r="H13" i="34" s="1"/>
  <c r="C95" i="33"/>
  <c r="G13" i="34" s="1"/>
  <c r="C94" i="33"/>
  <c r="F13" i="34" s="1"/>
  <c r="C93" i="33"/>
  <c r="D13" i="34" s="1"/>
  <c r="C92" i="33"/>
  <c r="E13" i="34" s="1"/>
  <c r="C91" i="33"/>
  <c r="C13" i="34" s="1"/>
  <c r="C90" i="33"/>
  <c r="L12" i="34" s="1"/>
  <c r="C89" i="33"/>
  <c r="K12" i="34" s="1"/>
  <c r="C88" i="33"/>
  <c r="J12" i="34" s="1"/>
  <c r="C87" i="33"/>
  <c r="I12" i="34" s="1"/>
  <c r="C86" i="33"/>
  <c r="H12" i="34" s="1"/>
  <c r="C85" i="33"/>
  <c r="G12" i="34" s="1"/>
  <c r="C84" i="33"/>
  <c r="F12" i="34" s="1"/>
  <c r="C83" i="33"/>
  <c r="D12" i="34" s="1"/>
  <c r="C82" i="33"/>
  <c r="E12" i="34" s="1"/>
  <c r="C81" i="33"/>
  <c r="C12" i="34" s="1"/>
  <c r="C80" i="33"/>
  <c r="L10" i="34" s="1"/>
  <c r="C79" i="33"/>
  <c r="K10" i="34" s="1"/>
  <c r="C78" i="33"/>
  <c r="J10" i="34" s="1"/>
  <c r="C77" i="33"/>
  <c r="I10" i="34" s="1"/>
  <c r="C76" i="33"/>
  <c r="H10" i="34" s="1"/>
  <c r="C75" i="33"/>
  <c r="G10" i="34" s="1"/>
  <c r="C74" i="33"/>
  <c r="F10" i="34" s="1"/>
  <c r="C73" i="33"/>
  <c r="D10" i="34" s="1"/>
  <c r="C72" i="33"/>
  <c r="E10" i="34" s="1"/>
  <c r="C71" i="33"/>
  <c r="C10" i="34" s="1"/>
  <c r="C70" i="33"/>
  <c r="L9" i="34" s="1"/>
  <c r="C69" i="33"/>
  <c r="K9" i="34" s="1"/>
  <c r="C68" i="33"/>
  <c r="J9" i="34" s="1"/>
  <c r="C67" i="33"/>
  <c r="I9" i="34" s="1"/>
  <c r="C66" i="33"/>
  <c r="H9" i="34" s="1"/>
  <c r="C65" i="33"/>
  <c r="G9" i="34" s="1"/>
  <c r="C64" i="33"/>
  <c r="F9" i="34" s="1"/>
  <c r="C63" i="33"/>
  <c r="D9" i="34" s="1"/>
  <c r="C62" i="33"/>
  <c r="E9" i="34" s="1"/>
  <c r="C61" i="33"/>
  <c r="C9" i="34" s="1"/>
  <c r="C60" i="33"/>
  <c r="L8" i="34" s="1"/>
  <c r="C59" i="33"/>
  <c r="K8" i="34" s="1"/>
  <c r="C58" i="33"/>
  <c r="J8" i="34" s="1"/>
  <c r="C57" i="33"/>
  <c r="I8" i="34" s="1"/>
  <c r="C56" i="33"/>
  <c r="H8" i="34" s="1"/>
  <c r="C55" i="33"/>
  <c r="G8" i="34" s="1"/>
  <c r="C54" i="33"/>
  <c r="F8" i="34" s="1"/>
  <c r="C53" i="33"/>
  <c r="D8" i="34" s="1"/>
  <c r="C52" i="33"/>
  <c r="E8" i="34" s="1"/>
  <c r="C51" i="33"/>
  <c r="C8" i="34" s="1"/>
  <c r="C50" i="33"/>
  <c r="L7" i="34" s="1"/>
  <c r="C49" i="33"/>
  <c r="K7" i="34" s="1"/>
  <c r="C48" i="33"/>
  <c r="J7" i="34" s="1"/>
  <c r="C47" i="33"/>
  <c r="I7" i="34" s="1"/>
  <c r="C46" i="33"/>
  <c r="H7" i="34" s="1"/>
  <c r="C45" i="33"/>
  <c r="G7" i="34" s="1"/>
  <c r="C44" i="33"/>
  <c r="F7" i="34" s="1"/>
  <c r="C43" i="33"/>
  <c r="D7" i="34" s="1"/>
  <c r="C42" i="33"/>
  <c r="E7" i="34" s="1"/>
  <c r="C41" i="33"/>
  <c r="C7" i="34" s="1"/>
  <c r="M11" i="31"/>
  <c r="C112" i="30"/>
  <c r="C111" i="30"/>
  <c r="M15" i="31" s="1"/>
  <c r="C110" i="30"/>
  <c r="L14" i="31" s="1"/>
  <c r="C109" i="30"/>
  <c r="K14" i="31" s="1"/>
  <c r="C108" i="30"/>
  <c r="J14" i="31" s="1"/>
  <c r="C107" i="30"/>
  <c r="I14" i="31" s="1"/>
  <c r="C106" i="30"/>
  <c r="H14" i="31" s="1"/>
  <c r="C105" i="30"/>
  <c r="G14" i="31" s="1"/>
  <c r="C104" i="30"/>
  <c r="F14" i="31" s="1"/>
  <c r="C103" i="30"/>
  <c r="D14" i="31" s="1"/>
  <c r="C102" i="30"/>
  <c r="E14" i="31" s="1"/>
  <c r="C101" i="30"/>
  <c r="C14" i="31" s="1"/>
  <c r="C100" i="30"/>
  <c r="L13" i="31" s="1"/>
  <c r="C99" i="30"/>
  <c r="K13" i="31" s="1"/>
  <c r="C98" i="30"/>
  <c r="J13" i="31" s="1"/>
  <c r="C97" i="30"/>
  <c r="I13" i="31" s="1"/>
  <c r="C96" i="30"/>
  <c r="H13" i="31" s="1"/>
  <c r="C95" i="30"/>
  <c r="G13" i="31" s="1"/>
  <c r="C94" i="30"/>
  <c r="F13" i="31" s="1"/>
  <c r="C93" i="30"/>
  <c r="D13" i="31" s="1"/>
  <c r="C92" i="30"/>
  <c r="E13" i="31" s="1"/>
  <c r="C91" i="30"/>
  <c r="C13" i="31" s="1"/>
  <c r="C90" i="30"/>
  <c r="L12" i="31" s="1"/>
  <c r="C89" i="30"/>
  <c r="K12" i="31" s="1"/>
  <c r="C88" i="30"/>
  <c r="J12" i="31" s="1"/>
  <c r="C87" i="30"/>
  <c r="I12" i="31" s="1"/>
  <c r="C86" i="30"/>
  <c r="H12" i="31" s="1"/>
  <c r="C85" i="30"/>
  <c r="G12" i="31" s="1"/>
  <c r="C84" i="30"/>
  <c r="F12" i="31" s="1"/>
  <c r="C83" i="30"/>
  <c r="D12" i="31" s="1"/>
  <c r="C82" i="30"/>
  <c r="E12" i="31" s="1"/>
  <c r="C81" i="30"/>
  <c r="C12" i="31" s="1"/>
  <c r="C80" i="30"/>
  <c r="L10" i="31" s="1"/>
  <c r="C79" i="30"/>
  <c r="K10" i="31" s="1"/>
  <c r="C78" i="30"/>
  <c r="J10" i="31" s="1"/>
  <c r="C77" i="30"/>
  <c r="I10" i="31" s="1"/>
  <c r="C76" i="30"/>
  <c r="H10" i="31" s="1"/>
  <c r="C75" i="30"/>
  <c r="G10" i="31" s="1"/>
  <c r="C74" i="30"/>
  <c r="F10" i="31" s="1"/>
  <c r="C73" i="30"/>
  <c r="D10" i="31" s="1"/>
  <c r="C72" i="30"/>
  <c r="E10" i="31" s="1"/>
  <c r="C71" i="30"/>
  <c r="C10" i="31" s="1"/>
  <c r="C70" i="30"/>
  <c r="L9" i="31" s="1"/>
  <c r="C69" i="30"/>
  <c r="K9" i="31" s="1"/>
  <c r="C68" i="30"/>
  <c r="J9" i="31" s="1"/>
  <c r="C67" i="30"/>
  <c r="I9" i="31" s="1"/>
  <c r="C66" i="30"/>
  <c r="H9" i="31" s="1"/>
  <c r="C65" i="30"/>
  <c r="G9" i="31" s="1"/>
  <c r="C64" i="30"/>
  <c r="F9" i="31" s="1"/>
  <c r="C63" i="30"/>
  <c r="D9" i="31" s="1"/>
  <c r="C62" i="30"/>
  <c r="E9" i="31" s="1"/>
  <c r="C61" i="30"/>
  <c r="C9" i="31" s="1"/>
  <c r="C60" i="30"/>
  <c r="C59" i="30"/>
  <c r="K8" i="31" s="1"/>
  <c r="C58" i="30"/>
  <c r="J8" i="31" s="1"/>
  <c r="C57" i="30"/>
  <c r="I8" i="31" s="1"/>
  <c r="C56" i="30"/>
  <c r="H8" i="31" s="1"/>
  <c r="C55" i="30"/>
  <c r="G8" i="31" s="1"/>
  <c r="C54" i="30"/>
  <c r="F8" i="31" s="1"/>
  <c r="C53" i="30"/>
  <c r="D8" i="31" s="1"/>
  <c r="C52" i="30"/>
  <c r="E8" i="31" s="1"/>
  <c r="C51" i="30"/>
  <c r="C8" i="31" s="1"/>
  <c r="C50" i="30"/>
  <c r="C49" i="30"/>
  <c r="K7" i="31" s="1"/>
  <c r="C48" i="30"/>
  <c r="J7" i="31" s="1"/>
  <c r="C47" i="30"/>
  <c r="I7" i="31" s="1"/>
  <c r="C46" i="30"/>
  <c r="H7" i="31" s="1"/>
  <c r="C45" i="30"/>
  <c r="G7" i="31" s="1"/>
  <c r="C44" i="30"/>
  <c r="C43" i="30"/>
  <c r="D7" i="31" s="1"/>
  <c r="C42" i="30"/>
  <c r="E7" i="31" s="1"/>
  <c r="C41" i="30"/>
  <c r="C7" i="31" s="1"/>
  <c r="M14" i="34" l="1"/>
  <c r="M9" i="34"/>
  <c r="M10" i="34"/>
  <c r="C16" i="34"/>
  <c r="M12" i="34"/>
  <c r="M7" i="34"/>
  <c r="I16" i="34"/>
  <c r="J16" i="34"/>
  <c r="K16" i="34"/>
  <c r="L16" i="34"/>
  <c r="E16" i="34"/>
  <c r="F16" i="34"/>
  <c r="G16" i="34"/>
  <c r="H16" i="34"/>
  <c r="M8" i="34"/>
  <c r="M10" i="31"/>
  <c r="M14" i="31"/>
  <c r="M13" i="31"/>
  <c r="M12" i="31"/>
  <c r="E16" i="31"/>
  <c r="F7" i="31"/>
  <c r="F16" i="31" s="1"/>
  <c r="M8" i="31"/>
  <c r="D16" i="31"/>
  <c r="C16" i="31"/>
  <c r="C41" i="12"/>
  <c r="D16" i="34" l="1"/>
  <c r="M16" i="34" s="1"/>
  <c r="M13" i="34"/>
  <c r="M17" i="34" s="1"/>
  <c r="M7" i="31"/>
  <c r="M11" i="13"/>
  <c r="C112" i="12"/>
  <c r="C111" i="12"/>
  <c r="M15" i="13" s="1"/>
  <c r="C110" i="12"/>
  <c r="L14" i="13" s="1"/>
  <c r="C109" i="12"/>
  <c r="C108" i="12"/>
  <c r="C107" i="12"/>
  <c r="C106" i="12"/>
  <c r="C105" i="12"/>
  <c r="C104" i="12"/>
  <c r="C103" i="12"/>
  <c r="C102" i="12"/>
  <c r="C101" i="12"/>
  <c r="C14" i="13" s="1"/>
  <c r="C100" i="12"/>
  <c r="C99" i="12"/>
  <c r="C98" i="12"/>
  <c r="C97" i="12"/>
  <c r="C96" i="12"/>
  <c r="C95" i="12"/>
  <c r="C94" i="12"/>
  <c r="C93" i="12"/>
  <c r="C92" i="12"/>
  <c r="C91" i="12"/>
  <c r="C90" i="12"/>
  <c r="C89" i="12"/>
  <c r="C88" i="12"/>
  <c r="C87" i="12"/>
  <c r="C86" i="12"/>
  <c r="C85" i="12"/>
  <c r="C84" i="12"/>
  <c r="C83" i="12"/>
  <c r="C82" i="12"/>
  <c r="C81" i="12"/>
  <c r="C80" i="12"/>
  <c r="C79" i="12"/>
  <c r="C78" i="12"/>
  <c r="C77" i="12"/>
  <c r="C76" i="12"/>
  <c r="C75" i="12"/>
  <c r="C74" i="12"/>
  <c r="C73" i="12"/>
  <c r="C72" i="12"/>
  <c r="C71" i="12"/>
  <c r="C10" i="13" s="1"/>
  <c r="C70" i="12"/>
  <c r="L16" i="31" s="1"/>
  <c r="C69" i="12"/>
  <c r="K16" i="31" s="1"/>
  <c r="C68" i="12"/>
  <c r="J16" i="31" s="1"/>
  <c r="C67" i="12"/>
  <c r="I16" i="31" s="1"/>
  <c r="C66" i="12"/>
  <c r="H16" i="31" s="1"/>
  <c r="C65" i="12"/>
  <c r="C64" i="12"/>
  <c r="C63" i="12"/>
  <c r="C62" i="12"/>
  <c r="C61" i="12"/>
  <c r="C60" i="12"/>
  <c r="C59" i="12"/>
  <c r="C58" i="12"/>
  <c r="C57" i="12"/>
  <c r="C56" i="12"/>
  <c r="C55" i="12"/>
  <c r="C54" i="12"/>
  <c r="C53" i="12"/>
  <c r="C52" i="12"/>
  <c r="C51" i="12"/>
  <c r="C50" i="12"/>
  <c r="C49" i="12"/>
  <c r="C48" i="12"/>
  <c r="C47" i="12"/>
  <c r="C46" i="12"/>
  <c r="C45" i="12"/>
  <c r="C44" i="12"/>
  <c r="C43" i="12"/>
  <c r="C42" i="12"/>
  <c r="C7" i="13"/>
  <c r="M17" i="13" l="1"/>
  <c r="G16" i="31"/>
  <c r="M16" i="31" s="1"/>
  <c r="M9" i="31"/>
  <c r="M17" i="31" s="1"/>
  <c r="F8" i="13"/>
  <c r="H12" i="13"/>
  <c r="I7" i="13"/>
  <c r="J7" i="13"/>
  <c r="H8" i="13"/>
  <c r="F9" i="13"/>
  <c r="E10" i="13"/>
  <c r="L10" i="13"/>
  <c r="J12" i="13"/>
  <c r="H13" i="13"/>
  <c r="F14" i="13"/>
  <c r="D9" i="13"/>
  <c r="K10" i="13"/>
  <c r="G13" i="13"/>
  <c r="G9" i="13"/>
  <c r="I12" i="13"/>
  <c r="D14" i="13"/>
  <c r="K7" i="13"/>
  <c r="I8" i="13"/>
  <c r="D10" i="13"/>
  <c r="C12" i="13"/>
  <c r="K12" i="13"/>
  <c r="I13" i="13"/>
  <c r="G14" i="13"/>
  <c r="E7" i="13"/>
  <c r="L7" i="13"/>
  <c r="J8" i="13"/>
  <c r="H9" i="13"/>
  <c r="F10" i="13"/>
  <c r="E12" i="13"/>
  <c r="L12" i="13"/>
  <c r="J13" i="13"/>
  <c r="H14" i="13"/>
  <c r="E14" i="13"/>
  <c r="D7" i="13"/>
  <c r="G8" i="13"/>
  <c r="C8" i="13"/>
  <c r="K8" i="13"/>
  <c r="I9" i="13"/>
  <c r="G10" i="13"/>
  <c r="D12" i="13"/>
  <c r="C13" i="13"/>
  <c r="K13" i="13"/>
  <c r="I14" i="13"/>
  <c r="F7" i="13"/>
  <c r="E8" i="13"/>
  <c r="L8" i="13"/>
  <c r="J9" i="13"/>
  <c r="H10" i="13"/>
  <c r="F12" i="13"/>
  <c r="E13" i="13"/>
  <c r="L13" i="13"/>
  <c r="J14" i="13"/>
  <c r="H7" i="13"/>
  <c r="E9" i="13"/>
  <c r="J10" i="13"/>
  <c r="F13" i="13"/>
  <c r="G7" i="13"/>
  <c r="D8" i="13"/>
  <c r="C9" i="13"/>
  <c r="K9" i="13"/>
  <c r="I10" i="13"/>
  <c r="G12" i="13"/>
  <c r="D13" i="13"/>
  <c r="K14" i="13"/>
  <c r="L9" i="13"/>
  <c r="M7" i="13" l="1"/>
  <c r="M14" i="13"/>
  <c r="C16" i="13"/>
  <c r="I16" i="13"/>
  <c r="E16" i="13"/>
  <c r="H16" i="13"/>
  <c r="F16" i="13"/>
  <c r="M12" i="13"/>
  <c r="M13" i="13"/>
  <c r="M8" i="13"/>
  <c r="J16" i="13"/>
  <c r="G16" i="13"/>
  <c r="M10" i="13"/>
  <c r="K16" i="13"/>
  <c r="L16" i="13"/>
  <c r="D16" i="13"/>
  <c r="M9" i="13"/>
  <c r="C54" i="1"/>
  <c r="M16" i="13" l="1"/>
  <c r="C51" i="1"/>
  <c r="C103" i="1" l="1"/>
  <c r="M11" i="4" l="1"/>
  <c r="C111" i="1"/>
  <c r="C110" i="1"/>
  <c r="M15" i="4" s="1"/>
  <c r="C109" i="1"/>
  <c r="C108" i="1"/>
  <c r="C107" i="1"/>
  <c r="C106" i="1"/>
  <c r="C105" i="1"/>
  <c r="C104" i="1"/>
  <c r="F14" i="4"/>
  <c r="C102" i="1"/>
  <c r="C101" i="1"/>
  <c r="C100" i="1"/>
  <c r="C14" i="4" s="1"/>
  <c r="C99" i="1"/>
  <c r="C98" i="1"/>
  <c r="C97" i="1"/>
  <c r="C96" i="1"/>
  <c r="C95" i="1"/>
  <c r="C94" i="1"/>
  <c r="C93" i="1"/>
  <c r="C92" i="1"/>
  <c r="C91" i="1"/>
  <c r="C90" i="1"/>
  <c r="D13" i="4" l="1"/>
  <c r="I13" i="4"/>
  <c r="G14" i="4"/>
  <c r="K14" i="4"/>
  <c r="F13" i="4"/>
  <c r="J13" i="4"/>
  <c r="E14" i="4"/>
  <c r="H14" i="4"/>
  <c r="L14" i="4"/>
  <c r="C13" i="4"/>
  <c r="G13" i="4"/>
  <c r="K13" i="4"/>
  <c r="D14" i="4"/>
  <c r="I14" i="4"/>
  <c r="E13" i="4"/>
  <c r="H13" i="4"/>
  <c r="L13" i="4"/>
  <c r="J14" i="4"/>
  <c r="M13" i="4" l="1"/>
  <c r="M14" i="4"/>
  <c r="C89" i="1"/>
  <c r="C88" i="1"/>
  <c r="C87" i="1"/>
  <c r="C86" i="1"/>
  <c r="C85" i="1"/>
  <c r="C84" i="1"/>
  <c r="C83" i="1"/>
  <c r="C82" i="1"/>
  <c r="C81" i="1"/>
  <c r="C80" i="1"/>
  <c r="C79" i="1"/>
  <c r="C78" i="1"/>
  <c r="C77" i="1"/>
  <c r="C76" i="1"/>
  <c r="C75" i="1"/>
  <c r="C74" i="1"/>
  <c r="C73" i="1"/>
  <c r="C72" i="1"/>
  <c r="C71" i="1"/>
  <c r="C70" i="1"/>
  <c r="C69" i="1"/>
  <c r="C68" i="1"/>
  <c r="C67" i="1"/>
  <c r="C66" i="1"/>
  <c r="C65" i="1"/>
  <c r="C64" i="1"/>
  <c r="C63" i="1"/>
  <c r="C62" i="1"/>
  <c r="C61" i="1"/>
  <c r="C60" i="1"/>
  <c r="C59" i="1"/>
  <c r="C58" i="1"/>
  <c r="C57" i="1"/>
  <c r="C56" i="1"/>
  <c r="C55" i="1"/>
  <c r="G8" i="4"/>
  <c r="C53" i="1"/>
  <c r="C52" i="1"/>
  <c r="E8" i="4"/>
  <c r="C50" i="1"/>
  <c r="C49" i="1"/>
  <c r="C48" i="1"/>
  <c r="C47" i="1"/>
  <c r="C46" i="1"/>
  <c r="C45" i="1"/>
  <c r="C44" i="1"/>
  <c r="C43" i="1"/>
  <c r="C42" i="1"/>
  <c r="C41" i="1"/>
  <c r="C40" i="1"/>
  <c r="C7" i="4" s="1"/>
  <c r="D7" i="4" l="1"/>
  <c r="I7" i="4"/>
  <c r="C8" i="4"/>
  <c r="K8" i="4"/>
  <c r="D9" i="4"/>
  <c r="I9" i="4"/>
  <c r="C10" i="4"/>
  <c r="G10" i="4"/>
  <c r="K10" i="4"/>
  <c r="D12" i="4"/>
  <c r="I12" i="4"/>
  <c r="F7" i="4"/>
  <c r="J7" i="4"/>
  <c r="H8" i="4"/>
  <c r="L8" i="4"/>
  <c r="F9" i="4"/>
  <c r="J9" i="4"/>
  <c r="E10" i="4"/>
  <c r="H10" i="4"/>
  <c r="L10" i="4"/>
  <c r="F12" i="4"/>
  <c r="J12" i="4"/>
  <c r="G7" i="4"/>
  <c r="K7" i="4"/>
  <c r="D8" i="4"/>
  <c r="I8" i="4"/>
  <c r="C9" i="4"/>
  <c r="G9" i="4"/>
  <c r="K9" i="4"/>
  <c r="D10" i="4"/>
  <c r="I10" i="4"/>
  <c r="C12" i="4"/>
  <c r="G12" i="4"/>
  <c r="K12" i="4"/>
  <c r="E7" i="4"/>
  <c r="H7" i="4"/>
  <c r="L7" i="4"/>
  <c r="F8" i="4"/>
  <c r="J8" i="4"/>
  <c r="E9" i="4"/>
  <c r="H9" i="4"/>
  <c r="L9" i="4"/>
  <c r="F10" i="4"/>
  <c r="J10" i="4"/>
  <c r="E12" i="4"/>
  <c r="H12" i="4"/>
  <c r="L12" i="4"/>
  <c r="C16" i="4" l="1"/>
  <c r="L16" i="4"/>
  <c r="J16" i="4"/>
  <c r="E16" i="4"/>
  <c r="M12" i="4"/>
  <c r="M9" i="4"/>
  <c r="M8" i="4"/>
  <c r="F16" i="4"/>
  <c r="I16" i="4"/>
  <c r="G16" i="4"/>
  <c r="M10" i="4"/>
  <c r="H16" i="4"/>
  <c r="K16" i="4"/>
  <c r="D16" i="4"/>
  <c r="M7" i="4"/>
  <c r="M16" i="4" l="1"/>
  <c r="M17" i="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Marshall, Dwayne A</author>
  </authors>
  <commentList>
    <comment ref="A3" authorId="0" shapeId="0" xr:uid="{00000000-0006-0000-0300-000002000000}">
      <text>
        <r>
          <rPr>
            <sz val="9"/>
            <color indexed="81"/>
            <rFont val="Tahoma"/>
            <family val="2"/>
          </rPr>
          <t xml:space="preserve">Provide brief description of your budgeted expenditure. Please specify how those expenditures will support ELs (i.e. "salary for EL aide"; "language development software for EL students"; etc.)
</t>
        </r>
      </text>
    </comment>
    <comment ref="B3" authorId="0" shapeId="0" xr:uid="{00000000-0006-0000-0300-000003000000}">
      <text>
        <r>
          <rPr>
            <sz val="9"/>
            <color indexed="81"/>
            <rFont val="Tahoma"/>
            <family val="2"/>
          </rPr>
          <t>Use hyperlinked "Coding Cheat Sheet" to select Budget Category that best fits the activity.</t>
        </r>
      </text>
    </comment>
    <comment ref="C3" authorId="0" shapeId="0" xr:uid="{00000000-0006-0000-0300-000004000000}">
      <text>
        <r>
          <rPr>
            <sz val="9"/>
            <color indexed="81"/>
            <rFont val="Tahoma"/>
            <family val="2"/>
          </rPr>
          <t xml:space="preserve">Enter total cost of activites for each respective row. i.e. </t>
        </r>
        <r>
          <rPr>
            <i/>
            <sz val="9"/>
            <color indexed="81"/>
            <rFont val="Tahoma"/>
            <family val="2"/>
          </rPr>
          <t>$10,500.00</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Isley, Chelsea</author>
  </authors>
  <commentList>
    <comment ref="C6" authorId="0" shapeId="0" xr:uid="{00000000-0006-0000-0400-000007000000}">
      <text>
        <r>
          <rPr>
            <sz val="11"/>
            <color rgb="FF000000"/>
            <rFont val="Calibri"/>
            <family val="2"/>
          </rPr>
          <t>i.e. Supplemental EL teacher salaries; teacher stipends for tutoring</t>
        </r>
      </text>
    </comment>
    <comment ref="D6" authorId="0" shapeId="0" xr:uid="{00000000-0006-0000-0400-000008000000}">
      <text>
        <r>
          <rPr>
            <sz val="11"/>
            <color rgb="FF000000"/>
            <rFont val="Calibri"/>
            <family val="2"/>
          </rPr>
          <t>EL paraprofessionals salaries and stipends</t>
        </r>
      </text>
    </comment>
    <comment ref="B7" authorId="0" shapeId="0" xr:uid="{00000000-0006-0000-0400-000009000000}">
      <text>
        <r>
          <rPr>
            <sz val="11"/>
            <color rgb="FF000000"/>
            <rFont val="Calibri"/>
            <family val="2"/>
          </rPr>
          <t xml:space="preserve">Direct instruction for EL students
</t>
        </r>
      </text>
    </comment>
    <comment ref="B8" authorId="0" shapeId="0" xr:uid="{00000000-0006-0000-0400-00000A000000}">
      <text>
        <r>
          <rPr>
            <sz val="11"/>
            <color rgb="FF000000"/>
            <rFont val="Calibri"/>
            <family val="2"/>
          </rPr>
          <t xml:space="preserve">Works directly with students, but not instructionally (i.e. EL-specific counselor)
</t>
        </r>
      </text>
    </comment>
    <comment ref="B9" authorId="0" shapeId="0" xr:uid="{00000000-0006-0000-0400-00000B000000}">
      <text>
        <r>
          <rPr>
            <sz val="11"/>
            <color rgb="FF000000"/>
            <rFont val="Calibri"/>
            <family val="2"/>
          </rPr>
          <t>Professional Development</t>
        </r>
      </text>
    </comment>
    <comment ref="B14" authorId="0" shapeId="0" xr:uid="{00000000-0006-0000-0400-00000F000000}">
      <text>
        <r>
          <rPr>
            <sz val="11"/>
            <color rgb="FF000000"/>
            <rFont val="Calibri"/>
            <family val="2"/>
          </rPr>
          <t>EL Family and Community engagement</t>
        </r>
      </text>
    </comment>
    <comment ref="B15" authorId="1" shapeId="0" xr:uid="{BEF00BA1-7C83-40BC-BA03-36432761620B}">
      <text>
        <r>
          <rPr>
            <sz val="9"/>
            <color indexed="81"/>
            <rFont val="Tahoma"/>
            <family val="2"/>
          </rPr>
          <t>Indirect costs may not exceed your allowable rate</t>
        </r>
      </text>
    </comment>
    <comment ref="A21" authorId="0" shapeId="0" xr:uid="{00000000-0006-0000-0400-000019000000}">
      <text>
        <r>
          <rPr>
            <sz val="11"/>
            <color rgb="FF000000"/>
            <rFont val="Calibri"/>
            <family val="2"/>
          </rPr>
          <t>Provide first and last name of staff member</t>
        </r>
      </text>
    </comment>
    <comment ref="C21" authorId="0" shapeId="0" xr:uid="{00000000-0006-0000-0400-00001A000000}">
      <text>
        <r>
          <rPr>
            <sz val="11"/>
            <color rgb="FF000000"/>
            <rFont val="Calibri"/>
            <family val="2"/>
          </rPr>
          <t xml:space="preserve">Provide title of staffing position
</t>
        </r>
      </text>
    </comment>
    <comment ref="E21" authorId="0" shapeId="0" xr:uid="{00000000-0006-0000-0400-00001B000000}">
      <text>
        <r>
          <rPr>
            <sz val="11"/>
            <color rgb="FF000000"/>
            <rFont val="Calibri"/>
            <family val="2"/>
          </rPr>
          <t xml:space="preserve">Is staffing a certified position or non-certified position?
</t>
        </r>
      </text>
    </comment>
    <comment ref="F21" authorId="0" shapeId="0" xr:uid="{00000000-0006-0000-0400-00001C000000}">
      <text>
        <r>
          <rPr>
            <sz val="11"/>
            <color rgb="FF000000"/>
            <rFont val="Calibri"/>
            <family val="2"/>
          </rPr>
          <t xml:space="preserve">Provide the full time equivalent position. E.g. .5 = half time position; 1.0 = full time position
</t>
        </r>
      </text>
    </comment>
    <comment ref="G21" authorId="0" shapeId="0" xr:uid="{00000000-0006-0000-0400-00001D000000}">
      <text>
        <r>
          <rPr>
            <sz val="11"/>
            <color rgb="FF000000"/>
            <rFont val="Calibri"/>
            <family val="2"/>
          </rPr>
          <t xml:space="preserve">Is the staffing position a stipend?  Yes or No
</t>
        </r>
      </text>
    </comment>
    <comment ref="H21" authorId="0" shapeId="0" xr:uid="{00000000-0006-0000-0400-00001E000000}">
      <text>
        <r>
          <rPr>
            <sz val="11"/>
            <color rgb="FF000000"/>
            <rFont val="Calibri"/>
            <family val="2"/>
          </rPr>
          <t>Is staffing position split-funded?  Yes or No</t>
        </r>
      </text>
    </comment>
    <comment ref="I21" authorId="0" shapeId="0" xr:uid="{00000000-0006-0000-0400-00001F000000}">
      <text>
        <r>
          <rPr>
            <sz val="11"/>
            <color rgb="FF000000"/>
            <rFont val="Calibri"/>
            <family val="2"/>
          </rPr>
          <t xml:space="preserve">E.g. Title I Part A; Title II, Part A; NESP;  Federal/State/Local; Other </t>
        </r>
      </text>
    </comment>
    <comment ref="K21" authorId="0" shapeId="0" xr:uid="{00000000-0006-0000-0400-000020000000}">
      <text>
        <r>
          <rPr>
            <sz val="11"/>
            <color rgb="FF000000"/>
            <rFont val="Calibri"/>
            <family val="2"/>
          </rPr>
          <t xml:space="preserve">Provide a brief description of staff member's roles and responsibilities; NOTE: Job descriptions are required to be submitted for all Title III-funded staff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Marshall, Dwayne A</author>
  </authors>
  <commentList>
    <comment ref="A3" authorId="0" shapeId="0" xr:uid="{26311655-AE3F-4D63-9926-759D1988626E}">
      <text>
        <r>
          <rPr>
            <sz val="9"/>
            <color indexed="81"/>
            <rFont val="Tahoma"/>
            <family val="2"/>
          </rPr>
          <t xml:space="preserve">Provide brief description of your budgeted expenditure. Please specify how those expenditures will support ELs (i.e. "salary for EL aide"; "language development software for EL students"; etc.)
</t>
        </r>
      </text>
    </comment>
    <comment ref="B3" authorId="0" shapeId="0" xr:uid="{7CF28123-4CBB-4BBD-BB45-A4186A4C1A17}">
      <text>
        <r>
          <rPr>
            <sz val="9"/>
            <color indexed="81"/>
            <rFont val="Tahoma"/>
            <family val="2"/>
          </rPr>
          <t>Use hyperlinked "Coding Cheat Sheet" to select Budget Category that best fits the activity.</t>
        </r>
      </text>
    </comment>
    <comment ref="C3" authorId="0" shapeId="0" xr:uid="{DDC09AC9-6459-4435-804E-7FCBA57D7D8F}">
      <text>
        <r>
          <rPr>
            <sz val="9"/>
            <color indexed="81"/>
            <rFont val="Tahoma"/>
            <family val="2"/>
          </rPr>
          <t xml:space="preserve">Enter total cost of activites for each respective row. i.e. </t>
        </r>
        <r>
          <rPr>
            <i/>
            <sz val="9"/>
            <color indexed="81"/>
            <rFont val="Tahoma"/>
            <family val="2"/>
          </rPr>
          <t>$10,500.00</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
    <author>Isley, Chelsea</author>
  </authors>
  <commentList>
    <comment ref="C6" authorId="0" shapeId="0" xr:uid="{00000000-0006-0000-0700-000007000000}">
      <text>
        <r>
          <rPr>
            <sz val="11"/>
            <color rgb="FF000000"/>
            <rFont val="Calibri"/>
            <family val="2"/>
          </rPr>
          <t>i.e. Supplemental EL teacher salaries; teacher stipends for tutoring</t>
        </r>
      </text>
    </comment>
    <comment ref="D6" authorId="0" shapeId="0" xr:uid="{00000000-0006-0000-0700-000008000000}">
      <text>
        <r>
          <rPr>
            <sz val="11"/>
            <color rgb="FF000000"/>
            <rFont val="Calibri"/>
            <family val="2"/>
          </rPr>
          <t>Paraprofessionals salaries and stipends</t>
        </r>
      </text>
    </comment>
    <comment ref="B15" authorId="1" shapeId="0" xr:uid="{29A671E2-FD12-4473-B718-CA530171A308}">
      <text>
        <r>
          <rPr>
            <sz val="9"/>
            <color indexed="81"/>
            <rFont val="Tahoma"/>
            <family val="2"/>
          </rPr>
          <t>Indirect costs may not exceed your allowable rate</t>
        </r>
      </text>
    </comment>
    <comment ref="A21" authorId="0" shapeId="0" xr:uid="{00000000-0006-0000-0700-000019000000}">
      <text>
        <r>
          <rPr>
            <sz val="11"/>
            <color rgb="FF000000"/>
            <rFont val="Calibri"/>
            <family val="2"/>
          </rPr>
          <t>Provide first and last name of staff member</t>
        </r>
      </text>
    </comment>
    <comment ref="C21" authorId="0" shapeId="0" xr:uid="{00000000-0006-0000-0700-00001A000000}">
      <text>
        <r>
          <rPr>
            <sz val="11"/>
            <color rgb="FF000000"/>
            <rFont val="Calibri"/>
            <family val="2"/>
          </rPr>
          <t xml:space="preserve">Provide title of staffing position
</t>
        </r>
      </text>
    </comment>
    <comment ref="E21" authorId="0" shapeId="0" xr:uid="{00000000-0006-0000-0700-00001B000000}">
      <text>
        <r>
          <rPr>
            <sz val="11"/>
            <color rgb="FF000000"/>
            <rFont val="Calibri"/>
            <family val="2"/>
          </rPr>
          <t xml:space="preserve">Is staffing a certified position or non-certified position?
</t>
        </r>
      </text>
    </comment>
    <comment ref="F21" authorId="0" shapeId="0" xr:uid="{00000000-0006-0000-0700-00001C000000}">
      <text>
        <r>
          <rPr>
            <sz val="11"/>
            <color rgb="FF000000"/>
            <rFont val="Calibri"/>
            <family val="2"/>
          </rPr>
          <t xml:space="preserve">Provide the full time equivalent position. E.g. .5 = half time position; 1.0 = full time position
</t>
        </r>
      </text>
    </comment>
    <comment ref="G21" authorId="0" shapeId="0" xr:uid="{00000000-0006-0000-0700-00001D000000}">
      <text>
        <r>
          <rPr>
            <sz val="11"/>
            <color rgb="FF000000"/>
            <rFont val="Calibri"/>
            <family val="2"/>
          </rPr>
          <t xml:space="preserve">Is the staffing position a stipend?  Yes or No
</t>
        </r>
      </text>
    </comment>
    <comment ref="H21" authorId="0" shapeId="0" xr:uid="{00000000-0006-0000-0700-00001E000000}">
      <text>
        <r>
          <rPr>
            <sz val="11"/>
            <color rgb="FF000000"/>
            <rFont val="Calibri"/>
            <family val="2"/>
          </rPr>
          <t>Is staffing position split-funded?  Yes or No</t>
        </r>
      </text>
    </comment>
    <comment ref="I21" authorId="0" shapeId="0" xr:uid="{00000000-0006-0000-0700-00001F000000}">
      <text>
        <r>
          <rPr>
            <sz val="11"/>
            <color rgb="FF000000"/>
            <rFont val="Calibri"/>
            <family val="2"/>
          </rPr>
          <t xml:space="preserve">E.g. Title I Part A; Title II, Part A; NESP;  Federal/State/Local; Other 
</t>
        </r>
      </text>
    </comment>
    <comment ref="K21" authorId="0" shapeId="0" xr:uid="{00000000-0006-0000-0700-000020000000}">
      <text>
        <r>
          <rPr>
            <sz val="11"/>
            <color rgb="FF000000"/>
            <rFont val="Calibri"/>
            <family val="2"/>
          </rPr>
          <t xml:space="preserve">Provide a brief description of staff member's roles and responsibilities; NOTE: Job descriptions are required to be submitted for all Title III-funded staff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Marshall, Dwayne A</author>
  </authors>
  <commentList>
    <comment ref="A3" authorId="0" shapeId="0" xr:uid="{A631244E-872B-4AEB-A0C5-0F2BA85C1A69}">
      <text>
        <r>
          <rPr>
            <sz val="9"/>
            <color indexed="81"/>
            <rFont val="Tahoma"/>
            <family val="2"/>
          </rPr>
          <t xml:space="preserve">Provide brief description of your budgeted expenditure. Please specify how those expenditures will support ELs (i.e. "salary for EL aide"; "language development software for EL students"; etc.)
</t>
        </r>
      </text>
    </comment>
    <comment ref="B3" authorId="0" shapeId="0" xr:uid="{D001D7CA-641D-44C8-BA68-8BAEB90E6ABC}">
      <text>
        <r>
          <rPr>
            <sz val="9"/>
            <color indexed="81"/>
            <rFont val="Tahoma"/>
            <family val="2"/>
          </rPr>
          <t>Use hyperlinked "Coding Cheat Sheet" to select Budget Category that best fits the activity.</t>
        </r>
      </text>
    </comment>
    <comment ref="C3" authorId="0" shapeId="0" xr:uid="{40A089FD-7247-40EA-9386-73288F3A7993}">
      <text>
        <r>
          <rPr>
            <sz val="9"/>
            <color indexed="81"/>
            <rFont val="Tahoma"/>
            <family val="2"/>
          </rPr>
          <t xml:space="preserve">Enter total cost of activites for each respective row. i.e. </t>
        </r>
        <r>
          <rPr>
            <i/>
            <sz val="9"/>
            <color indexed="81"/>
            <rFont val="Tahoma"/>
            <family val="2"/>
          </rPr>
          <t>$10,500.00</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Isley, Chelsea</author>
    <author/>
  </authors>
  <commentList>
    <comment ref="B15" authorId="0" shapeId="0" xr:uid="{FF16E8D9-929A-46B9-9354-0A1A1DF88C83}">
      <text>
        <r>
          <rPr>
            <sz val="9"/>
            <color indexed="81"/>
            <rFont val="Tahoma"/>
            <family val="2"/>
          </rPr>
          <t>Indirect costs may not exceed your allowable rate</t>
        </r>
      </text>
    </comment>
    <comment ref="A21" authorId="1" shapeId="0" xr:uid="{50F80574-526D-419A-9A81-8A833A3050C4}">
      <text>
        <r>
          <rPr>
            <sz val="11"/>
            <color rgb="FF000000"/>
            <rFont val="Calibri"/>
            <family val="2"/>
          </rPr>
          <t>Provide first and last name of staff member</t>
        </r>
      </text>
    </comment>
    <comment ref="C21" authorId="1" shapeId="0" xr:uid="{5C2B61C5-DE9E-4D16-AA1C-B06B3A8DF56B}">
      <text>
        <r>
          <rPr>
            <sz val="11"/>
            <color rgb="FF000000"/>
            <rFont val="Calibri"/>
            <family val="2"/>
          </rPr>
          <t xml:space="preserve">Provide title of staffing position
</t>
        </r>
      </text>
    </comment>
    <comment ref="E21" authorId="1" shapeId="0" xr:uid="{67B01CC8-1295-49A4-911E-771B61517F1D}">
      <text>
        <r>
          <rPr>
            <sz val="11"/>
            <color rgb="FF000000"/>
            <rFont val="Calibri"/>
            <family val="2"/>
          </rPr>
          <t xml:space="preserve">Is staffing a certified position or non-certified position?
</t>
        </r>
      </text>
    </comment>
    <comment ref="F21" authorId="1" shapeId="0" xr:uid="{401FB5B3-9209-4227-B47F-60F48019A160}">
      <text>
        <r>
          <rPr>
            <sz val="11"/>
            <color rgb="FF000000"/>
            <rFont val="Calibri"/>
            <family val="2"/>
          </rPr>
          <t xml:space="preserve">Provide the full time equivalent position. E.g. .5 = half time position; 1.0 = full time position
</t>
        </r>
      </text>
    </comment>
    <comment ref="G21" authorId="1" shapeId="0" xr:uid="{19F28C6B-1CAF-46A0-B0D0-9D201688ED95}">
      <text>
        <r>
          <rPr>
            <sz val="11"/>
            <color rgb="FF000000"/>
            <rFont val="Calibri"/>
            <family val="2"/>
          </rPr>
          <t xml:space="preserve">Is the staffing position a stipend?  Yes or No
</t>
        </r>
      </text>
    </comment>
    <comment ref="H21" authorId="1" shapeId="0" xr:uid="{B49BC3B8-14E2-4685-9D89-3AA600D0EC43}">
      <text>
        <r>
          <rPr>
            <sz val="11"/>
            <color rgb="FF000000"/>
            <rFont val="Calibri"/>
            <family val="2"/>
          </rPr>
          <t>Is staffing position split-funded?  Yes or No</t>
        </r>
      </text>
    </comment>
    <comment ref="I21" authorId="1" shapeId="0" xr:uid="{7FD49B79-DC6F-4D91-9589-E8B6136C84FF}">
      <text>
        <r>
          <rPr>
            <sz val="11"/>
            <color rgb="FF000000"/>
            <rFont val="Calibri"/>
            <family val="2"/>
          </rPr>
          <t xml:space="preserve">E.g. Title I Part A; Title II, Part A; NESP;  Federal/State/Local; Other </t>
        </r>
      </text>
    </comment>
    <comment ref="K21" authorId="1" shapeId="0" xr:uid="{E33377A8-C745-4BF8-A7A6-6847703F2659}">
      <text>
        <r>
          <rPr>
            <sz val="11"/>
            <color rgb="FF000000"/>
            <rFont val="Calibri"/>
            <family val="2"/>
          </rPr>
          <t>Provide a brief description of staff member's roles and responsibilities; NOTE: Job descriptions are required to be submitted for all Title III-funded staff</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Marshall, Dwayne A</author>
  </authors>
  <commentList>
    <comment ref="A3" authorId="0" shapeId="0" xr:uid="{A480CF32-9FB6-4458-A882-45AC0FB1A7AE}">
      <text>
        <r>
          <rPr>
            <sz val="9"/>
            <color indexed="81"/>
            <rFont val="Tahoma"/>
            <family val="2"/>
          </rPr>
          <t xml:space="preserve">Provide brief description of your budgeted expenditure. Please specify how those expenditures will support ELs (i.e. "salary for EL aide"; "language development software for EL students"; etc.)
</t>
        </r>
      </text>
    </comment>
    <comment ref="B3" authorId="0" shapeId="0" xr:uid="{07B7C3B9-CFB7-41AC-BA78-164B433A94BB}">
      <text>
        <r>
          <rPr>
            <sz val="9"/>
            <color indexed="81"/>
            <rFont val="Tahoma"/>
            <family val="2"/>
          </rPr>
          <t>Use hyperlinked "Coding Cheat Sheet" to select Budget Category that best fits the activity.</t>
        </r>
      </text>
    </comment>
    <comment ref="C3" authorId="0" shapeId="0" xr:uid="{1746B1EB-AAAA-42F6-B02C-79D4D58D7A04}">
      <text>
        <r>
          <rPr>
            <sz val="9"/>
            <color indexed="81"/>
            <rFont val="Tahoma"/>
            <family val="2"/>
          </rPr>
          <t xml:space="preserve">Enter total cost of activites for each respective row. i.e. </t>
        </r>
        <r>
          <rPr>
            <i/>
            <sz val="9"/>
            <color indexed="81"/>
            <rFont val="Tahoma"/>
            <family val="2"/>
          </rPr>
          <t>$10,500.00</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Isley, Chelsea</author>
    <author/>
  </authors>
  <commentList>
    <comment ref="B15" authorId="0" shapeId="0" xr:uid="{D27B81D7-31E4-4A16-880B-B6CA5311BEEB}">
      <text>
        <r>
          <rPr>
            <sz val="9"/>
            <color indexed="81"/>
            <rFont val="Tahoma"/>
            <family val="2"/>
          </rPr>
          <t>Indirect costs may not exceed your allowable rate</t>
        </r>
      </text>
    </comment>
    <comment ref="A21" authorId="1" shapeId="0" xr:uid="{83CECAD5-DCD0-4060-8AAF-03DCE762E0F2}">
      <text>
        <r>
          <rPr>
            <sz val="11"/>
            <color rgb="FF000000"/>
            <rFont val="Calibri"/>
            <family val="2"/>
          </rPr>
          <t>Provide first and last name of staff member</t>
        </r>
      </text>
    </comment>
    <comment ref="C21" authorId="1" shapeId="0" xr:uid="{75E3D2CC-9201-486E-A87A-08E8248513F8}">
      <text>
        <r>
          <rPr>
            <sz val="11"/>
            <color rgb="FF000000"/>
            <rFont val="Calibri"/>
            <family val="2"/>
          </rPr>
          <t xml:space="preserve">Provide title of staffing position
</t>
        </r>
      </text>
    </comment>
    <comment ref="E21" authorId="1" shapeId="0" xr:uid="{834A38E5-2B43-49D4-B493-F86A86AA4A8B}">
      <text>
        <r>
          <rPr>
            <sz val="11"/>
            <color rgb="FF000000"/>
            <rFont val="Calibri"/>
            <family val="2"/>
          </rPr>
          <t xml:space="preserve">Is staffing a certified position or non-certified position?
</t>
        </r>
      </text>
    </comment>
    <comment ref="F21" authorId="1" shapeId="0" xr:uid="{F4B2CA57-1BB0-41E8-BB8F-0A5A0E0FC4E6}">
      <text>
        <r>
          <rPr>
            <sz val="11"/>
            <color rgb="FF000000"/>
            <rFont val="Calibri"/>
            <family val="2"/>
          </rPr>
          <t xml:space="preserve">Provide the full time equivalent position. E.g. .5 = half time position; 1.0 = full time position
</t>
        </r>
      </text>
    </comment>
    <comment ref="G21" authorId="1" shapeId="0" xr:uid="{6C103570-C47B-499C-9422-4744B9B439DB}">
      <text>
        <r>
          <rPr>
            <sz val="11"/>
            <color rgb="FF000000"/>
            <rFont val="Calibri"/>
            <family val="2"/>
          </rPr>
          <t xml:space="preserve">Is the staffing position a stipend?  Yes or No
</t>
        </r>
      </text>
    </comment>
    <comment ref="H21" authorId="1" shapeId="0" xr:uid="{D83F2561-7107-444E-9A36-BE5E9F4F9AAC}">
      <text>
        <r>
          <rPr>
            <sz val="11"/>
            <color rgb="FF000000"/>
            <rFont val="Calibri"/>
            <family val="2"/>
          </rPr>
          <t>Is staffing position split-funded?  Yes or No</t>
        </r>
      </text>
    </comment>
    <comment ref="I21" authorId="1" shapeId="0" xr:uid="{1ADA9981-9B6C-4C45-AC3B-10CF0314899E}">
      <text>
        <r>
          <rPr>
            <sz val="11"/>
            <color rgb="FF000000"/>
            <rFont val="Calibri"/>
            <family val="2"/>
          </rPr>
          <t xml:space="preserve">E.g. Title I Part A; Title II, Part A; NESP;  Federal/State/Local; Other 
</t>
        </r>
      </text>
    </comment>
    <comment ref="K21" authorId="1" shapeId="0" xr:uid="{BDC3E47A-58B4-42EC-A5F5-FAC6C738D637}">
      <text>
        <r>
          <rPr>
            <sz val="11"/>
            <color rgb="FF000000"/>
            <rFont val="Calibri"/>
            <family val="2"/>
          </rPr>
          <t>Provide a brief description of staff member's roles and responsibilities; NOTE: Job descriptions are required to be submitted for all Title III-funded staff</t>
        </r>
      </text>
    </comment>
  </commentList>
</comments>
</file>

<file path=xl/sharedStrings.xml><?xml version="1.0" encoding="utf-8"?>
<sst xmlns="http://schemas.openxmlformats.org/spreadsheetml/2006/main" count="1514" uniqueCount="1055">
  <si>
    <t>Budget Category</t>
  </si>
  <si>
    <t xml:space="preserve">9545 | 21st Century Charter Sch Of Gary  </t>
  </si>
  <si>
    <t>9970 | ACE Preparatory Academy</t>
  </si>
  <si>
    <t>Instruction: Salary (Cert.)</t>
  </si>
  <si>
    <t xml:space="preserve">0015 | Adams Central Community Schools </t>
  </si>
  <si>
    <t>Instruction: Benefits (Cert.)</t>
  </si>
  <si>
    <t>9130 | Adelante Schools</t>
  </si>
  <si>
    <t>Instruction: Salary (NonCert.)</t>
  </si>
  <si>
    <t>5265 | Alexandria Com School Corp</t>
  </si>
  <si>
    <t>Instruction: Benefits (NonCert.)</t>
  </si>
  <si>
    <t xml:space="preserve">5265 | Alexandria Com School Corp    </t>
  </si>
  <si>
    <t>Instruction: Professional Services</t>
  </si>
  <si>
    <t>9065 | Allegiant Preparatory Academy</t>
  </si>
  <si>
    <t>Instruction: Rentals</t>
  </si>
  <si>
    <t>5275 | Anderson Community School Corp</t>
  </si>
  <si>
    <t>Instruction: Other Purchased Services</t>
  </si>
  <si>
    <t>9750 | Anderson Excel Center</t>
  </si>
  <si>
    <t>Instruction: General Supplies</t>
  </si>
  <si>
    <t xml:space="preserve">9790 | Anderson Preparatory Academy      </t>
  </si>
  <si>
    <t>Instruction: Property</t>
  </si>
  <si>
    <t xml:space="preserve">9615 | Andrew J Brown Academy            </t>
  </si>
  <si>
    <t>Instruction: Transfer</t>
  </si>
  <si>
    <t xml:space="preserve">5470 | Argos Community Schools       </t>
  </si>
  <si>
    <t>Support Services (Student): Salary (Cert.)</t>
  </si>
  <si>
    <t xml:space="preserve">9685 | Aspire Charter Academy            </t>
  </si>
  <si>
    <t>Support Services (Student): Benefits (Cert.)</t>
  </si>
  <si>
    <t xml:space="preserve">2435 | Attica Consolidated Sch Corp  </t>
  </si>
  <si>
    <t>Support Services (Student): Salary (NonCert.)</t>
  </si>
  <si>
    <t xml:space="preserve">3315 | Avon Community School Corp    </t>
  </si>
  <si>
    <t>Support Services (Student): Benefits (NonCert.)</t>
  </si>
  <si>
    <t>9645 | Avondale Meadows Academy</t>
  </si>
  <si>
    <t>Support Services (Student): Professional Services</t>
  </si>
  <si>
    <t>9040 | Avondale Meadows Middle School</t>
  </si>
  <si>
    <t>Support Services (Student): Rentals</t>
  </si>
  <si>
    <t xml:space="preserve">1315 | Barr-Reeve Com Schools Inc    </t>
  </si>
  <si>
    <t>Support Services (Student): Other Purchased Services</t>
  </si>
  <si>
    <t xml:space="preserve">0365 | Bartholomew Con School Corp   </t>
  </si>
  <si>
    <t>Support Services (Student): General Supplies</t>
  </si>
  <si>
    <t xml:space="preserve">6895 | Batesville Community Sch Corp </t>
  </si>
  <si>
    <t>Support Services (Student): Property</t>
  </si>
  <si>
    <t xml:space="preserve">2260 | Baugo Community Schools       </t>
  </si>
  <si>
    <t>Support Services (Student): Transfer</t>
  </si>
  <si>
    <t xml:space="preserve">5380 | Beech Grove City Schools      </t>
  </si>
  <si>
    <t>Improvement of Instruction: Salary (Cert.)</t>
  </si>
  <si>
    <t xml:space="preserve">9140 | Believe Circle City High School </t>
  </si>
  <si>
    <t>Improvement of Instruction: Benefits (Cert.)</t>
  </si>
  <si>
    <t xml:space="preserve">0395 | Benton Community School Corp  </t>
  </si>
  <si>
    <t>Improvement of Instruction: Salary (NonCert.)</t>
  </si>
  <si>
    <t xml:space="preserve">0515 | Blackford County Schools      </t>
  </si>
  <si>
    <t>Improvement of Instruction: Benefits (NonCert.)</t>
  </si>
  <si>
    <t xml:space="preserve">2920 | Bloomfield School District    </t>
  </si>
  <si>
    <t>Improvement of Instruction: Professional Services</t>
  </si>
  <si>
    <t xml:space="preserve">3405 | Blue River Valley Schools     </t>
  </si>
  <si>
    <t>Improvement of Instruction: Rentals</t>
  </si>
  <si>
    <t>0935 | Borden-Henryville School Corp.</t>
  </si>
  <si>
    <t>Improvement of Instruction: Other Purchased Services</t>
  </si>
  <si>
    <t xml:space="preserve">5480 | Bremen Public Schools         </t>
  </si>
  <si>
    <t>Improvement of Instruction: General Supplies</t>
  </si>
  <si>
    <t xml:space="preserve">3305 | Brownsburg Community Sch Corp </t>
  </si>
  <si>
    <t>Improvement of Instruction: Property</t>
  </si>
  <si>
    <t xml:space="preserve">3695 | Brownstown Cnt Com Sch Corp   </t>
  </si>
  <si>
    <t>Improvement of Instruction: Transfer</t>
  </si>
  <si>
    <t>9620 | Burris Laboratory School</t>
  </si>
  <si>
    <t>Other Support Services: Salary (Cert.)</t>
  </si>
  <si>
    <t>3455 | C A Beard Memorial School Corp</t>
  </si>
  <si>
    <t>Other Support Services: Benefits (Cert.)</t>
  </si>
  <si>
    <t>9725 | Canaan Community Academy</t>
  </si>
  <si>
    <t>Other Support Services: Salary (NonCert.)</t>
  </si>
  <si>
    <t xml:space="preserve">6340 | Cannelton City Schools        </t>
  </si>
  <si>
    <t>Other Support Services: Benefits (NonCert.)</t>
  </si>
  <si>
    <t>9880 | Career Academy High School</t>
  </si>
  <si>
    <t>Other Support Services: Professional Services</t>
  </si>
  <si>
    <t>9965 | Career Academy Middle School</t>
  </si>
  <si>
    <t>Other Support Services: Rentals</t>
  </si>
  <si>
    <t>3060 | Carmel Clay Schools</t>
  </si>
  <si>
    <t>Other Support Services: Other Purchased Services</t>
  </si>
  <si>
    <t>9710 | Carpe Diem - Northwest</t>
  </si>
  <si>
    <t>Other Support Services: General Supplies</t>
  </si>
  <si>
    <t xml:space="preserve">0750 | Carroll Consolidated Sch Corp </t>
  </si>
  <si>
    <t>Other Support Services: Property</t>
  </si>
  <si>
    <t xml:space="preserve">2650 | Caston School Corporation     </t>
  </si>
  <si>
    <t>Other Support Services: Transfer</t>
  </si>
  <si>
    <t xml:space="preserve">4205 | Center Grove Com Sch Corp     </t>
  </si>
  <si>
    <t>Operations and Maintenance: Salary (Cert.)</t>
  </si>
  <si>
    <t xml:space="preserve">8360 | Centerville-Abington Com Schs </t>
  </si>
  <si>
    <t>Operations and Maintenance: Benefits (Cert.)</t>
  </si>
  <si>
    <t xml:space="preserve">6055 | Central Noble Com School Corp </t>
  </si>
  <si>
    <t>Operations and Maintenance: Salary (NonCert.)</t>
  </si>
  <si>
    <t>9445 | Charles A Tindley Accelerated Schl</t>
  </si>
  <si>
    <t>Operations and Maintenance: Benefits (NonCert.)</t>
  </si>
  <si>
    <t xml:space="preserve">9310 | Charter School Of The Dunes       </t>
  </si>
  <si>
    <t>Operations and Maintenance: Professional Services</t>
  </si>
  <si>
    <t xml:space="preserve">9380 | Christel House Academy South            </t>
  </si>
  <si>
    <t>Operations and Maintenance: Rentals</t>
  </si>
  <si>
    <t>9395 | Christel House Academy West</t>
  </si>
  <si>
    <t>Operations and Maintenance: Other Purchased Services</t>
  </si>
  <si>
    <t>9385 | Christel House DORS</t>
  </si>
  <si>
    <t>Operations and Maintenance: General Supplies</t>
  </si>
  <si>
    <t>9440 | Christel House DORS West</t>
  </si>
  <si>
    <t>Operations and Maintenance: Property</t>
  </si>
  <si>
    <t>9150 | Circle City Prep Charter School</t>
  </si>
  <si>
    <t>Operations and Maintenance: Transfer</t>
  </si>
  <si>
    <t>4145 | Clark-Pleasant Com School Corp</t>
  </si>
  <si>
    <t>Transportation: Salary (Cert.)</t>
  </si>
  <si>
    <t xml:space="preserve">1000 | Clarksville Com School Corp   </t>
  </si>
  <si>
    <t>Transportation: Benefits (Cert.)</t>
  </si>
  <si>
    <t xml:space="preserve">1125 | Clay Community Schools        </t>
  </si>
  <si>
    <t>Transportation: Salary (NonCert.)</t>
  </si>
  <si>
    <t xml:space="preserve">1150 | Clinton Central School Corp   </t>
  </si>
  <si>
    <t>Transportation: Benefits (NonCert.)</t>
  </si>
  <si>
    <t xml:space="preserve">1160 | Clinton Prairie School Corp   </t>
  </si>
  <si>
    <t>Transportation: Professional Services</t>
  </si>
  <si>
    <t xml:space="preserve">6750 | Cloverdale Community Schools  </t>
  </si>
  <si>
    <t>Transportation: Rentals</t>
  </si>
  <si>
    <t xml:space="preserve">9320 | Community Montessori Inc          </t>
  </si>
  <si>
    <t>Transportation: Other Purchased Services</t>
  </si>
  <si>
    <t>1170 | Community Schools Of Frankfort</t>
  </si>
  <si>
    <t>Transportation: General Supplies</t>
  </si>
  <si>
    <t xml:space="preserve">2270 | Concord Community Schools     </t>
  </si>
  <si>
    <t>Transportation: Property</t>
  </si>
  <si>
    <t>0670 | County School Corp Of Brown Co</t>
  </si>
  <si>
    <t>Transportation: Transfer</t>
  </si>
  <si>
    <t xml:space="preserve">2440 | Covington Community Sch Corp  </t>
  </si>
  <si>
    <t>Community Services Operations: Salary (Cert.)</t>
  </si>
  <si>
    <t xml:space="preserve">1900 | Cowan Community School Corp   </t>
  </si>
  <si>
    <t>Community Services Operations: Benefits (Cert.)</t>
  </si>
  <si>
    <t xml:space="preserve">1300 | Crawford Co Com School Corp   </t>
  </si>
  <si>
    <t>Community Services Operations: Salary (NonCert.)</t>
  </si>
  <si>
    <t xml:space="preserve">5855 | Crawfordsville Com Schools    </t>
  </si>
  <si>
    <t>Community Services Operations: Benefits (NonCert.)</t>
  </si>
  <si>
    <t>3710 | Crothersville Community School</t>
  </si>
  <si>
    <t>Community Services Operations: Professional Services</t>
  </si>
  <si>
    <t>4660 | Crown Point Community Sch Corp</t>
  </si>
  <si>
    <t>Community Services Operations: Rentals</t>
  </si>
  <si>
    <t>8825 | CSUSA Donnan</t>
  </si>
  <si>
    <t>Community Services Operations: Other Purchased Services</t>
  </si>
  <si>
    <t>8810 | CSUSA Howe</t>
  </si>
  <si>
    <t>Community Services Operations: General Supplies</t>
  </si>
  <si>
    <t>8815 | CSUSA Manual</t>
  </si>
  <si>
    <t>Community Services Operations: Property</t>
  </si>
  <si>
    <t xml:space="preserve">5455 | Culver Community Schools Corp </t>
  </si>
  <si>
    <t>Community Services Operations: Transfer</t>
  </si>
  <si>
    <t xml:space="preserve">1940 | Daleville Community Schools   </t>
  </si>
  <si>
    <t>Indirect Cost Used</t>
  </si>
  <si>
    <t>9920 | Damar Charter Academy</t>
  </si>
  <si>
    <t>3325 | Danville Community School Corp</t>
  </si>
  <si>
    <t xml:space="preserve">1655 | Decatur County Com Schools    </t>
  </si>
  <si>
    <t xml:space="preserve">1835 | Dekalb Co Ctl United Sch Dist </t>
  </si>
  <si>
    <t>1805 | Dekalb Co Eastern Com Sch Dist</t>
  </si>
  <si>
    <t>1875 | Delaware Community School Corp</t>
  </si>
  <si>
    <t xml:space="preserve">0755 | Delphi Community School Corp  </t>
  </si>
  <si>
    <t>9870 | Discovery Charter School</t>
  </si>
  <si>
    <t xml:space="preserve">9795 | Dr Robert H Faulkner Academy      </t>
  </si>
  <si>
    <t>9950 | Dugger Union Comm Schools Academy</t>
  </si>
  <si>
    <t xml:space="preserve">6470 | Duneland School Corporation   </t>
  </si>
  <si>
    <t>8690 | Dynamic Minds Academy</t>
  </si>
  <si>
    <t xml:space="preserve">0255 | East Allen County Schools     </t>
  </si>
  <si>
    <t xml:space="preserve">9595 | East Chicago Lighthouse Charter   </t>
  </si>
  <si>
    <t>9555 | East Chicago Urban Enterprise Acad</t>
  </si>
  <si>
    <t>2725 | East Gibson School Corporation</t>
  </si>
  <si>
    <t xml:space="preserve">6060 | East Noble School Corp        </t>
  </si>
  <si>
    <t>6510 | East Porter County School Corp</t>
  </si>
  <si>
    <t xml:space="preserve">8215 | East Washington School Corp   </t>
  </si>
  <si>
    <t xml:space="preserve">2815 | Eastbrook Community Sch Corp  </t>
  </si>
  <si>
    <t>3145 | Eastern Hancock Co Com Sch Cor</t>
  </si>
  <si>
    <t xml:space="preserve">6620 | Eastern Pulaski Com Sch Corp  </t>
  </si>
  <si>
    <t xml:space="preserve">2940 | Eastern Sch Dist Of Greene Co </t>
  </si>
  <si>
    <t xml:space="preserve">3480 | Eastern-Howard School Corp    </t>
  </si>
  <si>
    <t xml:space="preserve">4215 | Edinburgh Community Sch Corp  </t>
  </si>
  <si>
    <t>8820 | Edison Learning Roosevelt</t>
  </si>
  <si>
    <t xml:space="preserve">2305 | Elkhart Community Schools     </t>
  </si>
  <si>
    <t xml:space="preserve">5280 | Elwood Community School Corp  </t>
  </si>
  <si>
    <t xml:space="preserve">5910 | Eminence Con School Corp      </t>
  </si>
  <si>
    <t>9365 | Enlace Academy</t>
  </si>
  <si>
    <t>7995 | Evansville-Vanderburgh Sch Cor</t>
  </si>
  <si>
    <t>8655 | Excel Center - Bloomington</t>
  </si>
  <si>
    <t>9050 | Excel Center - Clarksville</t>
  </si>
  <si>
    <t>9055 | Excel Center - Hammond</t>
  </si>
  <si>
    <t>9355 | Excel Center - Kokomo</t>
  </si>
  <si>
    <t xml:space="preserve">9345 | Excel Center - Lafayette   </t>
  </si>
  <si>
    <t>9335 | Excel Center - Lafayette Square Mall</t>
  </si>
  <si>
    <t>9305 | Excel Center - Richmond</t>
  </si>
  <si>
    <t>9995 | Excel Center - Shelbyville</t>
  </si>
  <si>
    <t>9910 | Excel Center for Adult Learners</t>
  </si>
  <si>
    <t>9190 | Excel Center Gary (LEADS)</t>
  </si>
  <si>
    <t>9855 | Excel Center Noblesville</t>
  </si>
  <si>
    <t>9900 | Excel Center South Bend</t>
  </si>
  <si>
    <t>9840 | Excel Center University Heights</t>
  </si>
  <si>
    <t xml:space="preserve">2155 | Fairfield Community Schools   </t>
  </si>
  <si>
    <t xml:space="preserve">2395 | Fayette County School Corp    </t>
  </si>
  <si>
    <t>0370 | Flat Rock-Hawcreek School Corp</t>
  </si>
  <si>
    <t xml:space="preserve">0235 | Fort Wayne Community Schools  </t>
  </si>
  <si>
    <t>4225 | Franklin Community School Corp</t>
  </si>
  <si>
    <t xml:space="preserve">2475 | Franklin County Com Sch Corp  </t>
  </si>
  <si>
    <t>5310 | Franklin Township Com Sch Corp</t>
  </si>
  <si>
    <t xml:space="preserve">5245 | Frankton-Lapel Community Schs </t>
  </si>
  <si>
    <t xml:space="preserve">7605 | Fremont Community Schools     </t>
  </si>
  <si>
    <t xml:space="preserve">8525 | Frontier School Corporation   </t>
  </si>
  <si>
    <t xml:space="preserve">1820 | Garrett-Keyser-Butler Com Schools     </t>
  </si>
  <si>
    <t>4690 | Gary Community School Corp</t>
  </si>
  <si>
    <t xml:space="preserve">9535 | Gary Lighthouse Charter School    </t>
  </si>
  <si>
    <t>9885 | Gary Middle College</t>
  </si>
  <si>
    <t>9070 | Gary Middle College West</t>
  </si>
  <si>
    <t xml:space="preserve">9665 | Geist Montessori Academy          </t>
  </si>
  <si>
    <t>8970 | GEO Next Generation Academy</t>
  </si>
  <si>
    <t>9975 | Global Preparatory Academy</t>
  </si>
  <si>
    <t xml:space="preserve">2315 | Goshen Community Schools      </t>
  </si>
  <si>
    <t xml:space="preserve">1010 | Greater Clark County Schools  </t>
  </si>
  <si>
    <t xml:space="preserve">2120 | Greater Jasper Con Schs       </t>
  </si>
  <si>
    <t>6755 | Greencastle Community Sch Corp</t>
  </si>
  <si>
    <t>3125 | Greenfield-Central Com Schools</t>
  </si>
  <si>
    <t xml:space="preserve">1730 | Greensburg Community Schools  </t>
  </si>
  <si>
    <t xml:space="preserve">4245 | Greenwood Community Sch Corp  </t>
  </si>
  <si>
    <t xml:space="preserve">4700 | Griffith Public Schools       </t>
  </si>
  <si>
    <t xml:space="preserve">7610 | Hamilton Community Schools    </t>
  </si>
  <si>
    <t xml:space="preserve">3025 | Hamilton Heights School Corp  </t>
  </si>
  <si>
    <t>3005 | Hamilton Southeastern Schools</t>
  </si>
  <si>
    <t>9705 | Hammond Academy</t>
  </si>
  <si>
    <t>4580 | Hanover Community Sch Corp</t>
  </si>
  <si>
    <t xml:space="preserve">9650 | Herron High School                 </t>
  </si>
  <si>
    <t>TBD | Herron Prep Academy</t>
  </si>
  <si>
    <t>9990 | Higher Institute of Arts &amp; Tech</t>
  </si>
  <si>
    <t>8990 | Him by Her Collegiate School for the Arts</t>
  </si>
  <si>
    <t xml:space="preserve">9805 | Hoosier Academy - Indianapolis    </t>
  </si>
  <si>
    <t>9865 | Hoosier Academy Virtual</t>
  </si>
  <si>
    <t xml:space="preserve">9651 | Hope Academy                      </t>
  </si>
  <si>
    <t xml:space="preserve">9655 | Hope Academy                      </t>
  </si>
  <si>
    <t xml:space="preserve">3625 | Huntington Co Com Sch Corp    </t>
  </si>
  <si>
    <t>9010 | Ignite Achievement Academy</t>
  </si>
  <si>
    <t>9625 | IN Academy for Science ,Math, and Humanities</t>
  </si>
  <si>
    <t>9905 | IN Connections Academy Virtual Pilot</t>
  </si>
  <si>
    <t>9435 | Indiana Achievement Academy</t>
  </si>
  <si>
    <t>9505 | Indiana Agriculture and Technology</t>
  </si>
  <si>
    <t>9035 | Indiana Career Connections Academy</t>
  </si>
  <si>
    <t>9490 | Indiana College Preparatory</t>
  </si>
  <si>
    <t>9100 | Indiana Dept. of Corrections (Part D only)</t>
  </si>
  <si>
    <t>9895 | Indiana Math and Science Academy - North</t>
  </si>
  <si>
    <t>9785 | Indiana Math And Science Academy -Indianapolis</t>
  </si>
  <si>
    <t xml:space="preserve">9155 | Indiana Virtual Pathways Academy </t>
  </si>
  <si>
    <t>9890 | Indiana Virtual School</t>
  </si>
  <si>
    <t>9780 | Indianapolis Academy of Excellence</t>
  </si>
  <si>
    <t>9770 | Indianapolis Lighthouse Charter East</t>
  </si>
  <si>
    <t>9670 | Indianapolis Metropolitan High Sch</t>
  </si>
  <si>
    <t>5385 | Indianapolis Public Schools</t>
  </si>
  <si>
    <t>TBD | Indianapolis (Indy) STEAM Academy</t>
  </si>
  <si>
    <t>9120 | Insight School Of Indiana</t>
  </si>
  <si>
    <t>9735 | Inspire Academy</t>
  </si>
  <si>
    <t>8675 | Invent Learning Hub</t>
  </si>
  <si>
    <t xml:space="preserve">9330 | Irvington Community School        </t>
  </si>
  <si>
    <t>8685 | J&amp;R Phalen Elementary School (George H. Fisher School 93)</t>
  </si>
  <si>
    <t>6900 | Jac-Cen-Del Community Sch Corp</t>
  </si>
  <si>
    <t>8940 | James &amp; Rosemary Phalen Leadership Academy High School</t>
  </si>
  <si>
    <t>9045 | James and Rosemary Phalen Leadership Academy</t>
  </si>
  <si>
    <t xml:space="preserve">3945 | Jay School Corp               </t>
  </si>
  <si>
    <t xml:space="preserve">4015 | Jennings County School Corp   </t>
  </si>
  <si>
    <t xml:space="preserve">7150 | John Glenn School Corporation </t>
  </si>
  <si>
    <t xml:space="preserve">9495 | Joshua Academy                    </t>
  </si>
  <si>
    <t xml:space="preserve">3785 | Kankakee Valley School Corp   </t>
  </si>
  <si>
    <t>9115 | Kindezi Academy</t>
  </si>
  <si>
    <t xml:space="preserve">9400 | KIPP Indpls College Preparatory   </t>
  </si>
  <si>
    <t>9135 | KIPP Indy Legacy High School</t>
  </si>
  <si>
    <t>9410 | KIPP Unite College Prep Elementary</t>
  </si>
  <si>
    <t xml:space="preserve">7525 | Knox Community School Corp    </t>
  </si>
  <si>
    <t>3500 | Kokomo Sch Corp</t>
  </si>
  <si>
    <t xml:space="preserve">4945 | La Porte Community School Corp </t>
  </si>
  <si>
    <t xml:space="preserve">7855 | Lafayette School Corporation  </t>
  </si>
  <si>
    <t>4615 | Lake Central School Corporation</t>
  </si>
  <si>
    <t xml:space="preserve">4650 | Lake Ridge Schools            </t>
  </si>
  <si>
    <t>4680 | Lake Station Community Schools</t>
  </si>
  <si>
    <t xml:space="preserve">4535 | Lakeland School Corporation   </t>
  </si>
  <si>
    <t>3160 | Lanesville Community School Co</t>
  </si>
  <si>
    <t>TBD | Lawrence Co Independent School</t>
  </si>
  <si>
    <t xml:space="preserve">1620 | Lawrenceburg Com School Corp  </t>
  </si>
  <si>
    <t xml:space="preserve">0665 | Lebanon Community School Corp </t>
  </si>
  <si>
    <t>0815 | Lewis Cass Schools</t>
  </si>
  <si>
    <t xml:space="preserve">1895 | Liberty-Perry Com School Corp </t>
  </si>
  <si>
    <t xml:space="preserve">2950 | Linton-Stockton School Corp   </t>
  </si>
  <si>
    <t>0875 | Logansport Community Sch Corp</t>
  </si>
  <si>
    <t xml:space="preserve">5525 | Loogootee Community Sch Corp  </t>
  </si>
  <si>
    <t xml:space="preserve">6460 | M S D Boone Township          </t>
  </si>
  <si>
    <t xml:space="preserve">5300 | M S D Decatur Township        </t>
  </si>
  <si>
    <t xml:space="preserve">5330 | M S D Lawrence Township       </t>
  </si>
  <si>
    <t xml:space="preserve">5925 | M S D Martinsville Schools    </t>
  </si>
  <si>
    <t xml:space="preserve">6590 | M S D Mount Vernon            </t>
  </si>
  <si>
    <t>4860 | M S D New Durham Township</t>
  </si>
  <si>
    <t xml:space="preserve">6600 | M S D North Posey Co Schools  </t>
  </si>
  <si>
    <t xml:space="preserve">5350 | M S D Pike Township           </t>
  </si>
  <si>
    <t xml:space="preserve">2960 | M S D Shakamak Schools        </t>
  </si>
  <si>
    <t xml:space="preserve">0125 | M S D Southwest Allen County  </t>
  </si>
  <si>
    <t xml:space="preserve">7615 | M S D Steuben County          </t>
  </si>
  <si>
    <t xml:space="preserve">8050 | M S D Wabash County Schools   </t>
  </si>
  <si>
    <t xml:space="preserve">5360 | M S D Warren Township         </t>
  </si>
  <si>
    <t xml:space="preserve">5370 | M S D Washington Township     </t>
  </si>
  <si>
    <t xml:space="preserve">5375 | M S D Wayne Township          </t>
  </si>
  <si>
    <t xml:space="preserve">5615 | Maconaquah School Corp        </t>
  </si>
  <si>
    <t xml:space="preserve">3995 | Madison Consolidated Schools  </t>
  </si>
  <si>
    <t xml:space="preserve">2825 | Madison-Grant United Sch Corp </t>
  </si>
  <si>
    <t xml:space="preserve">8045 | Manchester Community Schools  </t>
  </si>
  <si>
    <t>9915 | Marion Academy (Closed August 2, 2019)</t>
  </si>
  <si>
    <t xml:space="preserve">2865 | Marion Community Schools      </t>
  </si>
  <si>
    <t>9090 | Matchbook Learning</t>
  </si>
  <si>
    <t>9955 | Mays Community Academy</t>
  </si>
  <si>
    <t xml:space="preserve">3640 | Medora Community School Corp  </t>
  </si>
  <si>
    <t>4600 | Merrillville Community Schools</t>
  </si>
  <si>
    <t xml:space="preserve">4925 | Michigan City Area Schools    </t>
  </si>
  <si>
    <t xml:space="preserve">2275 | Middlebury Community Schools  </t>
  </si>
  <si>
    <t xml:space="preserve">6910 | Milan Community Schools       </t>
  </si>
  <si>
    <t xml:space="preserve">3335 | Mill Creek Community Sch Corp </t>
  </si>
  <si>
    <t xml:space="preserve">2855 | Mississinewa Com Schools Corp </t>
  </si>
  <si>
    <t xml:space="preserve">5085 | Mitchell Community Schools    </t>
  </si>
  <si>
    <t>6820 | Monroe Central School Corp</t>
  </si>
  <si>
    <t xml:space="preserve">5740 | Monroe County Com Sch Corp    </t>
  </si>
  <si>
    <t xml:space="preserve">5900 | Monroe-Gregg School District  </t>
  </si>
  <si>
    <t xml:space="preserve">5930 | Mooresville Con School Corp   </t>
  </si>
  <si>
    <t>8445 | MSD Bluffton-Harrison</t>
  </si>
  <si>
    <t>8115 | MSD Warren County</t>
  </si>
  <si>
    <t xml:space="preserve">3135 | Mt Vernon Community Sch Corp  </t>
  </si>
  <si>
    <t xml:space="preserve">1970 | Muncie Community Schools      </t>
  </si>
  <si>
    <t>9160 | Muncie Excel Center</t>
  </si>
  <si>
    <t>TBD | The Nature School of Central Indiana</t>
  </si>
  <si>
    <t>9730 | Neighbors' New Vistas High School</t>
  </si>
  <si>
    <t xml:space="preserve">8305 | Nettle Creek School Corp      </t>
  </si>
  <si>
    <t xml:space="preserve">2400 | New Albany-Floyd Co Con Sch   </t>
  </si>
  <si>
    <t xml:space="preserve">3445 | New Castle Community Sch Corp </t>
  </si>
  <si>
    <t>4805 | New Prairie United School Corp</t>
  </si>
  <si>
    <t>9930 | Nexus Academy of Indianapolis</t>
  </si>
  <si>
    <t>4255 | Nineveh-Hensley-Jackson United</t>
  </si>
  <si>
    <t xml:space="preserve">3070 | Noblesville Schools           </t>
  </si>
  <si>
    <t xml:space="preserve">0025 | North Adams Community Schools </t>
  </si>
  <si>
    <t>6375 | North Central Parke Comm Sch Corp</t>
  </si>
  <si>
    <t xml:space="preserve">1375 | North Daviess Com Schools  </t>
  </si>
  <si>
    <t xml:space="preserve">2735 | North Gibson School Corp      </t>
  </si>
  <si>
    <t>3180 | North Harrison Com School Corp</t>
  </si>
  <si>
    <t>7515 | North Judson-San Pierre Sch Co</t>
  </si>
  <si>
    <t xml:space="preserve">4315 | North Knox School Corp        </t>
  </si>
  <si>
    <t xml:space="preserve">5075 | North Lawrence Com Schools    </t>
  </si>
  <si>
    <t xml:space="preserve">5620 | North Miami Community Schools </t>
  </si>
  <si>
    <t xml:space="preserve">5835 | North Montgomery Com Sch Corp </t>
  </si>
  <si>
    <t xml:space="preserve">5945 | North Newton School Corp      </t>
  </si>
  <si>
    <t>6715 | North Putnam Community Schools</t>
  </si>
  <si>
    <t xml:space="preserve">7385 | North Spencer County Sch Corp </t>
  </si>
  <si>
    <t xml:space="preserve">8010 | North Vermillion Com Sch Corp </t>
  </si>
  <si>
    <t>3295 | North West Hendricks Schools</t>
  </si>
  <si>
    <t xml:space="preserve">8515 | North White School Corp       </t>
  </si>
  <si>
    <t xml:space="preserve">2040 | Northeast Dubois Co Sch Corp  </t>
  </si>
  <si>
    <t xml:space="preserve">7645 | Northeast School Corp         </t>
  </si>
  <si>
    <t xml:space="preserve">8375 | Northeastern Wayne Schools    </t>
  </si>
  <si>
    <t xml:space="preserve">8435 | Northern Wells Com Schools    </t>
  </si>
  <si>
    <t>0225 | Northwest Allen County Schools</t>
  </si>
  <si>
    <t xml:space="preserve">7350 | Northwestern Con School Corp  </t>
  </si>
  <si>
    <t xml:space="preserve">3470 | Northwestern School Corp      </t>
  </si>
  <si>
    <t xml:space="preserve">5625 | Oak Hill United School Corp   </t>
  </si>
  <si>
    <t xml:space="preserve">9640 | Options Charter Sch - Noblesville </t>
  </si>
  <si>
    <t>9325 | Options Charter Schools</t>
  </si>
  <si>
    <t xml:space="preserve">7495 | Oregon-Davis School Corp      </t>
  </si>
  <si>
    <t xml:space="preserve">6145 | Orleans Community Schools     </t>
  </si>
  <si>
    <t>9030 | Otwell Miller Academy</t>
  </si>
  <si>
    <t xml:space="preserve">6155 | Paoli Community School Corp   </t>
  </si>
  <si>
    <t>9860 | Paramount Brookside</t>
  </si>
  <si>
    <t>9165 | Paramount Englewood</t>
  </si>
  <si>
    <t>TBD | Paramount Online Academy</t>
  </si>
  <si>
    <t>9680 | Paramount School of Excellence</t>
  </si>
  <si>
    <t>9060 | Paramount School of Excellence II (Cottage Home)</t>
  </si>
  <si>
    <t>7175 | Penn Harris Madison School Corp</t>
  </si>
  <si>
    <t>6325 | Perry Central Com Schools Corp</t>
  </si>
  <si>
    <t xml:space="preserve">5340 | Perry Township Schools         </t>
  </si>
  <si>
    <t xml:space="preserve">5635 | Peru Community Schools        </t>
  </si>
  <si>
    <t>8950 | Phalen Leadership Academy at Francis Scott Key School 103</t>
  </si>
  <si>
    <t>9954 | Phalen Leadership Academy at Louis B. Russell School 48</t>
  </si>
  <si>
    <t>9000 | Phalen Virtual Leadership Academy</t>
  </si>
  <si>
    <t xml:space="preserve">6445 | Pike County School Corp       </t>
  </si>
  <si>
    <t>9085 | PilotED Schools Bethel Park</t>
  </si>
  <si>
    <t xml:space="preserve">0775 | Pioneer Regional School Corp  </t>
  </si>
  <si>
    <t xml:space="preserve">3330 | Plainfield Community Sch Corp </t>
  </si>
  <si>
    <t>5485 | Plymouth Community School Corp</t>
  </si>
  <si>
    <t xml:space="preserve">6550 | Portage Township Schools      </t>
  </si>
  <si>
    <t xml:space="preserve">6520 | Porter Township School Corp   </t>
  </si>
  <si>
    <t xml:space="preserve">4515 | Prairie Heights Com Sch Corp  </t>
  </si>
  <si>
    <t>TBD | Promise Prep</t>
  </si>
  <si>
    <t>9015 | Purdue Polytechnic High School</t>
  </si>
  <si>
    <t>8635 | Purdue Polytechnic High School North</t>
  </si>
  <si>
    <t>8960 | Purdue Polytechnic High School South Bend</t>
  </si>
  <si>
    <t xml:space="preserve">6825 | Randolph Central School Corp  </t>
  </si>
  <si>
    <t xml:space="preserve">6835 | Randolph Eastern School Corp  </t>
  </si>
  <si>
    <t xml:space="preserve">6805 | Randolph Southern School Corp  </t>
  </si>
  <si>
    <t>9690 | Renaissance Academy Charter School</t>
  </si>
  <si>
    <t>3815 | Rensselaer Central School Corp</t>
  </si>
  <si>
    <t>5705 | Richland Bean Blossom CSC</t>
  </si>
  <si>
    <t>8385 | Richmond Community School Corp</t>
  </si>
  <si>
    <t xml:space="preserve">6080 | Rising Sun-Ohio Co Com        </t>
  </si>
  <si>
    <t>4590 | River Forest Community Sch Cor</t>
  </si>
  <si>
    <t>9145 | Riverside Charter Sch,District</t>
  </si>
  <si>
    <t xml:space="preserve">2645 | Rochester Community Sch Corp  </t>
  </si>
  <si>
    <t>9875 | Rock Creek Community Academy</t>
  </si>
  <si>
    <t>9170 | Rooted School of Indianapolis</t>
  </si>
  <si>
    <t xml:space="preserve">1180 | Rossville Con School District </t>
  </si>
  <si>
    <t xml:space="preserve">9465 | Rural Community Schools Inc       </t>
  </si>
  <si>
    <t xml:space="preserve">6995 | Rush County Schools           </t>
  </si>
  <si>
    <t xml:space="preserve">8205 | Salem Community Schools       </t>
  </si>
  <si>
    <t xml:space="preserve">4670 | School City Of East Chicago   </t>
  </si>
  <si>
    <t xml:space="preserve">4710 | School City Of Hammond        </t>
  </si>
  <si>
    <t xml:space="preserve">4730 | School City Of Hobart         </t>
  </si>
  <si>
    <t>7200 | School City of Mishawaka</t>
  </si>
  <si>
    <t xml:space="preserve">4720 | School Town Of Highland       </t>
  </si>
  <si>
    <t xml:space="preserve">4740 | School Town Of Munster        </t>
  </si>
  <si>
    <t>5400 | School Town Of Speedway</t>
  </si>
  <si>
    <t>7230 | Scott County School District 1</t>
  </si>
  <si>
    <t>7255 | Scott County School District 2</t>
  </si>
  <si>
    <t xml:space="preserve">9485 | Se Neighborhood Sch Of Excellence </t>
  </si>
  <si>
    <t>9985 | Seven Oaks Classical School</t>
  </si>
  <si>
    <t xml:space="preserve">3675 | Seymour Community Schools     </t>
  </si>
  <si>
    <t>7285 | Shelby Eastern Schools</t>
  </si>
  <si>
    <t xml:space="preserve">7365 | Shelbyville Central Schools   </t>
  </si>
  <si>
    <t xml:space="preserve">3435 | Shenandoah School Corporation </t>
  </si>
  <si>
    <t>3055 | Sheridan Community Schools</t>
  </si>
  <si>
    <t xml:space="preserve">5520 | Shoals Community School Corp  </t>
  </si>
  <si>
    <t xml:space="preserve">9315 | Signature School Inc              </t>
  </si>
  <si>
    <t>0945 | Silver Creek School Corp.</t>
  </si>
  <si>
    <t>9760 | Smith Academy of Excellence</t>
  </si>
  <si>
    <t xml:space="preserve">8625 | Smith-Green Community Schools </t>
  </si>
  <si>
    <t xml:space="preserve">0035 | South Adams Schools           </t>
  </si>
  <si>
    <t xml:space="preserve">7205 | South Bend Community Sch Corp </t>
  </si>
  <si>
    <t xml:space="preserve">4940 | South Central Com School Corp </t>
  </si>
  <si>
    <t>1600 | South Dearborn Com School Corp</t>
  </si>
  <si>
    <t xml:space="preserve">2765 | South Gibson School Corp      </t>
  </si>
  <si>
    <t xml:space="preserve">3190 | South Harrison Com Schools    </t>
  </si>
  <si>
    <t xml:space="preserve">3415 | South Henry School Corp       </t>
  </si>
  <si>
    <t xml:space="preserve">4325 | South Knox School Corp        </t>
  </si>
  <si>
    <t xml:space="preserve">5255 | South Madison Com Sch Corp    </t>
  </si>
  <si>
    <t xml:space="preserve">5845 | South Montgomery Com Sch Corp </t>
  </si>
  <si>
    <t xml:space="preserve">5995 | South Newton School Corp      </t>
  </si>
  <si>
    <t>6705 | South Putnam Community Schools</t>
  </si>
  <si>
    <t xml:space="preserve">6865 | South Ripley Com Sch Corp     </t>
  </si>
  <si>
    <t xml:space="preserve">7445 | South Spencer County Sch Corp </t>
  </si>
  <si>
    <t xml:space="preserve">8020 | South Vermillion Com Sch Corp </t>
  </si>
  <si>
    <t>2100 | Southeast Dubois Co Sch Corp</t>
  </si>
  <si>
    <t>2455 | Southeast Fountain School Corp</t>
  </si>
  <si>
    <t>3115 | Southern Hancock Co Com Sch Co</t>
  </si>
  <si>
    <t xml:space="preserve">8425 | Southern Wells Com Schools    </t>
  </si>
  <si>
    <t xml:space="preserve">2110 | Southwest Dubois Co Sch Corp  </t>
  </si>
  <si>
    <t xml:space="preserve">6260 | Southwest Parke Com Sch Corp  </t>
  </si>
  <si>
    <t xml:space="preserve">7715 | Southwest School Corp         </t>
  </si>
  <si>
    <t>7360 | Southwestern Con Sch Shelby Co</t>
  </si>
  <si>
    <t xml:space="preserve">4000 | Southwestern-Jefferson Co Con </t>
  </si>
  <si>
    <t>6195 | Spencer-Owen Community Schools</t>
  </si>
  <si>
    <t>6160 | Springs Valley Com School Corp</t>
  </si>
  <si>
    <t>9980 | Steel City Academy</t>
  </si>
  <si>
    <t>9960 | Success Academy Primary School</t>
  </si>
  <si>
    <t xml:space="preserve">1560 | Sunman-Dearborn Com Sch Corp  </t>
  </si>
  <si>
    <t>7775 | Switzerland County School Corp</t>
  </si>
  <si>
    <t xml:space="preserve">3460 | Taylor Community School Corp  </t>
  </si>
  <si>
    <t>6350 | Tell City-Troy Twp School Corp</t>
  </si>
  <si>
    <t xml:space="preserve">9835 | The Bloomington Project School    </t>
  </si>
  <si>
    <t>9925 | The George &amp; Veronica Phalen Academy</t>
  </si>
  <si>
    <t>8980 | The Path School</t>
  </si>
  <si>
    <t xml:space="preserve">9460 | Thea Bowman Leadership Academy    </t>
  </si>
  <si>
    <t xml:space="preserve">9350 | Timothy L Johnson Academy         </t>
  </si>
  <si>
    <t>9195 | Timothy L Johnson Leadership Academy</t>
  </si>
  <si>
    <t>9425 | Tindley Genesis</t>
  </si>
  <si>
    <t>9430 | Tindley Summit</t>
  </si>
  <si>
    <t xml:space="preserve">7865 | Tippecanoe School Corp </t>
  </si>
  <si>
    <t xml:space="preserve">4445 | Tippecanoe Valley School Corp </t>
  </si>
  <si>
    <t>7945 | Tipton Community School Corp</t>
  </si>
  <si>
    <t xml:space="preserve">7935 | Tri-Central Community Schools </t>
  </si>
  <si>
    <t xml:space="preserve">8535 | Tri-County School Corp        </t>
  </si>
  <si>
    <t xml:space="preserve">4645 | Tri-Creek School Corp         </t>
  </si>
  <si>
    <t xml:space="preserve">5495 | Triton School Corporation     </t>
  </si>
  <si>
    <t xml:space="preserve">4915 | Tri-Township Cons Sch (Cass, Dewey, Prairie)         </t>
  </si>
  <si>
    <t xml:space="preserve">8565 | Twin Lakes School Corp        </t>
  </si>
  <si>
    <t xml:space="preserve">7950 | Union Co/Clg Corner Joint Sch </t>
  </si>
  <si>
    <t xml:space="preserve">6795 | Union School Corporation      </t>
  </si>
  <si>
    <t xml:space="preserve">6530 | Union Township School Corp    </t>
  </si>
  <si>
    <t>7215 | Union-North United School Corp</t>
  </si>
  <si>
    <t>9095 | Urban ACT Academy Innovation Network Charter School</t>
  </si>
  <si>
    <t xml:space="preserve">6560 | Valparaiso Community Schools  </t>
  </si>
  <si>
    <t>9080 | Vanguard Collegiate of Indy</t>
  </si>
  <si>
    <t>9575 | Victory College Prep Academy</t>
  </si>
  <si>
    <t xml:space="preserve">8030 | Vigo County School Corp       </t>
  </si>
  <si>
    <t xml:space="preserve">4335 | Vincennes Community Sch Corp  </t>
  </si>
  <si>
    <t>9935 | Vision Academy</t>
  </si>
  <si>
    <t xml:space="preserve">8060 | Wabash City Schools           </t>
  </si>
  <si>
    <t xml:space="preserve">2285 | Wa-Nee Community Schools      </t>
  </si>
  <si>
    <t xml:space="preserve">8130 | Warrick County School Corp    </t>
  </si>
  <si>
    <t xml:space="preserve">4415 | Warsaw Community Schools      </t>
  </si>
  <si>
    <t xml:space="preserve">1405 | Washington Com Schools Inc    </t>
  </si>
  <si>
    <t xml:space="preserve">4345 | Wawasee Community School Corp </t>
  </si>
  <si>
    <t>1885 | Wes-Del Community Schools</t>
  </si>
  <si>
    <t xml:space="preserve">6630 | West Central School Corp      </t>
  </si>
  <si>
    <t>7875 | West Lafayette Com School Corp</t>
  </si>
  <si>
    <t xml:space="preserve">6065 | West Noble School Corporation </t>
  </si>
  <si>
    <t xml:space="preserve">8220 | West Washington School Corp   </t>
  </si>
  <si>
    <t xml:space="preserve">0615 | Western Boone Co Com Sch Dist </t>
  </si>
  <si>
    <t xml:space="preserve">3490 | Western School Corp           </t>
  </si>
  <si>
    <t xml:space="preserve">8355 | Western Wayne Schools         </t>
  </si>
  <si>
    <t xml:space="preserve">3030 | Westfield-Washington Schools  </t>
  </si>
  <si>
    <t xml:space="preserve">4525 | Westview School Corporation   </t>
  </si>
  <si>
    <t xml:space="preserve">2980 | White River Valley Sch Dist   </t>
  </si>
  <si>
    <t xml:space="preserve">4760 | Whiting School City           </t>
  </si>
  <si>
    <t xml:space="preserve">4455 | Whitko Community School Corp  </t>
  </si>
  <si>
    <t xml:space="preserve">8665 | Whitley Co Cons Schools       </t>
  </si>
  <si>
    <t xml:space="preserve">9845 | Xavier School Of Excellence       </t>
  </si>
  <si>
    <t>1910 | Yorktown Community Schools</t>
  </si>
  <si>
    <t>0630 | Zionsville Community Schools</t>
  </si>
  <si>
    <t>9545 21st Century Charter Sch Of Gary</t>
  </si>
  <si>
    <t>9970 ACE Preparatory Academy</t>
  </si>
  <si>
    <t>0015 Adams Central Community Schools</t>
  </si>
  <si>
    <t>9130 Adelante Schools</t>
  </si>
  <si>
    <t>5265 Alexandria Com School Corp</t>
  </si>
  <si>
    <t>9065 Allegiant Preparatory Academy</t>
  </si>
  <si>
    <t>5275 Anderson Community School Corp</t>
  </si>
  <si>
    <t>9790 Anderson Preparatory Academy</t>
  </si>
  <si>
    <t>9615 Andrew J Brown Academy</t>
  </si>
  <si>
    <t>5470 Argos Community Schools</t>
  </si>
  <si>
    <t>9685 Aspire Charter Academy</t>
  </si>
  <si>
    <t>2435 Attica Consolidated Sch Corp</t>
  </si>
  <si>
    <t>3315 Avon Community School Corp</t>
  </si>
  <si>
    <t>9645 Avondale Meadows Academy</t>
  </si>
  <si>
    <t>9040 Avondale Meadows Middle School</t>
  </si>
  <si>
    <t>1315 Barr-Reeve Com Schools Inc</t>
  </si>
  <si>
    <t>0365 Bartholomew Con School Corp</t>
  </si>
  <si>
    <t>6895 Batesville Community Sch Corp</t>
  </si>
  <si>
    <t>2260 Baugo Community Schools</t>
  </si>
  <si>
    <t>5380 Beech Grove City Schools</t>
  </si>
  <si>
    <t>9140 Believe Circle City High School</t>
  </si>
  <si>
    <t>0395 Benton Community School Corp</t>
  </si>
  <si>
    <t>0515 Blackford County Schools</t>
  </si>
  <si>
    <t>2920 Bloomfield School District</t>
  </si>
  <si>
    <t>3405 Blue River Valley Schools</t>
  </si>
  <si>
    <t>0935 Borden-Henryville School Corp.</t>
  </si>
  <si>
    <t>5480 Bremen Public Schools</t>
  </si>
  <si>
    <t>3305 Brownsburg Community Sch Corp</t>
  </si>
  <si>
    <t>3695 Brownstown Cnt Com Sch Corp</t>
  </si>
  <si>
    <t>9620 Burris Laboratory School</t>
  </si>
  <si>
    <t>3455 C A Beard Memorial School Corp</t>
  </si>
  <si>
    <t>9725 Canaan Community Academy</t>
  </si>
  <si>
    <t>6340 Cannelton City Schools</t>
  </si>
  <si>
    <t>9880 Career Academy High School</t>
  </si>
  <si>
    <t>9965 Career Academy Middle School</t>
  </si>
  <si>
    <t>3060 Carmel Clay Schools</t>
  </si>
  <si>
    <t>0750 Carroll Consolidated Sch Corp</t>
  </si>
  <si>
    <t>2650 Caston School Corporation</t>
  </si>
  <si>
    <t>4205 Center Grove Com Sch Corp</t>
  </si>
  <si>
    <t>8360 Centerville-Abington Com Schs</t>
  </si>
  <si>
    <t>6055 Central Noble Com School Corp</t>
  </si>
  <si>
    <t>9445 Charles A Tindley Accelerated Schl</t>
  </si>
  <si>
    <t>9310 Charter School Of The Dunes</t>
  </si>
  <si>
    <t>9380 Christel House Academy South</t>
  </si>
  <si>
    <t>9395 Christel House Academy West</t>
  </si>
  <si>
    <t>9385 Christel House DORS</t>
  </si>
  <si>
    <t>9150 Circle City Prep Charter School</t>
  </si>
  <si>
    <t>4145 Clark-Pleasant Com School Corp</t>
  </si>
  <si>
    <t>1000 Clarksville Com School Corp</t>
  </si>
  <si>
    <t>1125 Clay Community Schools</t>
  </si>
  <si>
    <t>1150 Clinton Central School Corp</t>
  </si>
  <si>
    <t>1160 Clinton Prairie School Corp</t>
  </si>
  <si>
    <t>6750 Cloverdale Community Schools</t>
  </si>
  <si>
    <t>9320 Community Montessori Inc</t>
  </si>
  <si>
    <t>1170 Community Schools Of Frankfort</t>
  </si>
  <si>
    <t>2270 Concord Community Schools</t>
  </si>
  <si>
    <t>0670 County School Corp Of Brown Co</t>
  </si>
  <si>
    <t>2440 Covington Community Sch Corp</t>
  </si>
  <si>
    <t>1900 Cowan Community School Corp</t>
  </si>
  <si>
    <t>1300 Crawford Co Com School Corp</t>
  </si>
  <si>
    <t>5855 Crawfordsville Com Schools</t>
  </si>
  <si>
    <t>3710 Crothersville Community School</t>
  </si>
  <si>
    <t>4660 Crown Point Community Sch Corp</t>
  </si>
  <si>
    <t>5455 Culver Community Schools Corp</t>
  </si>
  <si>
    <t>1940 Daleville Community Schools</t>
  </si>
  <si>
    <t>9920 Damar Charter Academy</t>
  </si>
  <si>
    <t>3325 Danville Community School Corp</t>
  </si>
  <si>
    <t>1655 Decatur County Com Schools</t>
  </si>
  <si>
    <t>1835 Dekalb Co Ctl United Sch Dist</t>
  </si>
  <si>
    <t>1805 Dekalb Co Eastern Com Sch Dist</t>
  </si>
  <si>
    <t>1875 Delaware Community School Corp</t>
  </si>
  <si>
    <t>0755 Delphi Community Sch Corp</t>
  </si>
  <si>
    <t>9870 Discovery Charter School</t>
  </si>
  <si>
    <t>9950 Dugger Union Comm Schools Academy</t>
  </si>
  <si>
    <t>6470 Duneland School Corporation</t>
  </si>
  <si>
    <t>8690 Dynamic Minds Academy</t>
  </si>
  <si>
    <t>0255 East Allen County Schools</t>
  </si>
  <si>
    <t>9595 East Chicago Lighthouse Charter</t>
  </si>
  <si>
    <t>9555 East Chicago Urban Enterprise Acad</t>
  </si>
  <si>
    <t>2725 East Gibson School Corporation</t>
  </si>
  <si>
    <t>6060 East Noble School Corp</t>
  </si>
  <si>
    <t>6510 East Porter County School Corp</t>
  </si>
  <si>
    <t>8215 East Washington School Corp</t>
  </si>
  <si>
    <t>2815 Eastbrook Community Sch Corp</t>
  </si>
  <si>
    <t>3145 Eastern Hancock Co Com Sch Cor</t>
  </si>
  <si>
    <t>6620 Eastern Pulaski Com Sch Corp</t>
  </si>
  <si>
    <t>2940 Eastern Sch Dist Of Greene Co</t>
  </si>
  <si>
    <t>3480 Eastern-Howard School Corp</t>
  </si>
  <si>
    <t>4215 Edinburgh Community Sch Corp</t>
  </si>
  <si>
    <t>2305 Elkhart Community Schools</t>
  </si>
  <si>
    <t>5280 Elwood Community School Corp</t>
  </si>
  <si>
    <t>5910 Eminence Con School Corp</t>
  </si>
  <si>
    <t>9365 Enlace Academy</t>
  </si>
  <si>
    <t>7995 Evansville-Vanderburgh Sch Cor</t>
  </si>
  <si>
    <t>9064 Excel Center - Bartholomew County</t>
  </si>
  <si>
    <t>8655 Excel Center - Bloomington</t>
  </si>
  <si>
    <t>9050 Excel Center - Clarksville</t>
  </si>
  <si>
    <t>9074 Excel Center - Decatur</t>
  </si>
  <si>
    <t>9539 Excel Center - Elkhart</t>
  </si>
  <si>
    <t>9059 Excel Center - Grant County</t>
  </si>
  <si>
    <t>9055 Excel Center - Hammond</t>
  </si>
  <si>
    <t>9355 Excel Center - Kokomo</t>
  </si>
  <si>
    <t>9345 Excel Center - Lafayette</t>
  </si>
  <si>
    <t>9335 Excel Center - Lafayette Square Mall</t>
  </si>
  <si>
    <t>9079 Excel Center - Meadows</t>
  </si>
  <si>
    <t>9305 Excel Center - Richmond</t>
  </si>
  <si>
    <t>9071 Excel Center - Shadeland</t>
  </si>
  <si>
    <t>9995 Excel Center - Shelbyville</t>
  </si>
  <si>
    <t>9750 Excel Center Anderson</t>
  </si>
  <si>
    <t>9910 Excel Center for Adult Learners</t>
  </si>
  <si>
    <t>9190 Excel Center Gary (LEADS)</t>
  </si>
  <si>
    <t>9160 Excel Center Muncie</t>
  </si>
  <si>
    <t>9855 Excel Center Noblesville</t>
  </si>
  <si>
    <t>9900 Excel Center South Bend</t>
  </si>
  <si>
    <t>9036 Excel Center Southeast</t>
  </si>
  <si>
    <t>9840 Excel Center University Heights</t>
  </si>
  <si>
    <t>2155 Fairfield Community Schools</t>
  </si>
  <si>
    <t>2395 Fayette County School Corp</t>
  </si>
  <si>
    <t>0370 Flat Rock-Hawcreek School Corp</t>
  </si>
  <si>
    <t>0235 Fort Wayne Community Schools</t>
  </si>
  <si>
    <t>4225 Franklin Community School Corp</t>
  </si>
  <si>
    <t>2475 Franklin County Com Sch Corp</t>
  </si>
  <si>
    <t>5310 Franklin Township Com Sch Corp</t>
  </si>
  <si>
    <t>5245 Frankton-Lapel Community Schools</t>
  </si>
  <si>
    <t>7605 Fremont Community Schools</t>
  </si>
  <si>
    <t>8525 Frontier School Corporation</t>
  </si>
  <si>
    <t>1820 Garrett-Keyser-Butler Com Schools</t>
  </si>
  <si>
    <t>4690 Gary Community School Corporation</t>
  </si>
  <si>
    <t>9535 Gary Lighthouse Charter School</t>
  </si>
  <si>
    <t>9885 Gary Middle College</t>
  </si>
  <si>
    <t>9665 Geist Montessori Academy</t>
  </si>
  <si>
    <t>8970 GEO Next Generation Academy</t>
  </si>
  <si>
    <t>9953 GEO Next Generation Elementary Academy</t>
  </si>
  <si>
    <t>9337 Girls in STEM Academy</t>
  </si>
  <si>
    <t>9975 Global Preparatory Academy</t>
  </si>
  <si>
    <t>2315 Goshen Community Schools</t>
  </si>
  <si>
    <t>1010 Greater Clark County Schools</t>
  </si>
  <si>
    <t>2120 Greater Jasper Con Schs</t>
  </si>
  <si>
    <t>6755 Greencastle Community Sch Corp</t>
  </si>
  <si>
    <t>3125 Greenfield-Central Com Schools</t>
  </si>
  <si>
    <t>1730 Greensburg Community Schools</t>
  </si>
  <si>
    <t>4245 Greenwood Community Sch Corp</t>
  </si>
  <si>
    <t>4700 Griffith Public Schools</t>
  </si>
  <si>
    <t>7610 Hamilton Community Schools</t>
  </si>
  <si>
    <t>3025 Hamilton Heights School Corp</t>
  </si>
  <si>
    <t>3005 Hamilton Southeastern Schools</t>
  </si>
  <si>
    <t>9705 Hammond Academy</t>
  </si>
  <si>
    <t>4580 Hanover Community Sch Corp</t>
  </si>
  <si>
    <t>9650 Herron High School</t>
  </si>
  <si>
    <t>9538 Herron Prep Academy</t>
  </si>
  <si>
    <t>9990 Higher Institute of Arts &amp; Tech</t>
  </si>
  <si>
    <t>9120 Hoosier College and Career Academy</t>
  </si>
  <si>
    <t>9651 Hope Academy</t>
  </si>
  <si>
    <t>3625 Huntington Co Com Sch Corp</t>
  </si>
  <si>
    <t>9625 IN Academy for Science ,Math, and Humanities</t>
  </si>
  <si>
    <t>9905 IN Connections Academy - Virtual</t>
  </si>
  <si>
    <t>9351 Indiana Ag &amp; Tech School-Fort Wayne</t>
  </si>
  <si>
    <t>9353 Indiana Agriculture &amp; Technology- USI</t>
  </si>
  <si>
    <t>9505 Indiana Agriculture and Technology</t>
  </si>
  <si>
    <t>9035 Indiana Career Connections Academy</t>
  </si>
  <si>
    <t>9100 Indiana Dept. of Corrections (Part D only)</t>
  </si>
  <si>
    <t>9895 Indiana Math and Science Academy - North</t>
  </si>
  <si>
    <t>9785 Indiana Math And Science Academy -Indianapolis</t>
  </si>
  <si>
    <t>9534 Indianapolis (Indy) STEAM Academy</t>
  </si>
  <si>
    <t>9670 Indianapolis Metropolitan High Sch</t>
  </si>
  <si>
    <t>5385 Indianapolis Public Schools</t>
  </si>
  <si>
    <t>9735 Inspire Academy</t>
  </si>
  <si>
    <t>8675 Invent Learning Hub</t>
  </si>
  <si>
    <t>9331 Irvington Community Elementary School</t>
  </si>
  <si>
    <t>9332 Irvington Community Middle School</t>
  </si>
  <si>
    <t>9330 Irvington Community School</t>
  </si>
  <si>
    <t>8685 J&amp;R Phalen Elementary School (George H. Fisher School 93)</t>
  </si>
  <si>
    <t>6900 Jac-Cen-Del Community Sch Corp</t>
  </si>
  <si>
    <t>8940 James &amp; Rosemary Phalen Leadership Academy High School</t>
  </si>
  <si>
    <t>9045 James and Rosemary Phalen Leadership Academy</t>
  </si>
  <si>
    <t>3945 Jay School Corp</t>
  </si>
  <si>
    <t>4015 Jennings County School Corp</t>
  </si>
  <si>
    <t>7150 John Glenn School Corporation</t>
  </si>
  <si>
    <t>9495 Joshua Academy</t>
  </si>
  <si>
    <t>3785 Kankakee Valley School Corp</t>
  </si>
  <si>
    <t>9400 KIPP Indpls College Preparatory</t>
  </si>
  <si>
    <t>9135 KIPP Indy Legacy High School</t>
  </si>
  <si>
    <t>9410 KIPP Unite College Prep Elementary</t>
  </si>
  <si>
    <t>7525 Knox Community School Corp</t>
  </si>
  <si>
    <t>3500 Kokomo Sch Corp</t>
  </si>
  <si>
    <t>4945 La Porte Community School Corp</t>
  </si>
  <si>
    <t>7855 Lafayette School Corporation</t>
  </si>
  <si>
    <t>4615 Lake Central School Corporation</t>
  </si>
  <si>
    <t>4650 Lake Ridge Schools</t>
  </si>
  <si>
    <t>4680 Lake Station Community Schools</t>
  </si>
  <si>
    <t>4535 Lakeland School Corporation</t>
  </si>
  <si>
    <t>3160 Lanesville Community School Co</t>
  </si>
  <si>
    <t>9536 Lawrence Co Independent School</t>
  </si>
  <si>
    <t>1620 Lawrenceburg Com School Corp</t>
  </si>
  <si>
    <t>0665 Lebanon Community School Corp</t>
  </si>
  <si>
    <t>0815 Lewis Cass Schools</t>
  </si>
  <si>
    <t>9737 Liberty Grove Schools</t>
  </si>
  <si>
    <t>1895 Liberty-Perry Com School Corp</t>
  </si>
  <si>
    <t>2950 Linton-Stockton School Corp</t>
  </si>
  <si>
    <t>0875 Logansport Community Sch Corp</t>
  </si>
  <si>
    <t>5525 Loogootee Community Sch Corp</t>
  </si>
  <si>
    <t>6460 M S D Boone Township</t>
  </si>
  <si>
    <t>5300 M S D Decatur Township</t>
  </si>
  <si>
    <t>5330 M S D Lawrence Township</t>
  </si>
  <si>
    <t>5925 M S D Martinsville Schools</t>
  </si>
  <si>
    <t>6590 M S D Mount Vernon</t>
  </si>
  <si>
    <t>4860 M S D New Durham Township</t>
  </si>
  <si>
    <t>6600 M S D North Posey Co Schools</t>
  </si>
  <si>
    <t>5350 M S D Pike Township</t>
  </si>
  <si>
    <t>2960 M S D Shakamak Schools</t>
  </si>
  <si>
    <t>0125 M S D Southwest Allen County</t>
  </si>
  <si>
    <t>7615 M S D Steuben County</t>
  </si>
  <si>
    <t>8050 M S D Wabash County Schools</t>
  </si>
  <si>
    <t>5360 M S D Warren Township</t>
  </si>
  <si>
    <t>5370 M S D Washington Township</t>
  </si>
  <si>
    <t>5375 M S D Wayne Township</t>
  </si>
  <si>
    <t>5615 Maconaquah School Corp</t>
  </si>
  <si>
    <t>3995 Madison Consolidated Schools</t>
  </si>
  <si>
    <t>2825 Madison-Grant United Sch Corp</t>
  </si>
  <si>
    <t>8045 Manchester Community Schools</t>
  </si>
  <si>
    <t>2865 Marion Community Schools</t>
  </si>
  <si>
    <t>9090 Matchbook Learning</t>
  </si>
  <si>
    <t>9955 Mays Community Academy</t>
  </si>
  <si>
    <t>3640 Medora Community School Corp</t>
  </si>
  <si>
    <t>4600 Merrillville Community Schools</t>
  </si>
  <si>
    <t>4925 Michigan City Area Schools</t>
  </si>
  <si>
    <t>2275 Middlebury Community Schools</t>
  </si>
  <si>
    <t>6910 Milan Community Schools</t>
  </si>
  <si>
    <t>3335 Mill Creek Community Sch Corp</t>
  </si>
  <si>
    <t>2855 Mississinewa Com Schools Corp</t>
  </si>
  <si>
    <t>5085 Mitchell Community Schools</t>
  </si>
  <si>
    <t>9829 Monarca Academy</t>
  </si>
  <si>
    <t>6820 Monroe Central School Corp</t>
  </si>
  <si>
    <t>5740 Monroe County Com Sch Corp</t>
  </si>
  <si>
    <t>5900 Monroe-Gregg School District</t>
  </si>
  <si>
    <t>5930 Mooresville Con School Corp</t>
  </si>
  <si>
    <t>8445 MSD Bluffton-Harrison</t>
  </si>
  <si>
    <t>8115 MSD Warren County</t>
  </si>
  <si>
    <t>3135 Mt Vernon Community Sch Corp</t>
  </si>
  <si>
    <t>1970 Muncie Community Schools</t>
  </si>
  <si>
    <t>9730 Neighbors' New Vistas High School</t>
  </si>
  <si>
    <t>8305 Nettle Creek School Corp</t>
  </si>
  <si>
    <t>2400 New Albany-Floyd Co Con Sch</t>
  </si>
  <si>
    <t>3445 New Castle Community Sch Corp</t>
  </si>
  <si>
    <t>3115 New Palestine Community Schools</t>
  </si>
  <si>
    <t>4805 New Prairie United School Corp</t>
  </si>
  <si>
    <t>4255 Nineveh-Hensley-Jackson United</t>
  </si>
  <si>
    <t>3070 Noblesville Schools</t>
  </si>
  <si>
    <t>0025 North Adams Community Schools</t>
  </si>
  <si>
    <t>6375 North Central Parke Comm Schl Corp</t>
  </si>
  <si>
    <t>1375 North Daviess Com Schools</t>
  </si>
  <si>
    <t>2735 North Gibson School Corp</t>
  </si>
  <si>
    <t>3180 North Harrison Com School Corp</t>
  </si>
  <si>
    <t>7515 North Judson-San Pierre Sch Co</t>
  </si>
  <si>
    <t>4315 North Knox School Corp</t>
  </si>
  <si>
    <t>5075 North Lawrence Com Schools</t>
  </si>
  <si>
    <t>5620 North Miami Community Schools</t>
  </si>
  <si>
    <t>5835 North Montgomery Com Sch Corp</t>
  </si>
  <si>
    <t>5945 North Newton School Corp</t>
  </si>
  <si>
    <t>6715 North Putnam Community Schools</t>
  </si>
  <si>
    <t>7385 North Spencer County Sch Corp</t>
  </si>
  <si>
    <t>8010 North Vermillion Com Sch Corp</t>
  </si>
  <si>
    <t>3295 North West Hendricks Schools</t>
  </si>
  <si>
    <t>8515 North White School Corp</t>
  </si>
  <si>
    <t>2040 Northeast Dubois Co Sch Corp</t>
  </si>
  <si>
    <t>7645 Northeast School Corp</t>
  </si>
  <si>
    <t>8375 Northeastern Wayne Schools</t>
  </si>
  <si>
    <t>0225 Northwest Allen County Schools</t>
  </si>
  <si>
    <t>7350 Northwestern Con School Corp</t>
  </si>
  <si>
    <t>3470 Northwestern School Corp</t>
  </si>
  <si>
    <t>8435 Norwell Community Schools</t>
  </si>
  <si>
    <t>5625 Oak Hill United School Corp</t>
  </si>
  <si>
    <t>9325 Options Charter Schools</t>
  </si>
  <si>
    <t>7495 Oregon Davis School Corp</t>
  </si>
  <si>
    <t>6145 Orleans Community Schools</t>
  </si>
  <si>
    <t>9030 Otwell Miller Academy</t>
  </si>
  <si>
    <t>6155 Paoli Community School Corp</t>
  </si>
  <si>
    <t>9165 Paramount Englewood</t>
  </si>
  <si>
    <t>9022 Paramount Lafayette</t>
  </si>
  <si>
    <t>9531 Paramount Online Academy</t>
  </si>
  <si>
    <t>9680 Paramount School of Excellence</t>
  </si>
  <si>
    <t>9060 Paramount School of Excellence II (Cottage Home)</t>
  </si>
  <si>
    <t>9004 Paramount South Bend</t>
  </si>
  <si>
    <t>7175 Penn Harris Madison School Corp</t>
  </si>
  <si>
    <t>6325 Perry Central Com Schools Corp</t>
  </si>
  <si>
    <t>5340 Perry Township Schools</t>
  </si>
  <si>
    <t>5635 Peru Community Schools</t>
  </si>
  <si>
    <t>8950 Phalen Leadership Academy at Francis Scott Key School 103</t>
  </si>
  <si>
    <t>9954 Phalen Leadership Academy at Louis B. Russell School 48</t>
  </si>
  <si>
    <t>9000 Phalen Virtual Leadership Academy</t>
  </si>
  <si>
    <t>6445 Pike County School Corp</t>
  </si>
  <si>
    <t>9085 pilotED Schools</t>
  </si>
  <si>
    <t>0775 Pioneer Regional School Corp</t>
  </si>
  <si>
    <t>3330 Plainfield Community Sch Corp</t>
  </si>
  <si>
    <t>5485 Plymouth Community School Corp</t>
  </si>
  <si>
    <t>6550 Portage Township Schools</t>
  </si>
  <si>
    <t>6520 Porter Township School Corp</t>
  </si>
  <si>
    <t>4515 Prairie Heights Com Sch Corp</t>
  </si>
  <si>
    <t>9043 Premier Arts Academy</t>
  </si>
  <si>
    <t>9533 Promise Prep</t>
  </si>
  <si>
    <t>9015 Purdue Polytechnic High School</t>
  </si>
  <si>
    <t>8635 Purdue Polytechnic High School North</t>
  </si>
  <si>
    <t>8960 Purdue Polytechnic High School South Bend</t>
  </si>
  <si>
    <t>6825 Randolph Central School Corp</t>
  </si>
  <si>
    <t>6835 Randolph Eastern School Corp</t>
  </si>
  <si>
    <t>6805 Randolph Southern School Corp</t>
  </si>
  <si>
    <t>9690 Renaissance Academy Charter School</t>
  </si>
  <si>
    <t>3815 Rensselaer Central School Corp</t>
  </si>
  <si>
    <t>5705 Richland Bean Blossom CSC</t>
  </si>
  <si>
    <t>8385 Richmond Community School Corp</t>
  </si>
  <si>
    <t>6080 Rising Sun-Ohio Co Com</t>
  </si>
  <si>
    <t>4590 River Forest Community Sch Cor</t>
  </si>
  <si>
    <t>9145 Riverside Charter Sch,District</t>
  </si>
  <si>
    <t>2645 Rochester Community Sch Corp</t>
  </si>
  <si>
    <t>9875 Rock Creek Community Academy</t>
  </si>
  <si>
    <t>9170 Rooted School of Indianapolis</t>
  </si>
  <si>
    <t>1180 Rossville Con School District</t>
  </si>
  <si>
    <t>6995 Rush County Schools</t>
  </si>
  <si>
    <t>8205 Salem Community Schools</t>
  </si>
  <si>
    <t>4670 School City Of East Chicago</t>
  </si>
  <si>
    <t>4710 School City Of Hammond</t>
  </si>
  <si>
    <t>4730 School City Of Hobart</t>
  </si>
  <si>
    <t>7200 School City of Mishawaka</t>
  </si>
  <si>
    <t>4720 School Town Of Highland</t>
  </si>
  <si>
    <t>4740 School Town Of Munster</t>
  </si>
  <si>
    <t>5400 School Town Of Speedway</t>
  </si>
  <si>
    <t>7230 Scott County School District 1</t>
  </si>
  <si>
    <t>7255 Scott County School District 2</t>
  </si>
  <si>
    <t>9485 Se Neighborhood Sch Of Excellence</t>
  </si>
  <si>
    <t>9985 Seven Oaks Classical School</t>
  </si>
  <si>
    <t>3675 Seymour Community Schools</t>
  </si>
  <si>
    <t>7285 Shelby Eastern Schools</t>
  </si>
  <si>
    <t>7365 Shelbyville Central Schools</t>
  </si>
  <si>
    <t>3435 Shenandoah School Corporation</t>
  </si>
  <si>
    <t>3055 Sheridan Community Schools</t>
  </si>
  <si>
    <t>5520 Shoals Community School Corp</t>
  </si>
  <si>
    <t>9315 Signature School Inc</t>
  </si>
  <si>
    <t>0945 Silver Creek School Corp.</t>
  </si>
  <si>
    <t>9760 Smith Academy of Excellence</t>
  </si>
  <si>
    <t>8625 Smith-Green Community Schools</t>
  </si>
  <si>
    <t>0035 South Adams Schools</t>
  </si>
  <si>
    <t>7205 South Bend Community Sch Corp</t>
  </si>
  <si>
    <t>4940 South Central Com School Corp</t>
  </si>
  <si>
    <t>1600 South Dearborn Com School Corp</t>
  </si>
  <si>
    <t>2765 South Gibson School Corp</t>
  </si>
  <si>
    <t>3190 South Harrison Com Schools</t>
  </si>
  <si>
    <t>3415 South Henry School Corp</t>
  </si>
  <si>
    <t>4325 South Knox School Corp</t>
  </si>
  <si>
    <t>5255 South Madison Com Sch Corp</t>
  </si>
  <si>
    <t>5845 South Montgomery Com Sch Corp</t>
  </si>
  <si>
    <t>5995 South Newton School Corp</t>
  </si>
  <si>
    <t>6705 South Putnam Community Schools</t>
  </si>
  <si>
    <t>6865 South Ripley Com Sch Corp</t>
  </si>
  <si>
    <t>7445 South Spencer County Sch Corp</t>
  </si>
  <si>
    <t>8020 South Vermillion Com Sch Corp</t>
  </si>
  <si>
    <t>2100 Southeast Dubois Co Sch Corp</t>
  </si>
  <si>
    <t>2455 Southeast Fountain School Corp</t>
  </si>
  <si>
    <t>8425 Southern Wells Com Schools</t>
  </si>
  <si>
    <t>2110 Southwest Dubois Co Sch Corp</t>
  </si>
  <si>
    <t>6260 Southwest Parke Com Sch Corp</t>
  </si>
  <si>
    <t>7715 Southwest School Corp</t>
  </si>
  <si>
    <t>7360 Southwestern Con Sch Shelby Co</t>
  </si>
  <si>
    <t>4000 Southwestern-Jefferson Co Con</t>
  </si>
  <si>
    <t>6195 Spencer-Owen Community Schools</t>
  </si>
  <si>
    <t>6160 Springs Valley Com School Corp</t>
  </si>
  <si>
    <t>9722 Springville Community Academy</t>
  </si>
  <si>
    <t>9980 Steel City Academy</t>
  </si>
  <si>
    <t>9027 Success Academy at Boys and Girls Club</t>
  </si>
  <si>
    <t>9960 Success Academy Primary School</t>
  </si>
  <si>
    <t>1560 Sunman-Dearborn Com Sch Corp</t>
  </si>
  <si>
    <t>7775 Switzerland County School Corp</t>
  </si>
  <si>
    <t>3460 Taylor Community School Corp</t>
  </si>
  <si>
    <t>6350 Tell City-Troy Twp School Corp</t>
  </si>
  <si>
    <t>9835 The Bloomington Project School</t>
  </si>
  <si>
    <t>9347 The Excel Center of West Central Indiana</t>
  </si>
  <si>
    <t>9054 The Genius School</t>
  </si>
  <si>
    <t>9925 The George &amp; Veronica Phalen Academy</t>
  </si>
  <si>
    <t>9342 The Match</t>
  </si>
  <si>
    <t>9537 The Nature School of Central Indiana</t>
  </si>
  <si>
    <t>8980 The Path School</t>
  </si>
  <si>
    <t>9048 The Portage School of Leaders</t>
  </si>
  <si>
    <t>9460 Thea Bowman Leadership Academy</t>
  </si>
  <si>
    <t>9350 Timothy L Johnson Academy</t>
  </si>
  <si>
    <t>9195 Timothy L Johnson Leadership Academy</t>
  </si>
  <si>
    <t>9425 Tindley Genesis</t>
  </si>
  <si>
    <t>9430 Tindley Summit</t>
  </si>
  <si>
    <t>7865 Tippecanoe School Corp</t>
  </si>
  <si>
    <t>4445 Tippecanoe Valley School Corp</t>
  </si>
  <si>
    <t>7945 Tipton Community School Corp</t>
  </si>
  <si>
    <t>7935 Tri-Central Community Schools</t>
  </si>
  <si>
    <t>8535 Tri-County School Corp</t>
  </si>
  <si>
    <t>4645 Tri-Creek School Corp</t>
  </si>
  <si>
    <t>5495 Triton School Corporation</t>
  </si>
  <si>
    <t>4915 Tri-Township Cons Sch (Cass, Dewey, Prairie)</t>
  </si>
  <si>
    <t>8565 Twin Lakes School Corp</t>
  </si>
  <si>
    <t>7950 Union Co/Clg Corner Joint Sch</t>
  </si>
  <si>
    <t>6795 Union School Corporation</t>
  </si>
  <si>
    <t>6530 Union Township School Corp</t>
  </si>
  <si>
    <t>7215 Union-North United School Corp</t>
  </si>
  <si>
    <t>6560 Valparaiso Community Schools</t>
  </si>
  <si>
    <t>9575 Victory College Prep Academy</t>
  </si>
  <si>
    <t>9311 Victory College Prep High School</t>
  </si>
  <si>
    <t>9308 Victory College Prep Middle School</t>
  </si>
  <si>
    <t>8030 Vigo County School Corp</t>
  </si>
  <si>
    <t>4335 Vincennes Community Sch Corp</t>
  </si>
  <si>
    <t>9935 Vision Academy</t>
  </si>
  <si>
    <t>8060 Wabash City Schools</t>
  </si>
  <si>
    <t>2285 Wa-Nee Community Schools</t>
  </si>
  <si>
    <t>8130 Warrick County School Corp</t>
  </si>
  <si>
    <t>4415 Warsaw Community Schools</t>
  </si>
  <si>
    <t>1405 Washington Com Schools Inc</t>
  </si>
  <si>
    <t>4345 Wawasee Community School Corp</t>
  </si>
  <si>
    <t>1885 Wes-Del Community Schools</t>
  </si>
  <si>
    <t>6630 West Central School Corp</t>
  </si>
  <si>
    <t>7875 West Lafayette Com School Corp</t>
  </si>
  <si>
    <t>6065 West Noble School Corporation</t>
  </si>
  <si>
    <t>8220 West Washington School Corp</t>
  </si>
  <si>
    <t>0615 Western Boone Co Com Sch Dist</t>
  </si>
  <si>
    <t>3490 Western School Corp</t>
  </si>
  <si>
    <t>8355 Western Wayne Schools</t>
  </si>
  <si>
    <t>3030 Westfield-Washington Schools</t>
  </si>
  <si>
    <t>4525 Westview School Corporation</t>
  </si>
  <si>
    <t>2980 White River Valley Sch Dist</t>
  </si>
  <si>
    <t>4760 Whiting School City</t>
  </si>
  <si>
    <t>4455 Whitko Community School Corp</t>
  </si>
  <si>
    <t>8665 Whitley Co Cons Schools</t>
  </si>
  <si>
    <t>1910 Yorktown Community Schools</t>
  </si>
  <si>
    <t>0630 Zionsville Community Schools</t>
  </si>
  <si>
    <t>2025-2027 Title III Budget Table | DIRECTIONS</t>
  </si>
  <si>
    <t>Steps to Complete the Title III Budget Table:</t>
  </si>
  <si>
    <t xml:space="preserve">STEP 1:  </t>
  </si>
  <si>
    <t>Complete the LEA INFO page</t>
  </si>
  <si>
    <t xml:space="preserve">On this page you will share basic information about your LEA, including your allocation. You can find your allocation amount here: </t>
  </si>
  <si>
    <t>IDOE Title III Webpage</t>
  </si>
  <si>
    <t xml:space="preserve">STEP 2:  </t>
  </si>
  <si>
    <t>Complete the FUNDING DESCRIPTIONS page</t>
  </si>
  <si>
    <t>On this page, you will describe your Title III grant expenditures, and code them accordingly. For each expenditure, you will need to complete the following:</t>
  </si>
  <si>
    <r>
      <rPr>
        <b/>
        <sz val="11"/>
        <color theme="1"/>
        <rFont val="Calibri"/>
        <family val="2"/>
        <scheme val="minor"/>
      </rPr>
      <t>a)</t>
    </r>
    <r>
      <rPr>
        <sz val="11"/>
        <color theme="1"/>
        <rFont val="Calibri"/>
        <family val="2"/>
        <scheme val="minor"/>
      </rPr>
      <t xml:space="preserve"> </t>
    </r>
    <r>
      <rPr>
        <b/>
        <i/>
        <sz val="11"/>
        <color theme="1"/>
        <rFont val="Calibri"/>
        <family val="2"/>
        <scheme val="minor"/>
      </rPr>
      <t>Itemize your expenditures</t>
    </r>
    <r>
      <rPr>
        <sz val="11"/>
        <color theme="1"/>
        <rFont val="Calibri"/>
        <family val="2"/>
        <scheme val="minor"/>
      </rPr>
      <t xml:space="preserve">, describing each. </t>
    </r>
  </si>
  <si>
    <r>
      <t xml:space="preserve">     </t>
    </r>
    <r>
      <rPr>
        <b/>
        <sz val="11"/>
        <color rgb="FFFF0000"/>
        <rFont val="Calibri"/>
        <family val="2"/>
        <scheme val="minor"/>
      </rPr>
      <t>NOTE</t>
    </r>
    <r>
      <rPr>
        <sz val="11"/>
        <color theme="1"/>
        <rFont val="Calibri"/>
        <family val="2"/>
        <scheme val="minor"/>
      </rPr>
      <t>: It must be ensured that all Title III expenditures directly support English learner education, and supplement, not supplant core EL requirements. Because of this some level of specificity is required (i.e. instead of "instructional materials", specify "manipulatives to support math academic langage development tutoring for elementary ELs").</t>
    </r>
  </si>
  <si>
    <r>
      <t xml:space="preserve">     </t>
    </r>
    <r>
      <rPr>
        <b/>
        <sz val="11"/>
        <color rgb="FFFF0000"/>
        <rFont val="Calibri"/>
        <family val="2"/>
        <scheme val="minor"/>
      </rPr>
      <t>NOTE</t>
    </r>
    <r>
      <rPr>
        <sz val="11"/>
        <color theme="1"/>
        <rFont val="Calibri"/>
        <family val="2"/>
        <scheme val="minor"/>
      </rPr>
      <t>: For personnel, you can lump salaries together of like positions. For example, "three paraprofessional salaries". You will itemize any personnel on the following page.</t>
    </r>
  </si>
  <si>
    <r>
      <rPr>
        <b/>
        <sz val="11"/>
        <rFont val="Calibri"/>
        <family val="2"/>
        <scheme val="minor"/>
      </rPr>
      <t>b)</t>
    </r>
    <r>
      <rPr>
        <sz val="11"/>
        <rFont val="Calibri"/>
        <family val="2"/>
        <scheme val="minor"/>
      </rPr>
      <t xml:space="preserve"> </t>
    </r>
    <r>
      <rPr>
        <b/>
        <i/>
        <sz val="11"/>
        <rFont val="Calibri"/>
        <family val="2"/>
        <scheme val="minor"/>
      </rPr>
      <t>Choose the correct Budget Category and Code</t>
    </r>
    <r>
      <rPr>
        <sz val="11"/>
        <rFont val="Calibri"/>
        <family val="2"/>
        <scheme val="minor"/>
      </rPr>
      <t xml:space="preserve"> for each expenditure. Utilize this Cheat Sheet for reference in how to code expenditures:</t>
    </r>
  </si>
  <si>
    <t>Budget Coding Cheat Sheet</t>
  </si>
  <si>
    <r>
      <rPr>
        <b/>
        <sz val="11"/>
        <color theme="1"/>
        <rFont val="Calibri"/>
        <family val="2"/>
        <scheme val="minor"/>
      </rPr>
      <t>c)</t>
    </r>
    <r>
      <rPr>
        <sz val="11"/>
        <color theme="1"/>
        <rFont val="Calibri"/>
        <family val="2"/>
        <scheme val="minor"/>
      </rPr>
      <t xml:space="preserve"> Scroll down to </t>
    </r>
    <r>
      <rPr>
        <b/>
        <i/>
        <sz val="11"/>
        <color theme="1"/>
        <rFont val="Calibri"/>
        <family val="2"/>
        <scheme val="minor"/>
      </rPr>
      <t>ensure the totals from your budget categories populated correctly</t>
    </r>
    <r>
      <rPr>
        <sz val="11"/>
        <color theme="1"/>
        <rFont val="Calibri"/>
        <family val="2"/>
        <scheme val="minor"/>
      </rPr>
      <t>. You should then see your total amount of expenses, which should not be above your allocated amount.</t>
    </r>
  </si>
  <si>
    <t xml:space="preserve">STEP 3:  </t>
  </si>
  <si>
    <t>Finalize Cumulative BUDGET TABLE</t>
  </si>
  <si>
    <t>On this page you will verify your expenditures and describe any personnel being funded through the grant. Please do the following:</t>
  </si>
  <si>
    <r>
      <rPr>
        <b/>
        <sz val="11"/>
        <color theme="1"/>
        <rFont val="Calibri"/>
        <family val="2"/>
        <scheme val="minor"/>
      </rPr>
      <t>a)</t>
    </r>
    <r>
      <rPr>
        <sz val="11"/>
        <color theme="1"/>
        <rFont val="Calibri"/>
        <family val="2"/>
        <scheme val="minor"/>
      </rPr>
      <t xml:space="preserve"> All expenditures listed and coded on the FUNDING DESCRIPTIONS page will</t>
    </r>
    <r>
      <rPr>
        <b/>
        <i/>
        <sz val="11"/>
        <color theme="1"/>
        <rFont val="Calibri"/>
        <family val="2"/>
        <scheme val="minor"/>
      </rPr>
      <t xml:space="preserve"> automatically populate</t>
    </r>
    <r>
      <rPr>
        <sz val="11"/>
        <color theme="1"/>
        <rFont val="Calibri"/>
        <family val="2"/>
        <scheme val="minor"/>
      </rPr>
      <t xml:space="preserve"> the Budget Table. Review the budget table to ensure that all expenditures are correct and that your grand total does not exceed your allocation amount.</t>
    </r>
  </si>
  <si>
    <r>
      <t xml:space="preserve">     </t>
    </r>
    <r>
      <rPr>
        <b/>
        <sz val="11"/>
        <color rgb="FFFF0000"/>
        <rFont val="Calibri"/>
        <family val="2"/>
        <scheme val="minor"/>
      </rPr>
      <t>NOTE</t>
    </r>
    <r>
      <rPr>
        <sz val="11"/>
        <color theme="1"/>
        <rFont val="Calibri"/>
        <family val="2"/>
        <scheme val="minor"/>
      </rPr>
      <t>: Do not attempt to edit budget amounts in the Budget Table itself. Make edits to amounts in the Funding Description page. It will then populate in the Budget Table accordingly.</t>
    </r>
  </si>
  <si>
    <r>
      <rPr>
        <b/>
        <sz val="11"/>
        <color theme="1"/>
        <rFont val="Calibri"/>
        <family val="2"/>
        <scheme val="minor"/>
      </rPr>
      <t xml:space="preserve">b) </t>
    </r>
    <r>
      <rPr>
        <sz val="11"/>
        <color theme="1"/>
        <rFont val="Calibri"/>
        <family val="2"/>
        <scheme val="minor"/>
      </rPr>
      <t xml:space="preserve">Scroll down. For any personnel, that are funded through the grant, </t>
    </r>
    <r>
      <rPr>
        <b/>
        <i/>
        <sz val="11"/>
        <color theme="1"/>
        <rFont val="Calibri"/>
        <family val="2"/>
        <scheme val="minor"/>
      </rPr>
      <t>complete the Title III Staffing table</t>
    </r>
    <r>
      <rPr>
        <sz val="11"/>
        <color theme="1"/>
        <rFont val="Calibri"/>
        <family val="2"/>
        <scheme val="minor"/>
      </rPr>
      <t>.</t>
    </r>
  </si>
  <si>
    <r>
      <t xml:space="preserve">     </t>
    </r>
    <r>
      <rPr>
        <b/>
        <sz val="11"/>
        <color rgb="FFFF0000"/>
        <rFont val="Calibri"/>
        <family val="2"/>
        <scheme val="minor"/>
      </rPr>
      <t>NOTE</t>
    </r>
    <r>
      <rPr>
        <sz val="11"/>
        <color theme="1"/>
        <rFont val="Calibri"/>
        <family val="2"/>
        <scheme val="minor"/>
      </rPr>
      <t>: If stipends are included here for a number of individuals, they can be lumped together (i.e. $200 stipends for 20 teachers can be lumped together in one row). Otherwise, if salary/fringe, describe each individual.</t>
    </r>
  </si>
  <si>
    <t xml:space="preserve">STEP 4:  </t>
  </si>
  <si>
    <t>Submit your Application</t>
  </si>
  <si>
    <t>After you have completed steps 1-3, please do the following to submit your application:</t>
  </si>
  <si>
    <r>
      <rPr>
        <b/>
        <sz val="11"/>
        <color rgb="FF000000"/>
        <rFont val="Calibri"/>
      </rPr>
      <t xml:space="preserve">a) </t>
    </r>
    <r>
      <rPr>
        <b/>
        <i/>
        <sz val="11"/>
        <color rgb="FF000000"/>
        <rFont val="Calibri"/>
      </rPr>
      <t>Save the document</t>
    </r>
    <r>
      <rPr>
        <sz val="11"/>
        <color rgb="FF000000"/>
        <rFont val="Calibri"/>
      </rPr>
      <t xml:space="preserve"> as "LEA # - LEA NAME - 2025-2027 Title III Application".</t>
    </r>
  </si>
  <si>
    <r>
      <rPr>
        <b/>
        <sz val="11"/>
        <color rgb="FF000000"/>
        <rFont val="Calibri"/>
      </rPr>
      <t>b)</t>
    </r>
    <r>
      <rPr>
        <sz val="11"/>
        <color rgb="FF000000"/>
        <rFont val="Calibri"/>
      </rPr>
      <t xml:space="preserve"> Upload the Budget Table as part of your Title III application. The IDOE English Learning team will send the application link via email.</t>
    </r>
  </si>
  <si>
    <t>NOTE: For directions on how to submit an amendment, see the "Amendment Directions" tab</t>
  </si>
  <si>
    <t>2025-2027 Title III Budget Table | LEA INFO</t>
  </si>
  <si>
    <t>LEA # | Name:</t>
  </si>
  <si>
    <t>Title III Allocation:</t>
  </si>
  <si>
    <t>Program Administrator Name:</t>
  </si>
  <si>
    <t>Email:</t>
  </si>
  <si>
    <t>Phone:</t>
  </si>
  <si>
    <t>Superintendent Name:</t>
  </si>
  <si>
    <t>2025-2027 Title III Budget Table | Funding Descriptions</t>
  </si>
  <si>
    <t>Activity Description</t>
  </si>
  <si>
    <t>Activity Total $</t>
  </si>
  <si>
    <t>INSERT NEW ROWS ABOVE THIS LINE</t>
  </si>
  <si>
    <t>Total</t>
  </si>
  <si>
    <t xml:space="preserve">Grand Total </t>
  </si>
  <si>
    <t>2025-2027 Title III | Budget Table &amp; Staffing</t>
  </si>
  <si>
    <t>Title III Budget Table</t>
  </si>
  <si>
    <t>211-290</t>
  </si>
  <si>
    <t>311-319</t>
  </si>
  <si>
    <t>510-593</t>
  </si>
  <si>
    <t>611-689</t>
  </si>
  <si>
    <t>710-748</t>
  </si>
  <si>
    <t>Account Number</t>
  </si>
  <si>
    <t>Expenditure Account</t>
  </si>
  <si>
    <t>Salary</t>
  </si>
  <si>
    <t>Benefits</t>
  </si>
  <si>
    <t>Professional Services</t>
  </si>
  <si>
    <t>Rentals</t>
  </si>
  <si>
    <t>Other Purchase Services</t>
  </si>
  <si>
    <t>General Supplies</t>
  </si>
  <si>
    <t>Property</t>
  </si>
  <si>
    <t>Transfer</t>
  </si>
  <si>
    <t>Line Totals</t>
  </si>
  <si>
    <t>Cert</t>
  </si>
  <si>
    <t>Noncert</t>
  </si>
  <si>
    <t>Non Cert</t>
  </si>
  <si>
    <t>Instruction</t>
  </si>
  <si>
    <t>Support Services - Student</t>
  </si>
  <si>
    <t>Improvement of Instruction (Professional Development)</t>
  </si>
  <si>
    <t>Other Support Services</t>
  </si>
  <si>
    <t>Refund of Revenue</t>
  </si>
  <si>
    <t>Operation &amp; Maintenance</t>
  </si>
  <si>
    <t>Transportation</t>
  </si>
  <si>
    <t>Community Service Operations</t>
  </si>
  <si>
    <t>Column Totals</t>
  </si>
  <si>
    <t>Grand Total:</t>
  </si>
  <si>
    <t>Title III Staffing</t>
  </si>
  <si>
    <t>Instructions:  Complete the Title III staffing information below</t>
  </si>
  <si>
    <t>Staff Name</t>
  </si>
  <si>
    <t>Staff Position</t>
  </si>
  <si>
    <t>Cert/ Non-Certified.</t>
  </si>
  <si>
    <t>FTE:</t>
  </si>
  <si>
    <t>Stipend: Y/N</t>
  </si>
  <si>
    <t>Split Funded: Y/N</t>
  </si>
  <si>
    <t>Additional Funding Source</t>
  </si>
  <si>
    <t>Position Description</t>
  </si>
  <si>
    <t>2025-2027 Title III Budget Table | AMENDMENT DIRECTIONS</t>
  </si>
  <si>
    <t>Steps to Complete a Title III Budget Amendment</t>
  </si>
  <si>
    <t>Complete the Amendment Narrative page</t>
  </si>
  <si>
    <t>On this page you will describe what changes are being made from the original grant from the orginal grant.</t>
  </si>
  <si>
    <r>
      <rPr>
        <b/>
        <sz val="11"/>
        <color theme="1"/>
        <rFont val="Calibri"/>
        <family val="2"/>
      </rPr>
      <t>a)</t>
    </r>
    <r>
      <rPr>
        <sz val="11"/>
        <color theme="1"/>
        <rFont val="Calibri"/>
        <family val="2"/>
      </rPr>
      <t xml:space="preserve"> First, include the name of the individual submitting the amendment, and the date of submission.</t>
    </r>
  </si>
  <si>
    <r>
      <rPr>
        <b/>
        <sz val="11"/>
        <rFont val="Calibri"/>
        <family val="2"/>
      </rPr>
      <t xml:space="preserve">b) </t>
    </r>
    <r>
      <rPr>
        <sz val="11"/>
        <rFont val="Calibri"/>
        <family val="2"/>
      </rPr>
      <t>Next, in the "Change from Original Application" column, describe what is changing from the original grant application (i.e. where are you moving funds from and why?)</t>
    </r>
  </si>
  <si>
    <r>
      <rPr>
        <b/>
        <sz val="11"/>
        <rFont val="Calibri"/>
        <family val="2"/>
      </rPr>
      <t>c)</t>
    </r>
    <r>
      <rPr>
        <sz val="11"/>
        <rFont val="Calibri"/>
        <family val="2"/>
      </rPr>
      <t xml:space="preserve"> In the "New Expenditures" column, describe what budget area you are moving those funds to (i.e. where are you moving funds to and for what purpose?)</t>
    </r>
  </si>
  <si>
    <t>STEP 2: Copy and Revise your Funding Descriptions</t>
  </si>
  <si>
    <t>On this page you will share what expenditures are changing from the orginal grant.</t>
  </si>
  <si>
    <r>
      <rPr>
        <b/>
        <sz val="11"/>
        <color theme="1"/>
        <rFont val="Calibri"/>
        <family val="2"/>
      </rPr>
      <t xml:space="preserve">a) </t>
    </r>
    <r>
      <rPr>
        <sz val="11"/>
        <color theme="1"/>
        <rFont val="Calibri"/>
        <family val="2"/>
      </rPr>
      <t>First, go to the "Funding Descriptions" page of the original application. Copy the contents from the three main columns ("Activity Description", "Budget Category", and "Activity Total $"), and paste into the Amendment Funding Descriptions table.</t>
    </r>
  </si>
  <si>
    <r>
      <rPr>
        <b/>
        <sz val="11"/>
        <rFont val="Calibri"/>
        <family val="2"/>
      </rPr>
      <t xml:space="preserve">b) </t>
    </r>
    <r>
      <rPr>
        <sz val="11"/>
        <rFont val="Calibri"/>
        <family val="2"/>
      </rPr>
      <t>Next, make any necessary edits to align with what was described in the Amendment narrative page. The final version should reflect your most up to date expenditures.</t>
    </r>
  </si>
  <si>
    <t xml:space="preserve">STEP 3: </t>
  </si>
  <si>
    <t>Review Amendment Budget Table</t>
  </si>
  <si>
    <t>On this page you will verify your expenditures and personnel being funded through the grant. Please do the following:</t>
  </si>
  <si>
    <r>
      <rPr>
        <b/>
        <sz val="11"/>
        <color theme="1"/>
        <rFont val="Calibri"/>
        <family val="2"/>
        <scheme val="minor"/>
      </rPr>
      <t>a)</t>
    </r>
    <r>
      <rPr>
        <sz val="11"/>
        <color theme="1"/>
        <rFont val="Calibri"/>
        <family val="2"/>
        <scheme val="minor"/>
      </rPr>
      <t xml:space="preserve"> All expenditures listed and coded on the AMENDMENT FUNDING DESCRIPTIONS page will</t>
    </r>
    <r>
      <rPr>
        <b/>
        <i/>
        <sz val="11"/>
        <color theme="1"/>
        <rFont val="Calibri"/>
        <family val="2"/>
        <scheme val="minor"/>
      </rPr>
      <t xml:space="preserve"> automatically populate</t>
    </r>
    <r>
      <rPr>
        <sz val="11"/>
        <color theme="1"/>
        <rFont val="Calibri"/>
        <family val="2"/>
        <scheme val="minor"/>
      </rPr>
      <t xml:space="preserve"> the Budget Table. Review the budget table to ensure that all expenditures are correct and that your grand total does not exceed your allocation amount. Any area that had a subtraction in funds will be highlighted red. Any area that had an increase in funds will be highlighted green.</t>
    </r>
  </si>
  <si>
    <r>
      <rPr>
        <b/>
        <sz val="11"/>
        <color theme="1"/>
        <rFont val="Calibri"/>
        <family val="2"/>
        <scheme val="minor"/>
      </rPr>
      <t xml:space="preserve">b) </t>
    </r>
    <r>
      <rPr>
        <sz val="11"/>
        <color theme="1"/>
        <rFont val="Calibri"/>
        <family val="2"/>
        <scheme val="minor"/>
      </rPr>
      <t>Scroll down. For any personnel changes that have occurred, revise the NESP Staffing table to reflect any changes.</t>
    </r>
  </si>
  <si>
    <t xml:space="preserve">STEP 4: </t>
  </si>
  <si>
    <t>Submit your Amendment</t>
  </si>
  <si>
    <t>No additional assurances and sign-off is needed. Approved amendments will be sent to program, treasurer, and LEA lead.</t>
  </si>
  <si>
    <r>
      <rPr>
        <b/>
        <sz val="11"/>
        <color rgb="FF000000"/>
        <rFont val="Calibri"/>
      </rPr>
      <t>a)</t>
    </r>
    <r>
      <rPr>
        <sz val="11"/>
        <color rgb="FF000000"/>
        <rFont val="Calibri"/>
      </rPr>
      <t xml:space="preserve"> Save the document as "LEA NAME - LEA # - 2025-2027 Title III Budget - Amendment #1 - Date".</t>
    </r>
  </si>
  <si>
    <r>
      <rPr>
        <b/>
        <sz val="11"/>
        <color rgb="FF000000"/>
        <rFont val="Calibri"/>
      </rPr>
      <t xml:space="preserve">b) </t>
    </r>
    <r>
      <rPr>
        <sz val="11"/>
        <color rgb="FF000000"/>
        <rFont val="Calibri"/>
      </rPr>
      <t xml:space="preserve">Submit your amendment via the link provided by the IDOE English Learning team. </t>
    </r>
  </si>
  <si>
    <t>NOTE: To complete additional amendments, complete the steps above in the Amendment #2 tabs, and so on.</t>
  </si>
  <si>
    <t>HINT</t>
  </si>
  <si>
    <t>This tool will automatically identify budget areas that have increased or decreased from previous budget on worksheet.</t>
  </si>
  <si>
    <t>TIMESAVER: Copy "Original Breakdown" entries and paste them into your "Amendment Breakdown".  Edit activities as needed.</t>
  </si>
  <si>
    <t xml:space="preserve">TIMESAVER: Copy Budget Narratives and Staffing Info from "Original Budget" and paste them into your "Amendment Budget". </t>
  </si>
  <si>
    <t>2025-2027 Title III Budget - Amendment Narrative #1</t>
  </si>
  <si>
    <t xml:space="preserve">Amendment Submitted by: </t>
  </si>
  <si>
    <t>Date of Amendment Submission:</t>
  </si>
  <si>
    <t>Change from Original Application</t>
  </si>
  <si>
    <t>New Expenditures</t>
  </si>
  <si>
    <t>Ex. Our EL paraprofessional left mid-year, meaning we didn't need all the funds set aside for salary.</t>
  </si>
  <si>
    <t>Ex. Funds being moved to family and community engagement to build at-home reading bags to support EL family home visits.</t>
  </si>
  <si>
    <t>2025-2027 Title III Budget - Funding Descriptions - Amendment #1</t>
  </si>
  <si>
    <t>2025-2027 Title III Budget Table - Amendment #1</t>
  </si>
  <si>
    <t>Title III Budget</t>
  </si>
  <si>
    <t>2025-2027 Title III Budget - Amendment Narrative #2</t>
  </si>
  <si>
    <t>2025-2027 Title III Budget - Funding Descriptions - Amendment #2</t>
  </si>
  <si>
    <t>2025-2027 Title III Budget Table - Amendment #2</t>
  </si>
  <si>
    <t>2025-2027 Title III Budget - Amendment Narrative #3</t>
  </si>
  <si>
    <t>2025-2027 Title III Budget - Funding Descriptions - Amendment #3</t>
  </si>
  <si>
    <t>2025-2027 Title III Budget Table - Amendment #3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</si>
</sst>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7" formatCode="&quot;$&quot;#,##0.00_);\(&quot;$&quot;#,##0.00\)"/>
    <numFmt numFmtId="8" formatCode="&quot;$&quot;#,##0.00_);[Red]\(&quot;$&quot;#,##0.00\)"/>
    <numFmt numFmtId="44" formatCode="_(&quot;$&quot;* #,##0.00_);_(&quot;$&quot;* \(#,##0.00\);_(&quot;$&quot;* &quot;-&quot;??_);_(@_)"/>
    <numFmt numFmtId="164" formatCode="&quot;$&quot;#,##0.00"/>
    <numFmt numFmtId="165" formatCode="[&lt;=9999999]###\-####;\(###\)\ ###\-####"/>
    <numFmt numFmtId="166" formatCode="[$-409]mmmm\ d\,\ yyyy;@"/>
    <numFmt numFmtId="167" formatCode="00000"/>
  </numFmts>
  <fonts count="65">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1"/>
      <name val="Calibri"/>
      <family val="2"/>
    </font>
    <font>
      <sz val="11"/>
      <color rgb="FF000000"/>
      <name val="Calibri"/>
      <family val="2"/>
    </font>
    <font>
      <b/>
      <sz val="14"/>
      <color theme="0"/>
      <name val="Calibri"/>
      <family val="2"/>
      <scheme val="minor"/>
    </font>
    <font>
      <sz val="9"/>
      <color indexed="81"/>
      <name val="Tahoma"/>
      <family val="2"/>
    </font>
    <font>
      <u/>
      <sz val="11"/>
      <color theme="10"/>
      <name val="Calibri"/>
      <family val="2"/>
      <scheme val="minor"/>
    </font>
    <font>
      <b/>
      <sz val="14"/>
      <color theme="1"/>
      <name val="Calibri"/>
      <family val="2"/>
      <scheme val="minor"/>
    </font>
    <font>
      <b/>
      <sz val="11"/>
      <color rgb="FF000000"/>
      <name val="Calibri"/>
      <family val="2"/>
    </font>
    <font>
      <i/>
      <sz val="9"/>
      <color indexed="81"/>
      <name val="Tahoma"/>
      <family val="2"/>
    </font>
    <font>
      <b/>
      <u/>
      <sz val="14"/>
      <color theme="0"/>
      <name val="Calibri"/>
      <family val="2"/>
      <scheme val="minor"/>
    </font>
    <font>
      <b/>
      <sz val="16"/>
      <color theme="0"/>
      <name val="Century Gothic"/>
      <family val="2"/>
    </font>
    <font>
      <sz val="11"/>
      <color rgb="FFC00000"/>
      <name val="Calibri"/>
      <family val="2"/>
      <scheme val="minor"/>
    </font>
    <font>
      <sz val="14"/>
      <color theme="1"/>
      <name val="Calibri"/>
      <family val="2"/>
      <scheme val="minor"/>
    </font>
    <font>
      <b/>
      <u/>
      <sz val="11"/>
      <color theme="10"/>
      <name val="Calibri"/>
      <family val="2"/>
      <scheme val="minor"/>
    </font>
    <font>
      <b/>
      <i/>
      <sz val="11"/>
      <color rgb="FF00B050"/>
      <name val="Calibri"/>
      <family val="2"/>
      <scheme val="minor"/>
    </font>
    <font>
      <sz val="11"/>
      <color rgb="FF00B050"/>
      <name val="Calibri"/>
      <family val="2"/>
      <scheme val="minor"/>
    </font>
    <font>
      <sz val="11"/>
      <color rgb="FFB603FD"/>
      <name val="Calibri"/>
      <family val="2"/>
      <scheme val="minor"/>
    </font>
    <font>
      <sz val="11"/>
      <color rgb="FFB603FD"/>
      <name val="Calibri"/>
      <family val="2"/>
    </font>
    <font>
      <b/>
      <sz val="14"/>
      <color rgb="FFFF00FF"/>
      <name val="Calibri"/>
      <family val="2"/>
      <scheme val="minor"/>
    </font>
    <font>
      <b/>
      <sz val="16"/>
      <name val="Calibri"/>
      <family val="2"/>
    </font>
    <font>
      <sz val="11"/>
      <color theme="1"/>
      <name val="Calibri"/>
      <family val="2"/>
    </font>
    <font>
      <sz val="8"/>
      <color rgb="FF000000"/>
      <name val="Calibri"/>
      <family val="2"/>
    </font>
    <font>
      <sz val="10"/>
      <color rgb="FF000000"/>
      <name val="Calibri"/>
      <family val="2"/>
    </font>
    <font>
      <sz val="10"/>
      <name val="Calibri"/>
      <family val="2"/>
    </font>
    <font>
      <sz val="8"/>
      <name val="Calibri"/>
      <family val="2"/>
    </font>
    <font>
      <sz val="9"/>
      <name val="Calibri"/>
      <family val="2"/>
    </font>
    <font>
      <b/>
      <sz val="10"/>
      <name val="Calibri"/>
      <family val="2"/>
    </font>
    <font>
      <b/>
      <sz val="11"/>
      <name val="Calibri"/>
      <family val="2"/>
    </font>
    <font>
      <b/>
      <sz val="12"/>
      <color rgb="FF000000"/>
      <name val="Calibri"/>
      <family val="2"/>
    </font>
    <font>
      <b/>
      <sz val="11"/>
      <color rgb="FFB603FD"/>
      <name val="Calibri"/>
      <family val="2"/>
    </font>
    <font>
      <b/>
      <sz val="14"/>
      <color rgb="FF000000"/>
      <name val="Calibri"/>
      <family val="2"/>
    </font>
    <font>
      <b/>
      <sz val="11"/>
      <color rgb="FFFFFFFF"/>
      <name val="Calibri"/>
      <family val="2"/>
    </font>
    <font>
      <b/>
      <sz val="10"/>
      <color rgb="FF000000"/>
      <name val="Calibri"/>
      <family val="2"/>
    </font>
    <font>
      <b/>
      <sz val="11"/>
      <name val="Calibri"/>
      <family val="2"/>
      <scheme val="minor"/>
    </font>
    <font>
      <b/>
      <sz val="11"/>
      <color rgb="FFFF0000"/>
      <name val="Calibri"/>
      <family val="2"/>
      <scheme val="minor"/>
    </font>
    <font>
      <sz val="11"/>
      <color theme="1"/>
      <name val="Calibri"/>
      <family val="2"/>
      <scheme val="minor"/>
    </font>
    <font>
      <b/>
      <sz val="14"/>
      <color rgb="FFFF0000"/>
      <name val="Calibri"/>
      <family val="2"/>
      <scheme val="minor"/>
    </font>
    <font>
      <b/>
      <i/>
      <sz val="11"/>
      <color theme="1"/>
      <name val="Calibri"/>
      <family val="2"/>
      <scheme val="minor"/>
    </font>
    <font>
      <b/>
      <i/>
      <sz val="11"/>
      <name val="Calibri"/>
      <family val="2"/>
      <scheme val="minor"/>
    </font>
    <font>
      <b/>
      <sz val="14"/>
      <name val="Calibri"/>
      <family val="2"/>
    </font>
    <font>
      <b/>
      <sz val="12"/>
      <name val="Calibri"/>
      <family val="2"/>
    </font>
    <font>
      <sz val="12"/>
      <name val="Calibri"/>
      <family val="2"/>
    </font>
    <font>
      <sz val="14"/>
      <name val="Calibri"/>
      <family val="2"/>
    </font>
    <font>
      <b/>
      <sz val="11"/>
      <color theme="1"/>
      <name val="Calibri"/>
      <family val="2"/>
    </font>
    <font>
      <b/>
      <sz val="14"/>
      <color theme="0"/>
      <name val="Calibri"/>
      <family val="2"/>
    </font>
    <font>
      <b/>
      <i/>
      <sz val="11"/>
      <color theme="8" tint="-0.249977111117893"/>
      <name val="Calibri"/>
      <family val="2"/>
    </font>
    <font>
      <b/>
      <sz val="16"/>
      <color theme="0"/>
      <name val="Calibri"/>
      <family val="2"/>
    </font>
    <font>
      <b/>
      <u/>
      <sz val="11"/>
      <color theme="10"/>
      <name val="Calibri"/>
      <family val="2"/>
    </font>
    <font>
      <b/>
      <sz val="14"/>
      <color rgb="FFFF0000"/>
      <name val="Calibri"/>
      <family val="2"/>
    </font>
    <font>
      <b/>
      <sz val="14"/>
      <color theme="1"/>
      <name val="Calibri"/>
      <family val="2"/>
    </font>
    <font>
      <sz val="14"/>
      <color theme="1"/>
      <name val="Calibri"/>
      <family val="2"/>
    </font>
    <font>
      <sz val="11"/>
      <color rgb="FFC00000"/>
      <name val="Calibri"/>
      <family val="2"/>
    </font>
    <font>
      <b/>
      <sz val="14"/>
      <color rgb="FFFF00FF"/>
      <name val="Calibri"/>
      <family val="2"/>
    </font>
    <font>
      <b/>
      <u/>
      <sz val="11"/>
      <color theme="1"/>
      <name val="Calibri"/>
      <family val="2"/>
    </font>
    <font>
      <b/>
      <sz val="11"/>
      <color rgb="FFC00000"/>
      <name val="Calibri"/>
      <family val="2"/>
    </font>
    <font>
      <sz val="11"/>
      <color rgb="FF000000"/>
      <name val="Calibri"/>
      <family val="2"/>
      <scheme val="minor"/>
    </font>
    <font>
      <b/>
      <sz val="11"/>
      <color rgb="FF000000"/>
      <name val="Calibri"/>
    </font>
    <font>
      <sz val="11"/>
      <color rgb="FF000000"/>
      <name val="Calibri"/>
    </font>
    <font>
      <b/>
      <i/>
      <sz val="11"/>
      <color rgb="FF000000"/>
      <name val="Calibri"/>
    </font>
    <font>
      <b/>
      <sz val="11"/>
      <color theme="1"/>
      <name val="Calibri"/>
    </font>
    <font>
      <b/>
      <sz val="14"/>
      <color rgb="FFFFFFFF"/>
      <name val="Calibri"/>
      <family val="2"/>
    </font>
    <font>
      <sz val="14"/>
      <color theme="0"/>
      <name val="Calibri"/>
      <family val="2"/>
    </font>
  </fonts>
  <fills count="24">
    <fill>
      <patternFill patternType="none"/>
    </fill>
    <fill>
      <patternFill patternType="gray125"/>
    </fill>
    <fill>
      <patternFill patternType="solid">
        <fgColor theme="1"/>
        <bgColor indexed="64"/>
      </patternFill>
    </fill>
    <fill>
      <patternFill patternType="solid">
        <fgColor rgb="FF002060"/>
        <bgColor rgb="FF002060"/>
      </patternFill>
    </fill>
    <fill>
      <patternFill patternType="solid">
        <fgColor rgb="FFFFFFFF"/>
        <bgColor rgb="FFFFFFFF"/>
      </patternFill>
    </fill>
    <fill>
      <patternFill patternType="solid">
        <fgColor theme="0" tint="-4.9989318521683403E-2"/>
        <bgColor indexed="64"/>
      </patternFill>
    </fill>
    <fill>
      <patternFill patternType="solid">
        <fgColor rgb="FF002060"/>
        <bgColor indexed="64"/>
      </patternFill>
    </fill>
    <fill>
      <patternFill patternType="solid">
        <fgColor rgb="FF92D050"/>
        <bgColor rgb="FFD8D8D8"/>
      </patternFill>
    </fill>
    <fill>
      <patternFill patternType="solid">
        <fgColor theme="5"/>
        <bgColor indexed="64"/>
      </patternFill>
    </fill>
    <fill>
      <patternFill patternType="solid">
        <fgColor theme="5"/>
        <bgColor rgb="FFD8D8D8"/>
      </patternFill>
    </fill>
    <fill>
      <patternFill patternType="solid">
        <fgColor theme="5" tint="0.59999389629810485"/>
        <bgColor indexed="64"/>
      </patternFill>
    </fill>
    <fill>
      <patternFill patternType="solid">
        <fgColor theme="7" tint="0.79998168889431442"/>
        <bgColor indexed="64"/>
      </patternFill>
    </fill>
    <fill>
      <patternFill patternType="solid">
        <fgColor rgb="FF92D050"/>
        <bgColor indexed="64"/>
      </patternFill>
    </fill>
    <fill>
      <patternFill patternType="solid">
        <fgColor rgb="FFB603FD"/>
        <bgColor indexed="64"/>
      </patternFill>
    </fill>
    <fill>
      <patternFill patternType="solid">
        <fgColor rgb="FFB603FD"/>
        <bgColor rgb="FFD8D8D8"/>
      </patternFill>
    </fill>
    <fill>
      <patternFill patternType="solid">
        <fgColor rgb="FF00B050"/>
        <bgColor indexed="64"/>
      </patternFill>
    </fill>
    <fill>
      <patternFill patternType="solid">
        <fgColor rgb="FF00B050"/>
        <bgColor rgb="FFD8D8D8"/>
      </patternFill>
    </fill>
    <fill>
      <patternFill patternType="solid">
        <fgColor rgb="FFF2F2F2"/>
        <bgColor rgb="FF000000"/>
      </patternFill>
    </fill>
    <fill>
      <patternFill patternType="solid">
        <fgColor theme="9" tint="0.79998168889431442"/>
        <bgColor indexed="64"/>
      </patternFill>
    </fill>
    <fill>
      <patternFill patternType="solid">
        <fgColor theme="9" tint="0.79998168889431442"/>
        <bgColor rgb="FFEEECE1"/>
      </patternFill>
    </fill>
    <fill>
      <patternFill patternType="solid">
        <fgColor theme="5" tint="0.79998168889431442"/>
        <bgColor rgb="FFEEECE1"/>
      </patternFill>
    </fill>
    <fill>
      <patternFill patternType="solid">
        <fgColor theme="5" tint="0.79998168889431442"/>
        <bgColor indexed="64"/>
      </patternFill>
    </fill>
    <fill>
      <patternFill patternType="solid">
        <fgColor rgb="FFD4BEF4"/>
        <bgColor rgb="FFEEECE1"/>
      </patternFill>
    </fill>
    <fill>
      <patternFill patternType="solid">
        <fgColor rgb="FFD4BEF4"/>
        <bgColor indexed="64"/>
      </patternFill>
    </fill>
  </fills>
  <borders count="49">
    <border>
      <left/>
      <right/>
      <top/>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top/>
      <bottom style="thin">
        <color indexed="64"/>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thin">
        <color rgb="FF000000"/>
      </right>
      <top/>
      <bottom style="thin">
        <color rgb="FF000000"/>
      </bottom>
      <diagonal/>
    </border>
    <border>
      <left style="thin">
        <color rgb="FF000000"/>
      </left>
      <right/>
      <top/>
      <bottom/>
      <diagonal/>
    </border>
    <border>
      <left/>
      <right style="thin">
        <color rgb="FF000000"/>
      </right>
      <top/>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diagonal/>
    </border>
    <border>
      <left/>
      <right style="thin">
        <color indexed="64"/>
      </right>
      <top/>
      <bottom/>
      <diagonal/>
    </border>
    <border>
      <left style="thin">
        <color indexed="64"/>
      </left>
      <right/>
      <top style="medium">
        <color indexed="64"/>
      </top>
      <bottom style="thin">
        <color indexed="64"/>
      </bottom>
      <diagonal/>
    </border>
    <border>
      <left style="medium">
        <color rgb="FFCCCCCC"/>
      </left>
      <right style="medium">
        <color rgb="FFCCCCCC"/>
      </right>
      <top style="medium">
        <color rgb="FFCCCCCC"/>
      </top>
      <bottom style="medium">
        <color rgb="FFCCCCCC"/>
      </bottom>
      <diagonal/>
    </border>
  </borders>
  <cellStyleXfs count="3">
    <xf numFmtId="0" fontId="0" fillId="0" borderId="0"/>
    <xf numFmtId="0" fontId="8" fillId="0" borderId="0" applyNumberFormat="0" applyFill="0" applyBorder="0" applyAlignment="0" applyProtection="0"/>
    <xf numFmtId="44" fontId="38" fillId="0" borderId="0" applyFont="0" applyFill="0" applyBorder="0" applyAlignment="0" applyProtection="0"/>
  </cellStyleXfs>
  <cellXfs count="292">
    <xf numFmtId="0" fontId="0" fillId="0" borderId="0" xfId="0"/>
    <xf numFmtId="0" fontId="1" fillId="2" borderId="1" xfId="0" applyFont="1" applyFill="1" applyBorder="1"/>
    <xf numFmtId="0" fontId="1" fillId="0" borderId="1" xfId="0" applyFont="1" applyBorder="1"/>
    <xf numFmtId="0" fontId="0" fillId="0" borderId="1" xfId="0" applyBorder="1"/>
    <xf numFmtId="0" fontId="3" fillId="0" borderId="1" xfId="0" applyFont="1" applyBorder="1"/>
    <xf numFmtId="0" fontId="1" fillId="0" borderId="0" xfId="0" applyFont="1"/>
    <xf numFmtId="44" fontId="0" fillId="0" borderId="1" xfId="0" applyNumberFormat="1" applyBorder="1"/>
    <xf numFmtId="0" fontId="6" fillId="6" borderId="0" xfId="0" applyFont="1" applyFill="1"/>
    <xf numFmtId="44" fontId="9" fillId="0" borderId="1" xfId="0" applyNumberFormat="1" applyFont="1" applyBorder="1"/>
    <xf numFmtId="0" fontId="6" fillId="8" borderId="1" xfId="0" applyFont="1" applyFill="1" applyBorder="1"/>
    <xf numFmtId="0" fontId="0" fillId="5" borderId="0" xfId="0" applyFill="1"/>
    <xf numFmtId="0" fontId="3" fillId="0" borderId="1" xfId="0" applyFont="1" applyBorder="1" applyProtection="1">
      <protection locked="0"/>
    </xf>
    <xf numFmtId="0" fontId="0" fillId="0" borderId="0" xfId="0" applyProtection="1">
      <protection locked="0"/>
    </xf>
    <xf numFmtId="0" fontId="12" fillId="6" borderId="1" xfId="1" applyFont="1" applyFill="1" applyBorder="1" applyProtection="1">
      <protection locked="0"/>
    </xf>
    <xf numFmtId="0" fontId="15" fillId="5" borderId="16" xfId="0" applyFont="1" applyFill="1" applyBorder="1"/>
    <xf numFmtId="0" fontId="0" fillId="5" borderId="16" xfId="0" applyFill="1" applyBorder="1"/>
    <xf numFmtId="0" fontId="0" fillId="5" borderId="17" xfId="0" applyFill="1" applyBorder="1"/>
    <xf numFmtId="0" fontId="0" fillId="5" borderId="18" xfId="0" applyFill="1" applyBorder="1"/>
    <xf numFmtId="0" fontId="0" fillId="5" borderId="19" xfId="0" applyFill="1" applyBorder="1"/>
    <xf numFmtId="0" fontId="0" fillId="5" borderId="20" xfId="0" applyFill="1" applyBorder="1"/>
    <xf numFmtId="44" fontId="3" fillId="6" borderId="1" xfId="0" applyNumberFormat="1" applyFont="1" applyFill="1" applyBorder="1" applyProtection="1">
      <protection locked="0"/>
    </xf>
    <xf numFmtId="0" fontId="17" fillId="6" borderId="1" xfId="0" applyFont="1" applyFill="1" applyBorder="1" applyProtection="1">
      <protection locked="0"/>
    </xf>
    <xf numFmtId="0" fontId="3" fillId="6" borderId="1" xfId="0" applyFont="1" applyFill="1" applyBorder="1" applyProtection="1">
      <protection locked="0"/>
    </xf>
    <xf numFmtId="0" fontId="18" fillId="6" borderId="1" xfId="0" applyFont="1" applyFill="1" applyBorder="1" applyProtection="1">
      <protection locked="0"/>
    </xf>
    <xf numFmtId="44" fontId="18" fillId="6" borderId="1" xfId="0" applyNumberFormat="1" applyFont="1" applyFill="1" applyBorder="1" applyProtection="1">
      <protection locked="0"/>
    </xf>
    <xf numFmtId="0" fontId="19" fillId="5" borderId="0" xfId="0" applyFont="1" applyFill="1"/>
    <xf numFmtId="0" fontId="19" fillId="5" borderId="19" xfId="0" applyFont="1" applyFill="1" applyBorder="1"/>
    <xf numFmtId="0" fontId="19" fillId="0" borderId="0" xfId="0" applyFont="1"/>
    <xf numFmtId="0" fontId="23" fillId="0" borderId="0" xfId="0" applyFont="1"/>
    <xf numFmtId="0" fontId="5" fillId="0" borderId="5" xfId="0" applyFont="1" applyBorder="1" applyAlignment="1">
      <alignment horizontal="center" vertical="top"/>
    </xf>
    <xf numFmtId="0" fontId="26" fillId="0" borderId="5" xfId="0" applyFont="1" applyBorder="1" applyAlignment="1">
      <alignment horizontal="center" vertical="center" wrapText="1"/>
    </xf>
    <xf numFmtId="0" fontId="26" fillId="4" borderId="5" xfId="0" applyFont="1" applyFill="1" applyBorder="1" applyAlignment="1">
      <alignment horizontal="center" vertical="center" wrapText="1"/>
    </xf>
    <xf numFmtId="0" fontId="27" fillId="0" borderId="5" xfId="0" applyFont="1" applyBorder="1" applyAlignment="1">
      <alignment horizontal="center" vertical="center" wrapText="1"/>
    </xf>
    <xf numFmtId="0" fontId="28" fillId="0" borderId="5" xfId="0" applyFont="1" applyBorder="1" applyAlignment="1">
      <alignment horizontal="center" vertical="center" wrapText="1"/>
    </xf>
    <xf numFmtId="0" fontId="5" fillId="0" borderId="6" xfId="0" applyFont="1" applyBorder="1"/>
    <xf numFmtId="0" fontId="29" fillId="0" borderId="6" xfId="0" applyFont="1" applyBorder="1" applyAlignment="1">
      <alignment horizontal="center" vertical="center" wrapText="1"/>
    </xf>
    <xf numFmtId="0" fontId="25" fillId="0" borderId="1" xfId="0" applyFont="1" applyBorder="1" applyAlignment="1" applyProtection="1">
      <alignment horizontal="center" vertical="center" wrapText="1"/>
      <protection locked="0"/>
    </xf>
    <xf numFmtId="0" fontId="5" fillId="0" borderId="1" xfId="0" applyFont="1" applyBorder="1" applyAlignment="1" applyProtection="1">
      <alignment horizontal="center" vertical="center" wrapText="1"/>
      <protection locked="0"/>
    </xf>
    <xf numFmtId="0" fontId="0" fillId="5" borderId="0" xfId="0" applyFill="1" applyAlignment="1">
      <alignment horizontal="left"/>
    </xf>
    <xf numFmtId="0" fontId="0" fillId="5" borderId="18" xfId="0" applyFill="1" applyBorder="1" applyAlignment="1">
      <alignment vertical="top"/>
    </xf>
    <xf numFmtId="0" fontId="0" fillId="5" borderId="19" xfId="0" applyFill="1" applyBorder="1" applyAlignment="1">
      <alignment vertical="top"/>
    </xf>
    <xf numFmtId="0" fontId="0" fillId="0" borderId="0" xfId="0" applyAlignment="1">
      <alignment vertical="top"/>
    </xf>
    <xf numFmtId="0" fontId="16" fillId="5" borderId="0" xfId="1" applyFont="1" applyFill="1" applyBorder="1" applyAlignment="1">
      <alignment vertical="top" wrapText="1"/>
    </xf>
    <xf numFmtId="0" fontId="0" fillId="5" borderId="0" xfId="0" applyFill="1" applyAlignment="1">
      <alignment vertical="top" wrapText="1"/>
    </xf>
    <xf numFmtId="0" fontId="14" fillId="5" borderId="0" xfId="0" applyFont="1" applyFill="1" applyAlignment="1">
      <alignment vertical="top"/>
    </xf>
    <xf numFmtId="0" fontId="0" fillId="5" borderId="0" xfId="0" applyFill="1" applyAlignment="1">
      <alignment vertical="top"/>
    </xf>
    <xf numFmtId="0" fontId="16" fillId="5" borderId="0" xfId="1" applyFont="1" applyFill="1" applyBorder="1" applyAlignment="1">
      <alignment vertical="top"/>
    </xf>
    <xf numFmtId="0" fontId="9" fillId="5" borderId="15" xfId="0" applyFont="1" applyFill="1" applyBorder="1" applyAlignment="1">
      <alignment vertical="center"/>
    </xf>
    <xf numFmtId="0" fontId="9" fillId="5" borderId="16" xfId="0" applyFont="1" applyFill="1" applyBorder="1" applyAlignment="1">
      <alignment vertical="center"/>
    </xf>
    <xf numFmtId="0" fontId="15" fillId="5" borderId="16" xfId="0" applyFont="1" applyFill="1" applyBorder="1" applyAlignment="1">
      <alignment vertical="center"/>
    </xf>
    <xf numFmtId="0" fontId="0" fillId="5" borderId="16" xfId="0" applyFill="1" applyBorder="1" applyAlignment="1">
      <alignment vertical="center"/>
    </xf>
    <xf numFmtId="0" fontId="0" fillId="5" borderId="0" xfId="0" applyFill="1" applyAlignment="1">
      <alignment vertical="center"/>
    </xf>
    <xf numFmtId="0" fontId="0" fillId="5" borderId="19" xfId="0" applyFill="1" applyBorder="1" applyAlignment="1">
      <alignment vertical="center"/>
    </xf>
    <xf numFmtId="0" fontId="0" fillId="0" borderId="0" xfId="0" applyAlignment="1">
      <alignment vertical="center"/>
    </xf>
    <xf numFmtId="0" fontId="22" fillId="0" borderId="18" xfId="0" applyFont="1" applyBorder="1" applyAlignment="1">
      <alignment vertical="center" wrapText="1"/>
    </xf>
    <xf numFmtId="0" fontId="22" fillId="0" borderId="0" xfId="0" applyFont="1" applyAlignment="1">
      <alignment vertical="center" wrapText="1"/>
    </xf>
    <xf numFmtId="0" fontId="32" fillId="0" borderId="11" xfId="0" applyFont="1" applyBorder="1" applyAlignment="1">
      <alignment horizontal="right"/>
    </xf>
    <xf numFmtId="0" fontId="20" fillId="0" borderId="12" xfId="0" applyFont="1" applyBorder="1"/>
    <xf numFmtId="164" fontId="31" fillId="0" borderId="13" xfId="0" applyNumberFormat="1" applyFont="1" applyBorder="1"/>
    <xf numFmtId="0" fontId="12" fillId="6" borderId="1" xfId="0" applyFont="1" applyFill="1" applyBorder="1" applyProtection="1">
      <protection locked="0"/>
    </xf>
    <xf numFmtId="0" fontId="4" fillId="0" borderId="7" xfId="0" applyFont="1" applyBorder="1" applyAlignment="1">
      <alignment horizontal="center" vertical="center" wrapText="1"/>
    </xf>
    <xf numFmtId="0" fontId="5" fillId="0" borderId="7" xfId="0" applyFont="1" applyBorder="1"/>
    <xf numFmtId="0" fontId="0" fillId="5" borderId="21" xfId="0" applyFill="1" applyBorder="1" applyAlignment="1">
      <alignment horizontal="left" vertical="top" wrapText="1"/>
    </xf>
    <xf numFmtId="0" fontId="23" fillId="0" borderId="0" xfId="0" applyFont="1" applyAlignment="1">
      <alignment vertical="center" wrapText="1"/>
    </xf>
    <xf numFmtId="0" fontId="23" fillId="0" borderId="0" xfId="0" applyFont="1" applyAlignment="1">
      <alignment wrapText="1"/>
    </xf>
    <xf numFmtId="0" fontId="22" fillId="0" borderId="0" xfId="0" applyFont="1" applyAlignment="1">
      <alignment horizontal="center" vertical="center"/>
    </xf>
    <xf numFmtId="0" fontId="4" fillId="0" borderId="42" xfId="0" applyFont="1" applyBorder="1" applyAlignment="1" applyProtection="1">
      <alignment horizontal="left" vertical="center" wrapText="1"/>
      <protection locked="0"/>
    </xf>
    <xf numFmtId="0" fontId="4" fillId="0" borderId="42" xfId="0" applyFont="1" applyBorder="1" applyAlignment="1" applyProtection="1">
      <alignment vertical="center" wrapText="1"/>
      <protection locked="0"/>
    </xf>
    <xf numFmtId="0" fontId="4" fillId="0" borderId="44" xfId="0" applyFont="1" applyBorder="1" applyAlignment="1" applyProtection="1">
      <alignment vertical="center" wrapText="1"/>
      <protection locked="0"/>
    </xf>
    <xf numFmtId="44" fontId="30" fillId="11" borderId="32" xfId="2" applyFont="1" applyFill="1" applyBorder="1" applyAlignment="1" applyProtection="1">
      <alignment horizontal="center" vertical="center" wrapText="1"/>
      <protection locked="0"/>
    </xf>
    <xf numFmtId="0" fontId="47" fillId="6" borderId="39" xfId="0" applyFont="1" applyFill="1" applyBorder="1" applyAlignment="1">
      <alignment horizontal="center" vertical="center" wrapText="1"/>
    </xf>
    <xf numFmtId="0" fontId="47" fillId="6" borderId="40" xfId="0" applyFont="1" applyFill="1" applyBorder="1" applyAlignment="1">
      <alignment horizontal="center" vertical="center" wrapText="1"/>
    </xf>
    <xf numFmtId="0" fontId="48" fillId="0" borderId="41" xfId="0" applyFont="1" applyBorder="1" applyAlignment="1">
      <alignment vertical="center" wrapText="1"/>
    </xf>
    <xf numFmtId="0" fontId="48" fillId="0" borderId="42" xfId="0" applyFont="1" applyBorder="1" applyAlignment="1">
      <alignment vertical="center" wrapText="1"/>
    </xf>
    <xf numFmtId="0" fontId="45" fillId="11" borderId="40" xfId="0" applyFont="1" applyFill="1" applyBorder="1" applyAlignment="1" applyProtection="1">
      <alignment horizontal="center" vertical="center"/>
      <protection locked="0"/>
    </xf>
    <xf numFmtId="166" fontId="45" fillId="11" borderId="44" xfId="0" applyNumberFormat="1" applyFont="1" applyFill="1" applyBorder="1" applyAlignment="1" applyProtection="1">
      <alignment horizontal="center" vertical="center"/>
      <protection locked="0"/>
    </xf>
    <xf numFmtId="0" fontId="23" fillId="0" borderId="0" xfId="0" applyFont="1" applyProtection="1">
      <protection locked="0"/>
    </xf>
    <xf numFmtId="0" fontId="6" fillId="6" borderId="1" xfId="0" applyFont="1" applyFill="1" applyBorder="1"/>
    <xf numFmtId="0" fontId="0" fillId="10" borderId="1" xfId="0" applyFill="1" applyBorder="1"/>
    <xf numFmtId="44" fontId="5" fillId="0" borderId="5" xfId="0" applyNumberFormat="1" applyFont="1" applyBorder="1" applyAlignment="1">
      <alignment horizontal="left" vertical="center" shrinkToFit="1"/>
    </xf>
    <xf numFmtId="44" fontId="23" fillId="0" borderId="1" xfId="0" applyNumberFormat="1" applyFont="1" applyBorder="1" applyAlignment="1">
      <alignment vertical="center" shrinkToFit="1"/>
    </xf>
    <xf numFmtId="44" fontId="10" fillId="0" borderId="5" xfId="0" applyNumberFormat="1" applyFont="1" applyBorder="1" applyAlignment="1">
      <alignment horizontal="left" vertical="center" shrinkToFit="1"/>
    </xf>
    <xf numFmtId="44" fontId="10" fillId="0" borderId="6" xfId="0" applyNumberFormat="1" applyFont="1" applyBorder="1" applyAlignment="1">
      <alignment horizontal="left" vertical="center" shrinkToFit="1"/>
    </xf>
    <xf numFmtId="164" fontId="43" fillId="0" borderId="5" xfId="0" applyNumberFormat="1" applyFont="1" applyBorder="1" applyAlignment="1">
      <alignment shrinkToFit="1"/>
    </xf>
    <xf numFmtId="0" fontId="43" fillId="0" borderId="39" xfId="0" applyFont="1" applyBorder="1" applyAlignment="1">
      <alignment horizontal="right" vertical="center"/>
    </xf>
    <xf numFmtId="0" fontId="43" fillId="0" borderId="43" xfId="0" applyFont="1" applyBorder="1" applyAlignment="1">
      <alignment horizontal="right" vertical="center"/>
    </xf>
    <xf numFmtId="165" fontId="30" fillId="11" borderId="46" xfId="0" applyNumberFormat="1" applyFont="1" applyFill="1" applyBorder="1" applyAlignment="1" applyProtection="1">
      <alignment horizontal="center" vertical="center" wrapText="1"/>
      <protection locked="0"/>
    </xf>
    <xf numFmtId="165" fontId="30" fillId="11" borderId="1" xfId="0" applyNumberFormat="1" applyFont="1" applyFill="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5" fillId="0" borderId="5" xfId="0" applyFont="1" applyBorder="1"/>
    <xf numFmtId="164" fontId="31" fillId="0" borderId="5" xfId="0" applyNumberFormat="1" applyFont="1" applyBorder="1" applyAlignment="1">
      <alignment shrinkToFit="1"/>
    </xf>
    <xf numFmtId="0" fontId="30" fillId="0" borderId="0" xfId="0" applyFont="1" applyAlignment="1">
      <alignment horizontal="right"/>
    </xf>
    <xf numFmtId="164" fontId="31" fillId="0" borderId="0" xfId="0" applyNumberFormat="1" applyFont="1"/>
    <xf numFmtId="0" fontId="23" fillId="5" borderId="16" xfId="0" applyFont="1" applyFill="1" applyBorder="1"/>
    <xf numFmtId="0" fontId="23" fillId="5" borderId="17" xfId="0" applyFont="1" applyFill="1" applyBorder="1"/>
    <xf numFmtId="0" fontId="23" fillId="5" borderId="0" xfId="0" applyFont="1" applyFill="1" applyAlignment="1">
      <alignment vertical="center"/>
    </xf>
    <xf numFmtId="0" fontId="23" fillId="5" borderId="19" xfId="0" applyFont="1" applyFill="1" applyBorder="1" applyAlignment="1">
      <alignment vertical="center"/>
    </xf>
    <xf numFmtId="0" fontId="23" fillId="5" borderId="19" xfId="0" applyFont="1" applyFill="1" applyBorder="1"/>
    <xf numFmtId="0" fontId="23" fillId="5" borderId="18" xfId="0" applyFont="1" applyFill="1" applyBorder="1"/>
    <xf numFmtId="0" fontId="4" fillId="5" borderId="0" xfId="0" applyFont="1" applyFill="1" applyAlignment="1">
      <alignment horizontal="center" vertical="center"/>
    </xf>
    <xf numFmtId="0" fontId="23" fillId="5" borderId="0" xfId="0" applyFont="1" applyFill="1"/>
    <xf numFmtId="0" fontId="23" fillId="5" borderId="20" xfId="0" applyFont="1" applyFill="1" applyBorder="1"/>
    <xf numFmtId="0" fontId="23" fillId="5" borderId="21" xfId="0" applyFont="1" applyFill="1" applyBorder="1" applyAlignment="1">
      <alignment horizontal="left" vertical="top" wrapText="1"/>
    </xf>
    <xf numFmtId="0" fontId="23" fillId="5" borderId="0" xfId="0" applyFont="1" applyFill="1" applyAlignment="1">
      <alignment vertical="top"/>
    </xf>
    <xf numFmtId="0" fontId="50" fillId="5" borderId="0" xfId="1" applyFont="1" applyFill="1" applyBorder="1" applyAlignment="1">
      <alignment vertical="top"/>
    </xf>
    <xf numFmtId="0" fontId="23" fillId="5" borderId="22" xfId="0" applyFont="1" applyFill="1" applyBorder="1"/>
    <xf numFmtId="0" fontId="56" fillId="5" borderId="0" xfId="0" applyFont="1" applyFill="1"/>
    <xf numFmtId="0" fontId="57" fillId="5" borderId="0" xfId="0" applyFont="1" applyFill="1"/>
    <xf numFmtId="0" fontId="23" fillId="5" borderId="21" xfId="0" applyFont="1" applyFill="1" applyBorder="1"/>
    <xf numFmtId="0" fontId="4" fillId="0" borderId="41" xfId="0" applyFont="1" applyBorder="1" applyAlignment="1" applyProtection="1">
      <alignment vertical="center" wrapText="1"/>
      <protection locked="0"/>
    </xf>
    <xf numFmtId="0" fontId="4" fillId="0" borderId="43" xfId="0" applyFont="1" applyBorder="1" applyAlignment="1" applyProtection="1">
      <alignment vertical="center" wrapText="1"/>
      <protection locked="0"/>
    </xf>
    <xf numFmtId="0" fontId="12" fillId="6" borderId="1" xfId="0" applyFont="1" applyFill="1" applyBorder="1"/>
    <xf numFmtId="0" fontId="12" fillId="6" borderId="1" xfId="1" applyFont="1" applyFill="1" applyBorder="1" applyProtection="1"/>
    <xf numFmtId="0" fontId="26" fillId="0" borderId="6" xfId="0" applyFont="1" applyBorder="1" applyAlignment="1">
      <alignment horizontal="center" vertical="center" wrapText="1"/>
    </xf>
    <xf numFmtId="44" fontId="5" fillId="0" borderId="6" xfId="0" applyNumberFormat="1" applyFont="1" applyBorder="1" applyAlignment="1">
      <alignment horizontal="left" vertical="center" shrinkToFit="1"/>
    </xf>
    <xf numFmtId="0" fontId="3" fillId="17" borderId="1" xfId="0" applyFont="1" applyFill="1" applyBorder="1" applyProtection="1">
      <protection locked="0"/>
    </xf>
    <xf numFmtId="8" fontId="3" fillId="17" borderId="1" xfId="0" applyNumberFormat="1" applyFont="1" applyFill="1" applyBorder="1" applyProtection="1">
      <protection locked="0"/>
    </xf>
    <xf numFmtId="0" fontId="58" fillId="0" borderId="0" xfId="0" applyFont="1" applyProtection="1">
      <protection locked="0"/>
    </xf>
    <xf numFmtId="8" fontId="3" fillId="0" borderId="1" xfId="0" applyNumberFormat="1" applyFont="1" applyBorder="1" applyProtection="1">
      <protection locked="0"/>
    </xf>
    <xf numFmtId="0" fontId="0" fillId="0" borderId="48" xfId="0" applyBorder="1" applyAlignment="1">
      <alignment wrapText="1"/>
    </xf>
    <xf numFmtId="49" fontId="0" fillId="0" borderId="0" xfId="0" applyNumberFormat="1"/>
    <xf numFmtId="0" fontId="4" fillId="0" borderId="0" xfId="0" applyFont="1"/>
    <xf numFmtId="0" fontId="35" fillId="0" borderId="1" xfId="0" applyFont="1" applyBorder="1" applyAlignment="1">
      <alignment horizontal="center" wrapText="1"/>
    </xf>
    <xf numFmtId="40" fontId="3" fillId="17" borderId="1" xfId="0" applyNumberFormat="1" applyFont="1" applyFill="1" applyBorder="1" applyProtection="1">
      <protection locked="0"/>
    </xf>
    <xf numFmtId="40" fontId="3" fillId="0" borderId="1" xfId="0" applyNumberFormat="1" applyFont="1" applyBorder="1" applyProtection="1">
      <protection locked="0"/>
    </xf>
    <xf numFmtId="7" fontId="3" fillId="0" borderId="1" xfId="0" applyNumberFormat="1" applyFont="1" applyBorder="1" applyProtection="1">
      <protection locked="0"/>
    </xf>
    <xf numFmtId="0" fontId="52" fillId="5" borderId="18" xfId="0" applyFont="1" applyFill="1" applyBorder="1" applyAlignment="1">
      <alignment vertical="center"/>
    </xf>
    <xf numFmtId="0" fontId="52" fillId="5" borderId="0" xfId="0" applyFont="1" applyFill="1" applyAlignment="1">
      <alignment vertical="center"/>
    </xf>
    <xf numFmtId="0" fontId="53" fillId="5" borderId="0" xfId="0" applyFont="1" applyFill="1" applyAlignment="1">
      <alignment vertical="center"/>
    </xf>
    <xf numFmtId="0" fontId="51" fillId="5" borderId="24" xfId="0" applyFont="1" applyFill="1" applyBorder="1" applyAlignment="1">
      <alignment vertical="center"/>
    </xf>
    <xf numFmtId="0" fontId="52" fillId="5" borderId="18" xfId="0" applyFont="1" applyFill="1" applyBorder="1"/>
    <xf numFmtId="0" fontId="52" fillId="5" borderId="0" xfId="0" applyFont="1" applyFill="1"/>
    <xf numFmtId="0" fontId="23" fillId="5" borderId="21" xfId="0" applyFont="1" applyFill="1" applyBorder="1" applyAlignment="1">
      <alignment vertical="top"/>
    </xf>
    <xf numFmtId="0" fontId="60" fillId="5" borderId="0" xfId="0" applyFont="1" applyFill="1" applyAlignment="1">
      <alignment vertical="top"/>
    </xf>
    <xf numFmtId="0" fontId="0" fillId="5" borderId="0" xfId="0" applyFill="1" applyAlignment="1">
      <alignment horizontal="left" vertical="top" wrapText="1"/>
    </xf>
    <xf numFmtId="0" fontId="0" fillId="5" borderId="18" xfId="0" applyFill="1" applyBorder="1" applyAlignment="1">
      <alignment horizontal="left" vertical="top"/>
    </xf>
    <xf numFmtId="0" fontId="0" fillId="5" borderId="0" xfId="0" applyFill="1" applyAlignment="1">
      <alignment horizontal="left" vertical="top"/>
    </xf>
    <xf numFmtId="0" fontId="10" fillId="0" borderId="1" xfId="0" applyFont="1" applyBorder="1" applyAlignment="1">
      <alignment horizontal="center" wrapText="1"/>
    </xf>
    <xf numFmtId="0" fontId="23" fillId="5" borderId="0" xfId="0" applyFont="1" applyFill="1" applyAlignment="1">
      <alignment horizontal="left" vertical="top"/>
    </xf>
    <xf numFmtId="0" fontId="59" fillId="5" borderId="0" xfId="0" applyFont="1" applyFill="1" applyAlignment="1">
      <alignment vertical="top"/>
    </xf>
    <xf numFmtId="0" fontId="62" fillId="5" borderId="0" xfId="0" applyFont="1" applyFill="1" applyAlignment="1">
      <alignment vertical="top"/>
    </xf>
    <xf numFmtId="167" fontId="0" fillId="0" borderId="48" xfId="0" applyNumberFormat="1" applyBorder="1" applyAlignment="1">
      <alignment wrapText="1"/>
    </xf>
    <xf numFmtId="0" fontId="0" fillId="5" borderId="0" xfId="0" applyFill="1" applyAlignment="1">
      <alignment horizontal="left" vertical="top"/>
    </xf>
    <xf numFmtId="0" fontId="59" fillId="5" borderId="0" xfId="0" applyFont="1" applyFill="1" applyAlignment="1">
      <alignment horizontal="left" vertical="top"/>
    </xf>
    <xf numFmtId="0" fontId="39" fillId="5" borderId="18" xfId="0" applyFont="1" applyFill="1" applyBorder="1" applyAlignment="1">
      <alignment horizontal="left" vertical="center"/>
    </xf>
    <xf numFmtId="0" fontId="39" fillId="5" borderId="0" xfId="0" applyFont="1" applyFill="1" applyAlignment="1">
      <alignment horizontal="left" vertical="center"/>
    </xf>
    <xf numFmtId="0" fontId="39" fillId="5" borderId="19" xfId="0" applyFont="1" applyFill="1" applyBorder="1" applyAlignment="1">
      <alignment horizontal="left" vertical="center"/>
    </xf>
    <xf numFmtId="0" fontId="39" fillId="5" borderId="20" xfId="0" applyFont="1" applyFill="1" applyBorder="1" applyAlignment="1">
      <alignment horizontal="left" vertical="center"/>
    </xf>
    <xf numFmtId="0" fontId="39" fillId="5" borderId="21" xfId="0" applyFont="1" applyFill="1" applyBorder="1" applyAlignment="1">
      <alignment horizontal="left" vertical="center"/>
    </xf>
    <xf numFmtId="0" fontId="39" fillId="5" borderId="22" xfId="0" applyFont="1" applyFill="1" applyBorder="1" applyAlignment="1">
      <alignment horizontal="left" vertical="center"/>
    </xf>
    <xf numFmtId="0" fontId="0" fillId="5" borderId="0" xfId="0" applyFill="1" applyAlignment="1">
      <alignment horizontal="left" vertical="top" wrapText="1"/>
    </xf>
    <xf numFmtId="0" fontId="22" fillId="7" borderId="15" xfId="0" applyFont="1" applyFill="1" applyBorder="1" applyAlignment="1">
      <alignment horizontal="center" vertical="center" wrapText="1"/>
    </xf>
    <xf numFmtId="0" fontId="22" fillId="7" borderId="16" xfId="0" applyFont="1" applyFill="1" applyBorder="1" applyAlignment="1">
      <alignment horizontal="center" vertical="center" wrapText="1"/>
    </xf>
    <xf numFmtId="0" fontId="22" fillId="7" borderId="17" xfId="0" applyFont="1" applyFill="1" applyBorder="1" applyAlignment="1">
      <alignment horizontal="center" vertical="center" wrapText="1"/>
    </xf>
    <xf numFmtId="0" fontId="22" fillId="7" borderId="20" xfId="0" applyFont="1" applyFill="1" applyBorder="1" applyAlignment="1">
      <alignment horizontal="center" vertical="center" wrapText="1"/>
    </xf>
    <xf numFmtId="0" fontId="22" fillId="7" borderId="21" xfId="0" applyFont="1" applyFill="1" applyBorder="1" applyAlignment="1">
      <alignment horizontal="center" vertical="center" wrapText="1"/>
    </xf>
    <xf numFmtId="0" fontId="22" fillId="7" borderId="22" xfId="0" applyFont="1" applyFill="1" applyBorder="1" applyAlignment="1">
      <alignment horizontal="center" vertical="center" wrapText="1"/>
    </xf>
    <xf numFmtId="0" fontId="39" fillId="5" borderId="15" xfId="0" applyFont="1" applyFill="1" applyBorder="1" applyAlignment="1">
      <alignment horizontal="left" vertical="center"/>
    </xf>
    <xf numFmtId="0" fontId="21" fillId="5" borderId="16" xfId="0" applyFont="1" applyFill="1" applyBorder="1" applyAlignment="1">
      <alignment horizontal="left" vertical="center"/>
    </xf>
    <xf numFmtId="0" fontId="16" fillId="5" borderId="0" xfId="1" applyFont="1" applyFill="1" applyBorder="1" applyAlignment="1" applyProtection="1">
      <alignment horizontal="left" vertical="top" wrapText="1"/>
      <protection locked="0"/>
    </xf>
    <xf numFmtId="0" fontId="3" fillId="5" borderId="0" xfId="0" applyFont="1" applyFill="1" applyAlignment="1">
      <alignment horizontal="left" vertical="top"/>
    </xf>
    <xf numFmtId="0" fontId="16" fillId="5" borderId="0" xfId="1" applyFont="1" applyFill="1" applyBorder="1" applyAlignment="1" applyProtection="1">
      <alignment horizontal="left" vertical="top"/>
      <protection locked="0"/>
    </xf>
    <xf numFmtId="0" fontId="0" fillId="5" borderId="18" xfId="0" applyFill="1" applyBorder="1" applyAlignment="1">
      <alignment horizontal="left" vertical="top"/>
    </xf>
    <xf numFmtId="0" fontId="42" fillId="0" borderId="29" xfId="0" applyFont="1" applyBorder="1" applyAlignment="1">
      <alignment horizontal="center" vertical="center" wrapText="1"/>
    </xf>
    <xf numFmtId="0" fontId="42" fillId="0" borderId="30" xfId="0" applyFont="1" applyBorder="1" applyAlignment="1">
      <alignment horizontal="center" vertical="center" wrapText="1"/>
    </xf>
    <xf numFmtId="0" fontId="42" fillId="0" borderId="1" xfId="0" applyFont="1" applyBorder="1" applyAlignment="1">
      <alignment horizontal="center" vertical="center" wrapText="1"/>
    </xf>
    <xf numFmtId="0" fontId="22" fillId="7" borderId="29" xfId="0" applyFont="1" applyFill="1" applyBorder="1" applyAlignment="1">
      <alignment horizontal="center" vertical="center" wrapText="1"/>
    </xf>
    <xf numFmtId="0" fontId="22" fillId="7" borderId="45" xfId="0" applyFont="1" applyFill="1" applyBorder="1" applyAlignment="1">
      <alignment horizontal="center" vertical="center" wrapText="1"/>
    </xf>
    <xf numFmtId="0" fontId="22" fillId="7" borderId="30" xfId="0" applyFont="1" applyFill="1" applyBorder="1" applyAlignment="1">
      <alignment horizontal="center" vertical="center" wrapText="1"/>
    </xf>
    <xf numFmtId="0" fontId="22" fillId="7" borderId="33" xfId="0" applyFont="1" applyFill="1" applyBorder="1" applyAlignment="1">
      <alignment horizontal="center" vertical="center" wrapText="1"/>
    </xf>
    <xf numFmtId="0" fontId="22" fillId="7" borderId="34" xfId="0" applyFont="1" applyFill="1" applyBorder="1" applyAlignment="1">
      <alignment horizontal="center" vertical="center" wrapText="1"/>
    </xf>
    <xf numFmtId="0" fontId="42" fillId="0" borderId="45" xfId="0" applyFont="1" applyBorder="1" applyAlignment="1">
      <alignment horizontal="center" vertical="center" wrapText="1"/>
    </xf>
    <xf numFmtId="0" fontId="30" fillId="11" borderId="0" xfId="0" applyFont="1" applyFill="1" applyAlignment="1" applyProtection="1">
      <alignment horizontal="center" vertical="center" wrapText="1"/>
      <protection locked="0"/>
    </xf>
    <xf numFmtId="0" fontId="30" fillId="11" borderId="1" xfId="0" applyFont="1" applyFill="1" applyBorder="1" applyAlignment="1" applyProtection="1">
      <alignment horizontal="center" vertical="center" wrapText="1"/>
      <protection locked="0"/>
    </xf>
    <xf numFmtId="0" fontId="42" fillId="0" borderId="47" xfId="0" applyFont="1" applyBorder="1" applyAlignment="1">
      <alignment horizontal="center" vertical="center" wrapText="1"/>
    </xf>
    <xf numFmtId="0" fontId="42" fillId="0" borderId="38" xfId="0" applyFont="1" applyBorder="1" applyAlignment="1">
      <alignment horizontal="center" vertical="center" wrapText="1"/>
    </xf>
    <xf numFmtId="0" fontId="42" fillId="11" borderId="47" xfId="0" applyFont="1" applyFill="1" applyBorder="1" applyAlignment="1" applyProtection="1">
      <alignment horizontal="center" vertical="center" wrapText="1"/>
      <protection locked="0"/>
    </xf>
    <xf numFmtId="0" fontId="42" fillId="11" borderId="25" xfId="0" applyFont="1" applyFill="1" applyBorder="1" applyAlignment="1" applyProtection="1">
      <alignment horizontal="center" vertical="center" wrapText="1"/>
      <protection locked="0"/>
    </xf>
    <xf numFmtId="0" fontId="42" fillId="11" borderId="38" xfId="0" applyFont="1" applyFill="1" applyBorder="1" applyAlignment="1" applyProtection="1">
      <alignment horizontal="center" vertical="center" wrapText="1"/>
      <protection locked="0"/>
    </xf>
    <xf numFmtId="0" fontId="43" fillId="0" borderId="31" xfId="0" applyFont="1" applyBorder="1" applyAlignment="1">
      <alignment horizontal="center" vertical="center" wrapText="1"/>
    </xf>
    <xf numFmtId="0" fontId="43" fillId="0" borderId="32" xfId="0" applyFont="1" applyBorder="1" applyAlignment="1">
      <alignment horizontal="center" vertical="center" wrapText="1"/>
    </xf>
    <xf numFmtId="0" fontId="22" fillId="12" borderId="23" xfId="0" applyFont="1" applyFill="1" applyBorder="1" applyAlignment="1">
      <alignment horizontal="center" vertical="center" wrapText="1"/>
    </xf>
    <xf numFmtId="0" fontId="22" fillId="12" borderId="24" xfId="0" applyFont="1" applyFill="1" applyBorder="1" applyAlignment="1">
      <alignment horizontal="center" vertical="center" wrapText="1"/>
    </xf>
    <xf numFmtId="0" fontId="22" fillId="12" borderId="27" xfId="0" applyFont="1" applyFill="1" applyBorder="1" applyAlignment="1">
      <alignment horizontal="center" vertical="center" wrapText="1"/>
    </xf>
    <xf numFmtId="0" fontId="5" fillId="0" borderId="1" xfId="0" applyFont="1" applyBorder="1" applyAlignment="1" applyProtection="1">
      <alignment horizontal="left" vertical="top" wrapText="1"/>
      <protection locked="0"/>
    </xf>
    <xf numFmtId="0" fontId="4" fillId="0" borderId="1" xfId="0" applyFont="1" applyBorder="1" applyAlignment="1" applyProtection="1">
      <protection locked="0"/>
    </xf>
    <xf numFmtId="0" fontId="43" fillId="0" borderId="2" xfId="0" applyFont="1" applyBorder="1" applyAlignment="1">
      <alignment horizontal="right"/>
    </xf>
    <xf numFmtId="0" fontId="44" fillId="0" borderId="3" xfId="0" applyFont="1" applyBorder="1" applyAlignment="1"/>
    <xf numFmtId="0" fontId="44" fillId="0" borderId="4" xfId="0" applyFont="1" applyBorder="1" applyAlignment="1"/>
    <xf numFmtId="0" fontId="33" fillId="19" borderId="23" xfId="0" applyFont="1" applyFill="1" applyBorder="1" applyAlignment="1">
      <alignment horizontal="center" vertical="center"/>
    </xf>
    <xf numFmtId="0" fontId="4" fillId="18" borderId="24" xfId="0" applyFont="1" applyFill="1" applyBorder="1" applyAlignment="1">
      <alignment horizontal="center" vertical="center"/>
    </xf>
    <xf numFmtId="0" fontId="4" fillId="18" borderId="27" xfId="0" applyFont="1" applyFill="1" applyBorder="1" applyAlignment="1">
      <alignment horizontal="center" vertical="center"/>
    </xf>
    <xf numFmtId="0" fontId="34" fillId="3" borderId="36" xfId="0" applyFont="1" applyFill="1" applyBorder="1" applyAlignment="1">
      <alignment horizontal="center" vertical="center"/>
    </xf>
    <xf numFmtId="0" fontId="4" fillId="0" borderId="0" xfId="0" applyFont="1" applyAlignment="1">
      <alignment vertical="center"/>
    </xf>
    <xf numFmtId="0" fontId="4" fillId="0" borderId="37" xfId="0" applyFont="1" applyBorder="1" applyAlignment="1">
      <alignment vertical="center"/>
    </xf>
    <xf numFmtId="0" fontId="10" fillId="0" borderId="1" xfId="0" applyFont="1" applyBorder="1" applyAlignment="1">
      <alignment horizontal="center" wrapText="1"/>
    </xf>
    <xf numFmtId="0" fontId="4" fillId="0" borderId="1" xfId="0" applyFont="1" applyBorder="1" applyAlignment="1"/>
    <xf numFmtId="0" fontId="10" fillId="0" borderId="1" xfId="0" applyFont="1" applyBorder="1" applyAlignment="1">
      <alignment horizontal="center"/>
    </xf>
    <xf numFmtId="0" fontId="22" fillId="7" borderId="23" xfId="0" applyFont="1" applyFill="1" applyBorder="1" applyAlignment="1">
      <alignment horizontal="center" vertical="center" wrapText="1"/>
    </xf>
    <xf numFmtId="0" fontId="4" fillId="12" borderId="24" xfId="0" applyFont="1" applyFill="1" applyBorder="1" applyAlignment="1">
      <alignment vertical="center"/>
    </xf>
    <xf numFmtId="0" fontId="4" fillId="12" borderId="27" xfId="0" applyFont="1" applyFill="1" applyBorder="1" applyAlignment="1">
      <alignment vertical="center"/>
    </xf>
    <xf numFmtId="0" fontId="47" fillId="6" borderId="23" xfId="0" applyFont="1" applyFill="1" applyBorder="1" applyAlignment="1">
      <alignment horizontal="center" vertical="center" wrapText="1"/>
    </xf>
    <xf numFmtId="0" fontId="64" fillId="6" borderId="24" xfId="0" applyFont="1" applyFill="1" applyBorder="1" applyAlignment="1">
      <alignment horizontal="center" vertical="center"/>
    </xf>
    <xf numFmtId="0" fontId="64" fillId="6" borderId="27" xfId="0" applyFont="1" applyFill="1" applyBorder="1" applyAlignment="1">
      <alignment horizontal="center" vertical="center"/>
    </xf>
    <xf numFmtId="0" fontId="16" fillId="0" borderId="8" xfId="1" applyFont="1" applyBorder="1" applyAlignment="1" applyProtection="1">
      <alignment horizontal="center"/>
      <protection locked="0"/>
    </xf>
    <xf numFmtId="0" fontId="16" fillId="0" borderId="35" xfId="1" applyFont="1" applyBorder="1" applyAlignment="1" applyProtection="1">
      <protection locked="0"/>
    </xf>
    <xf numFmtId="0" fontId="24" fillId="0" borderId="6" xfId="0" applyFont="1" applyBorder="1" applyAlignment="1">
      <alignment horizontal="center" wrapText="1"/>
    </xf>
    <xf numFmtId="0" fontId="4" fillId="0" borderId="7" xfId="0" applyFont="1" applyBorder="1" applyAlignment="1"/>
    <xf numFmtId="0" fontId="25" fillId="0" borderId="6" xfId="0" applyFont="1" applyBorder="1" applyAlignment="1">
      <alignment horizontal="center" wrapText="1"/>
    </xf>
    <xf numFmtId="0" fontId="5" fillId="0" borderId="2" xfId="0" applyFont="1" applyBorder="1" applyAlignment="1">
      <alignment horizontal="center" vertical="top"/>
    </xf>
    <xf numFmtId="0" fontId="4" fillId="0" borderId="4" xfId="0" applyFont="1" applyBorder="1" applyAlignment="1"/>
    <xf numFmtId="0" fontId="25" fillId="0" borderId="6" xfId="0" applyFont="1" applyBorder="1" applyAlignment="1">
      <alignment horizontal="center" vertical="top" wrapText="1"/>
    </xf>
    <xf numFmtId="0" fontId="5" fillId="0" borderId="6" xfId="0" applyFont="1" applyBorder="1" applyAlignment="1">
      <alignment horizontal="center" vertical="top" wrapText="1"/>
    </xf>
    <xf numFmtId="0" fontId="10" fillId="0" borderId="6" xfId="0" applyFont="1" applyBorder="1" applyAlignment="1">
      <alignment horizontal="center" vertical="top" wrapText="1"/>
    </xf>
    <xf numFmtId="0" fontId="22" fillId="0" borderId="23" xfId="0" applyFont="1" applyBorder="1" applyAlignment="1">
      <alignment horizontal="center" vertical="center" wrapText="1"/>
    </xf>
    <xf numFmtId="0" fontId="22" fillId="0" borderId="24" xfId="0" applyFont="1" applyBorder="1" applyAlignment="1">
      <alignment horizontal="center" vertical="center" wrapText="1"/>
    </xf>
    <xf numFmtId="0" fontId="22" fillId="0" borderId="27" xfId="0" applyFont="1" applyBorder="1" applyAlignment="1">
      <alignment horizontal="center" vertical="center" wrapText="1"/>
    </xf>
    <xf numFmtId="0" fontId="22" fillId="9" borderId="15" xfId="0" applyFont="1" applyFill="1" applyBorder="1" applyAlignment="1">
      <alignment horizontal="center" vertical="center" wrapText="1"/>
    </xf>
    <xf numFmtId="0" fontId="22" fillId="9" borderId="16" xfId="0" applyFont="1" applyFill="1" applyBorder="1" applyAlignment="1">
      <alignment horizontal="center" vertical="center" wrapText="1"/>
    </xf>
    <xf numFmtId="0" fontId="22" fillId="9" borderId="17" xfId="0" applyFont="1" applyFill="1" applyBorder="1" applyAlignment="1">
      <alignment horizontal="center" vertical="center" wrapText="1"/>
    </xf>
    <xf numFmtId="0" fontId="22" fillId="9" borderId="20" xfId="0" applyFont="1" applyFill="1" applyBorder="1" applyAlignment="1">
      <alignment horizontal="center" vertical="center" wrapText="1"/>
    </xf>
    <xf numFmtId="0" fontId="22" fillId="9" borderId="21" xfId="0" applyFont="1" applyFill="1" applyBorder="1" applyAlignment="1">
      <alignment horizontal="center" vertical="center" wrapText="1"/>
    </xf>
    <xf numFmtId="0" fontId="22" fillId="9" borderId="22" xfId="0" applyFont="1" applyFill="1" applyBorder="1" applyAlignment="1">
      <alignment horizontal="center" vertical="center" wrapText="1"/>
    </xf>
    <xf numFmtId="0" fontId="55" fillId="5" borderId="20" xfId="0" applyFont="1" applyFill="1" applyBorder="1" applyAlignment="1">
      <alignment horizontal="left"/>
    </xf>
    <xf numFmtId="0" fontId="55" fillId="5" borderId="21" xfId="0" applyFont="1" applyFill="1" applyBorder="1" applyAlignment="1">
      <alignment horizontal="left"/>
    </xf>
    <xf numFmtId="0" fontId="23" fillId="5" borderId="18" xfId="0" applyFont="1" applyFill="1" applyBorder="1" applyAlignment="1">
      <alignment horizontal="left" vertical="top"/>
    </xf>
    <xf numFmtId="0" fontId="23" fillId="5" borderId="0" xfId="0" applyFont="1" applyFill="1" applyAlignment="1">
      <alignment horizontal="left" vertical="top"/>
    </xf>
    <xf numFmtId="0" fontId="4" fillId="5" borderId="0" xfId="0" applyFont="1" applyFill="1" applyAlignment="1">
      <alignment horizontal="left" vertical="center"/>
    </xf>
    <xf numFmtId="0" fontId="54" fillId="5" borderId="0" xfId="0" applyFont="1" applyFill="1" applyAlignment="1">
      <alignment horizontal="left" vertical="center"/>
    </xf>
    <xf numFmtId="0" fontId="23" fillId="5" borderId="0" xfId="0" applyFont="1" applyFill="1" applyAlignment="1">
      <alignment horizontal="left" vertical="center" wrapText="1"/>
    </xf>
    <xf numFmtId="0" fontId="51" fillId="5" borderId="23" xfId="0" applyFont="1" applyFill="1" applyBorder="1" applyAlignment="1">
      <alignment horizontal="left" vertical="center"/>
    </xf>
    <xf numFmtId="0" fontId="51" fillId="5" borderId="24" xfId="0" applyFont="1" applyFill="1" applyBorder="1" applyAlignment="1">
      <alignment horizontal="left" vertical="center"/>
    </xf>
    <xf numFmtId="0" fontId="51" fillId="5" borderId="18" xfId="0" applyFont="1" applyFill="1" applyBorder="1" applyAlignment="1">
      <alignment horizontal="left" vertical="center"/>
    </xf>
    <xf numFmtId="0" fontId="51" fillId="5" borderId="0" xfId="0" applyFont="1" applyFill="1" applyAlignment="1">
      <alignment horizontal="left" vertical="center"/>
    </xf>
    <xf numFmtId="0" fontId="51" fillId="5" borderId="20" xfId="0" applyFont="1" applyFill="1" applyBorder="1" applyAlignment="1">
      <alignment horizontal="left" vertical="center"/>
    </xf>
    <xf numFmtId="0" fontId="51" fillId="5" borderId="21" xfId="0" applyFont="1" applyFill="1" applyBorder="1" applyAlignment="1">
      <alignment horizontal="left" vertical="center"/>
    </xf>
    <xf numFmtId="0" fontId="4" fillId="5" borderId="0" xfId="0" applyFont="1" applyFill="1" applyAlignment="1">
      <alignment horizontal="left" vertical="center" wrapText="1"/>
    </xf>
    <xf numFmtId="0" fontId="60" fillId="5" borderId="0" xfId="0" applyFont="1" applyFill="1" applyAlignment="1">
      <alignment horizontal="left" vertical="center" wrapText="1"/>
    </xf>
    <xf numFmtId="0" fontId="22" fillId="8" borderId="23" xfId="0" applyFont="1" applyFill="1" applyBorder="1" applyAlignment="1">
      <alignment horizontal="center" vertical="center"/>
    </xf>
    <xf numFmtId="0" fontId="22" fillId="8" borderId="24" xfId="0" applyFont="1" applyFill="1" applyBorder="1" applyAlignment="1">
      <alignment horizontal="center" vertical="center"/>
    </xf>
    <xf numFmtId="0" fontId="22" fillId="8" borderId="18" xfId="0" applyFont="1" applyFill="1" applyBorder="1" applyAlignment="1">
      <alignment horizontal="center" vertical="center"/>
    </xf>
    <xf numFmtId="0" fontId="22" fillId="8" borderId="0" xfId="0" applyFont="1" applyFill="1" applyAlignment="1">
      <alignment horizontal="center" vertical="center"/>
    </xf>
    <xf numFmtId="0" fontId="22" fillId="8" borderId="46" xfId="0" applyFont="1" applyFill="1" applyBorder="1" applyAlignment="1">
      <alignment horizontal="center" vertical="center"/>
    </xf>
    <xf numFmtId="0" fontId="22" fillId="0" borderId="10" xfId="0" applyFont="1" applyBorder="1" applyAlignment="1">
      <alignment horizontal="center" vertical="center"/>
    </xf>
    <xf numFmtId="0" fontId="22" fillId="0" borderId="32" xfId="0" applyFont="1" applyBorder="1" applyAlignment="1">
      <alignment horizontal="center" vertical="center"/>
    </xf>
    <xf numFmtId="0" fontId="5" fillId="0" borderId="14" xfId="0" applyFont="1" applyBorder="1" applyAlignment="1" applyProtection="1">
      <alignment horizontal="left" vertical="top" wrapText="1"/>
      <protection locked="0"/>
    </xf>
    <xf numFmtId="0" fontId="4" fillId="0" borderId="28" xfId="0" applyFont="1" applyBorder="1" applyAlignment="1" applyProtection="1">
      <protection locked="0"/>
    </xf>
    <xf numFmtId="0" fontId="4" fillId="0" borderId="26" xfId="0" applyFont="1" applyBorder="1" applyAlignment="1" applyProtection="1">
      <protection locked="0"/>
    </xf>
    <xf numFmtId="0" fontId="30" fillId="0" borderId="2" xfId="0" applyFont="1" applyBorder="1" applyAlignment="1">
      <alignment horizontal="right"/>
    </xf>
    <xf numFmtId="0" fontId="4" fillId="0" borderId="3" xfId="0" applyFont="1" applyBorder="1" applyAlignment="1"/>
    <xf numFmtId="0" fontId="34" fillId="3" borderId="11" xfId="0" applyFont="1" applyFill="1" applyBorder="1" applyAlignment="1">
      <alignment horizontal="center" vertical="center"/>
    </xf>
    <xf numFmtId="0" fontId="4" fillId="0" borderId="12" xfId="0" applyFont="1" applyBorder="1" applyAlignment="1">
      <alignment vertical="center"/>
    </xf>
    <xf numFmtId="0" fontId="4" fillId="0" borderId="13" xfId="0" applyFont="1" applyBorder="1" applyAlignment="1">
      <alignment vertical="center"/>
    </xf>
    <xf numFmtId="0" fontId="4" fillId="0" borderId="1" xfId="0" applyFont="1" applyBorder="1" applyAlignment="1">
      <alignment horizontal="center"/>
    </xf>
    <xf numFmtId="0" fontId="33" fillId="20" borderId="23" xfId="0" applyFont="1" applyFill="1" applyBorder="1" applyAlignment="1">
      <alignment horizontal="center" vertical="center"/>
    </xf>
    <xf numFmtId="0" fontId="4" fillId="21" borderId="24" xfId="0" applyFont="1" applyFill="1" applyBorder="1" applyAlignment="1">
      <alignment horizontal="center" vertical="center"/>
    </xf>
    <xf numFmtId="0" fontId="4" fillId="21" borderId="27" xfId="0" applyFont="1" applyFill="1" applyBorder="1" applyAlignment="1">
      <alignment horizontal="center" vertical="center"/>
    </xf>
    <xf numFmtId="0" fontId="22" fillId="9" borderId="29" xfId="0" applyFont="1" applyFill="1" applyBorder="1" applyAlignment="1">
      <alignment horizontal="center" vertical="center" wrapText="1"/>
    </xf>
    <xf numFmtId="0" fontId="4" fillId="8" borderId="45" xfId="0" applyFont="1" applyFill="1" applyBorder="1" applyAlignment="1">
      <alignment vertical="center"/>
    </xf>
    <xf numFmtId="0" fontId="4" fillId="8" borderId="30" xfId="0" applyFont="1" applyFill="1" applyBorder="1" applyAlignment="1">
      <alignment vertical="center"/>
    </xf>
    <xf numFmtId="0" fontId="63" fillId="3" borderId="8" xfId="0" applyFont="1" applyFill="1" applyBorder="1" applyAlignment="1">
      <alignment horizontal="center" vertical="center" wrapText="1"/>
    </xf>
    <xf numFmtId="0" fontId="4" fillId="0" borderId="9" xfId="0" applyFont="1" applyBorder="1" applyAlignment="1">
      <alignment vertical="center"/>
    </xf>
    <xf numFmtId="0" fontId="4" fillId="0" borderId="35" xfId="0" applyFont="1" applyBorder="1" applyAlignment="1">
      <alignment vertical="center"/>
    </xf>
    <xf numFmtId="0" fontId="50" fillId="0" borderId="8" xfId="1" applyFont="1" applyBorder="1" applyAlignment="1" applyProtection="1">
      <alignment horizontal="center"/>
      <protection locked="0"/>
    </xf>
    <xf numFmtId="0" fontId="50" fillId="0" borderId="35" xfId="1" applyFont="1" applyBorder="1" applyAlignment="1" applyProtection="1">
      <protection locked="0"/>
    </xf>
    <xf numFmtId="0" fontId="49" fillId="0" borderId="31" xfId="0" applyFont="1" applyBorder="1" applyAlignment="1">
      <alignment horizontal="center" wrapText="1"/>
    </xf>
    <xf numFmtId="0" fontId="49" fillId="0" borderId="10" xfId="0" applyFont="1" applyBorder="1" applyAlignment="1">
      <alignment horizontal="center" wrapText="1"/>
    </xf>
    <xf numFmtId="0" fontId="49" fillId="0" borderId="32" xfId="0" applyFont="1" applyBorder="1" applyAlignment="1">
      <alignment horizontal="center" wrapText="1"/>
    </xf>
    <xf numFmtId="0" fontId="22" fillId="13" borderId="23" xfId="0" applyFont="1" applyFill="1" applyBorder="1" applyAlignment="1">
      <alignment horizontal="center" vertical="center"/>
    </xf>
    <xf numFmtId="0" fontId="22" fillId="13" borderId="24" xfId="0" applyFont="1" applyFill="1" applyBorder="1" applyAlignment="1">
      <alignment horizontal="center" vertical="center"/>
    </xf>
    <xf numFmtId="0" fontId="22" fillId="13" borderId="18" xfId="0" applyFont="1" applyFill="1" applyBorder="1" applyAlignment="1">
      <alignment horizontal="center" vertical="center"/>
    </xf>
    <xf numFmtId="0" fontId="22" fillId="13" borderId="0" xfId="0" applyFont="1" applyFill="1" applyAlignment="1">
      <alignment horizontal="center" vertical="center"/>
    </xf>
    <xf numFmtId="0" fontId="22" fillId="13" borderId="46" xfId="0" applyFont="1" applyFill="1" applyBorder="1" applyAlignment="1">
      <alignment horizontal="center" vertical="center"/>
    </xf>
    <xf numFmtId="0" fontId="33" fillId="22" borderId="23" xfId="0" applyFont="1" applyFill="1" applyBorder="1" applyAlignment="1">
      <alignment horizontal="center" vertical="center"/>
    </xf>
    <xf numFmtId="0" fontId="4" fillId="23" borderId="24" xfId="0" applyFont="1" applyFill="1" applyBorder="1" applyAlignment="1">
      <alignment horizontal="center" vertical="center"/>
    </xf>
    <xf numFmtId="0" fontId="4" fillId="23" borderId="27" xfId="0" applyFont="1" applyFill="1" applyBorder="1" applyAlignment="1">
      <alignment horizontal="center" vertical="center"/>
    </xf>
    <xf numFmtId="0" fontId="22" fillId="14" borderId="29" xfId="0" applyFont="1" applyFill="1" applyBorder="1" applyAlignment="1">
      <alignment horizontal="center" vertical="center" wrapText="1"/>
    </xf>
    <xf numFmtId="0" fontId="4" fillId="13" borderId="45" xfId="0" applyFont="1" applyFill="1" applyBorder="1" applyAlignment="1">
      <alignment vertical="center"/>
    </xf>
    <xf numFmtId="0" fontId="4" fillId="13" borderId="30" xfId="0" applyFont="1" applyFill="1" applyBorder="1" applyAlignment="1">
      <alignment vertical="center"/>
    </xf>
    <xf numFmtId="0" fontId="22" fillId="15" borderId="23" xfId="0" applyFont="1" applyFill="1" applyBorder="1" applyAlignment="1">
      <alignment horizontal="center" vertical="center"/>
    </xf>
    <xf numFmtId="0" fontId="22" fillId="15" borderId="24" xfId="0" applyFont="1" applyFill="1" applyBorder="1" applyAlignment="1">
      <alignment horizontal="center" vertical="center"/>
    </xf>
    <xf numFmtId="0" fontId="22" fillId="15" borderId="18" xfId="0" applyFont="1" applyFill="1" applyBorder="1" applyAlignment="1">
      <alignment horizontal="center" vertical="center"/>
    </xf>
    <xf numFmtId="0" fontId="22" fillId="15" borderId="0" xfId="0" applyFont="1" applyFill="1" applyAlignment="1">
      <alignment horizontal="center" vertical="center"/>
    </xf>
    <xf numFmtId="0" fontId="22" fillId="15" borderId="46" xfId="0" applyFont="1" applyFill="1" applyBorder="1" applyAlignment="1">
      <alignment horizontal="center" vertical="center"/>
    </xf>
    <xf numFmtId="0" fontId="22" fillId="16" borderId="29" xfId="0" applyFont="1" applyFill="1" applyBorder="1" applyAlignment="1">
      <alignment horizontal="center" vertical="center" wrapText="1"/>
    </xf>
    <xf numFmtId="0" fontId="4" fillId="15" borderId="45" xfId="0" applyFont="1" applyFill="1" applyBorder="1" applyAlignment="1">
      <alignment vertical="center"/>
    </xf>
    <xf numFmtId="0" fontId="4" fillId="15" borderId="30" xfId="0" applyFont="1" applyFill="1" applyBorder="1" applyAlignment="1">
      <alignment vertical="center"/>
    </xf>
    <xf numFmtId="0" fontId="13" fillId="0" borderId="31" xfId="0" applyFont="1" applyBorder="1" applyAlignment="1">
      <alignment horizontal="center" wrapText="1"/>
    </xf>
    <xf numFmtId="0" fontId="13" fillId="0" borderId="10" xfId="0" applyFont="1" applyBorder="1" applyAlignment="1">
      <alignment horizontal="center" wrapText="1"/>
    </xf>
    <xf numFmtId="0" fontId="13" fillId="0" borderId="32" xfId="0" applyFont="1" applyBorder="1" applyAlignment="1">
      <alignment horizontal="center" wrapText="1"/>
    </xf>
    <xf numFmtId="0" fontId="45" fillId="0" borderId="9" xfId="0" applyFont="1" applyBorder="1" applyAlignment="1">
      <alignment vertical="center"/>
    </xf>
    <xf numFmtId="0" fontId="45" fillId="0" borderId="35" xfId="0" applyFont="1" applyBorder="1" applyAlignment="1">
      <alignment vertical="center"/>
    </xf>
  </cellXfs>
  <cellStyles count="3">
    <cellStyle name="Currency" xfId="2" builtinId="4"/>
    <cellStyle name="Hyperlink" xfId="1" builtinId="8"/>
    <cellStyle name="Normal" xfId="0" builtinId="0"/>
  </cellStyles>
  <dxfs count="85">
    <dxf>
      <font>
        <b/>
        <i val="0"/>
        <color rgb="FFC00000"/>
      </font>
    </dxf>
    <dxf>
      <font>
        <b/>
        <i val="0"/>
        <color rgb="FF00B050"/>
      </font>
    </dxf>
    <dxf>
      <font>
        <b/>
        <i val="0"/>
        <color theme="0"/>
      </font>
      <fill>
        <patternFill>
          <bgColor rgb="FFC00000"/>
        </patternFill>
      </fill>
    </dxf>
    <dxf>
      <font>
        <b/>
        <i val="0"/>
        <color theme="0"/>
      </font>
      <fill>
        <patternFill>
          <bgColor rgb="FF00B050"/>
        </patternFill>
      </fill>
    </dxf>
    <dxf>
      <font>
        <b/>
        <i val="0"/>
        <color theme="0"/>
      </font>
      <fill>
        <patternFill>
          <bgColor rgb="FFC00000"/>
        </patternFill>
      </fill>
    </dxf>
    <dxf>
      <font>
        <b/>
        <i val="0"/>
        <color theme="0"/>
      </font>
      <fill>
        <patternFill>
          <bgColor rgb="FF00B050"/>
        </patternFill>
      </fill>
    </dxf>
    <dxf>
      <font>
        <b/>
        <i val="0"/>
        <color theme="0"/>
      </font>
      <fill>
        <patternFill>
          <bgColor rgb="FFC00000"/>
        </patternFill>
      </fill>
    </dxf>
    <dxf>
      <font>
        <b/>
        <i val="0"/>
        <color theme="0"/>
      </font>
      <fill>
        <patternFill>
          <bgColor rgb="FF00B050"/>
        </patternFill>
      </fill>
    </dxf>
    <dxf>
      <font>
        <b/>
        <i val="0"/>
        <color theme="0"/>
      </font>
      <fill>
        <patternFill>
          <bgColor rgb="FFC00000"/>
        </patternFill>
      </fill>
    </dxf>
    <dxf>
      <font>
        <b/>
        <i val="0"/>
        <color theme="0"/>
      </font>
      <fill>
        <patternFill>
          <bgColor rgb="FFC00000"/>
        </patternFill>
      </fill>
    </dxf>
    <dxf>
      <font>
        <b/>
        <i val="0"/>
        <color theme="0"/>
      </font>
      <fill>
        <patternFill>
          <bgColor rgb="FF00B050"/>
        </patternFill>
      </fill>
    </dxf>
    <dxf>
      <font>
        <b/>
        <i val="0"/>
        <color theme="0"/>
      </font>
      <fill>
        <patternFill>
          <bgColor rgb="FFC00000"/>
        </patternFill>
      </fill>
    </dxf>
    <dxf>
      <font>
        <b/>
        <i val="0"/>
        <color theme="0"/>
      </font>
      <fill>
        <patternFill>
          <bgColor rgb="FF00B050"/>
        </patternFill>
      </fill>
    </dxf>
    <dxf>
      <font>
        <b/>
        <i val="0"/>
        <color theme="0"/>
      </font>
      <fill>
        <patternFill>
          <bgColor rgb="FFC00000"/>
        </patternFill>
      </fill>
    </dxf>
    <dxf>
      <font>
        <b/>
        <i val="0"/>
        <color theme="0"/>
      </font>
      <fill>
        <patternFill>
          <bgColor rgb="FFC0000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ill>
        <patternFill>
          <bgColor theme="0" tint="-4.9989318521683403E-2"/>
        </patternFill>
      </fill>
    </dxf>
    <dxf>
      <fill>
        <patternFill>
          <bgColor theme="0" tint="-4.9989318521683403E-2"/>
        </patternFill>
      </fill>
    </dxf>
    <dxf>
      <fill>
        <patternFill>
          <bgColor theme="0" tint="-4.9989318521683403E-2"/>
        </patternFill>
      </fill>
    </dxf>
    <dxf>
      <font>
        <b/>
        <i val="0"/>
        <color rgb="FF00B050"/>
      </font>
      <fill>
        <patternFill patternType="solid">
          <bgColor theme="9" tint="0.79998168889431442"/>
        </patternFill>
      </fill>
    </dxf>
    <dxf>
      <font>
        <b/>
        <i val="0"/>
        <color rgb="FFC00000"/>
      </font>
      <fill>
        <patternFill patternType="solid">
          <bgColor theme="5" tint="0.79998168889431442"/>
        </patternFill>
      </fill>
    </dxf>
    <dxf>
      <fill>
        <patternFill>
          <bgColor theme="0" tint="-4.9989318521683403E-2"/>
        </patternFill>
      </fill>
    </dxf>
    <dxf>
      <fill>
        <patternFill>
          <bgColor theme="0" tint="-4.9989318521683403E-2"/>
        </patternFill>
      </fill>
    </dxf>
    <dxf>
      <fill>
        <patternFill>
          <bgColor theme="0" tint="-4.9989318521683403E-2"/>
        </patternFill>
      </fill>
    </dxf>
    <dxf>
      <font>
        <b/>
        <i val="0"/>
        <color rgb="FFC00000"/>
      </font>
    </dxf>
    <dxf>
      <font>
        <b/>
        <i val="0"/>
        <color rgb="FF00B050"/>
      </font>
    </dxf>
    <dxf>
      <font>
        <b/>
        <i val="0"/>
        <color theme="0"/>
      </font>
      <fill>
        <patternFill>
          <bgColor rgb="FFC00000"/>
        </patternFill>
      </fill>
    </dxf>
    <dxf>
      <font>
        <b/>
        <i val="0"/>
        <color theme="0"/>
      </font>
      <fill>
        <patternFill>
          <bgColor rgb="FF00B050"/>
        </patternFill>
      </fill>
    </dxf>
    <dxf>
      <font>
        <b/>
        <i val="0"/>
        <color theme="0"/>
      </font>
      <fill>
        <patternFill>
          <bgColor rgb="FFC00000"/>
        </patternFill>
      </fill>
    </dxf>
    <dxf>
      <font>
        <b/>
        <i val="0"/>
        <color theme="0"/>
      </font>
      <fill>
        <patternFill>
          <bgColor rgb="FF00B050"/>
        </patternFill>
      </fill>
    </dxf>
    <dxf>
      <font>
        <b/>
        <i val="0"/>
        <color theme="0"/>
      </font>
      <fill>
        <patternFill>
          <bgColor rgb="FFC00000"/>
        </patternFill>
      </fill>
    </dxf>
    <dxf>
      <font>
        <b/>
        <i val="0"/>
        <color theme="0"/>
      </font>
      <fill>
        <patternFill>
          <bgColor rgb="FF00B050"/>
        </patternFill>
      </fill>
    </dxf>
    <dxf>
      <font>
        <b/>
        <i val="0"/>
        <color theme="0"/>
      </font>
      <fill>
        <patternFill>
          <bgColor rgb="FFC00000"/>
        </patternFill>
      </fill>
    </dxf>
    <dxf>
      <font>
        <b/>
        <i val="0"/>
        <color theme="0"/>
      </font>
      <fill>
        <patternFill>
          <bgColor rgb="FFC00000"/>
        </patternFill>
      </fill>
    </dxf>
    <dxf>
      <font>
        <b/>
        <i val="0"/>
        <color theme="0"/>
      </font>
      <fill>
        <patternFill>
          <bgColor rgb="FF00B050"/>
        </patternFill>
      </fill>
    </dxf>
    <dxf>
      <font>
        <b/>
        <i val="0"/>
        <color theme="0"/>
      </font>
      <fill>
        <patternFill>
          <bgColor rgb="FFC00000"/>
        </patternFill>
      </fill>
    </dxf>
    <dxf>
      <font>
        <b/>
        <i val="0"/>
        <color theme="0"/>
      </font>
      <fill>
        <patternFill>
          <bgColor rgb="FF00B050"/>
        </patternFill>
      </fill>
    </dxf>
    <dxf>
      <font>
        <b/>
        <i val="0"/>
        <color theme="0"/>
      </font>
      <fill>
        <patternFill>
          <bgColor rgb="FFC00000"/>
        </patternFill>
      </fill>
    </dxf>
    <dxf>
      <font>
        <b/>
        <i val="0"/>
        <color theme="0"/>
      </font>
      <fill>
        <patternFill>
          <bgColor rgb="FFC0000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ill>
        <patternFill>
          <bgColor theme="0" tint="-4.9989318521683403E-2"/>
        </patternFill>
      </fill>
    </dxf>
    <dxf>
      <fill>
        <patternFill>
          <bgColor theme="0" tint="-4.9989318521683403E-2"/>
        </patternFill>
      </fill>
    </dxf>
    <dxf>
      <fill>
        <patternFill>
          <bgColor theme="0" tint="-4.9989318521683403E-2"/>
        </patternFill>
      </fill>
    </dxf>
    <dxf>
      <font>
        <b/>
        <i val="0"/>
        <color rgb="FF00B050"/>
      </font>
      <fill>
        <patternFill patternType="solid">
          <bgColor theme="9" tint="0.79998168889431442"/>
        </patternFill>
      </fill>
    </dxf>
    <dxf>
      <font>
        <b/>
        <i val="0"/>
        <color rgb="FFC00000"/>
      </font>
      <fill>
        <patternFill patternType="solid">
          <bgColor theme="5" tint="0.79998168889431442"/>
        </patternFill>
      </fill>
    </dxf>
    <dxf>
      <fill>
        <patternFill>
          <bgColor theme="0" tint="-4.9989318521683403E-2"/>
        </patternFill>
      </fill>
    </dxf>
    <dxf>
      <fill>
        <patternFill>
          <bgColor theme="0" tint="-4.9989318521683403E-2"/>
        </patternFill>
      </fill>
    </dxf>
    <dxf>
      <fill>
        <patternFill>
          <bgColor theme="0" tint="-4.9989318521683403E-2"/>
        </patternFill>
      </fill>
    </dxf>
    <dxf>
      <font>
        <b/>
        <i val="0"/>
        <color rgb="FFC00000"/>
      </font>
    </dxf>
    <dxf>
      <font>
        <b/>
        <i val="0"/>
        <color rgb="FF00B050"/>
      </font>
    </dxf>
    <dxf>
      <font>
        <b/>
        <i val="0"/>
        <color theme="0"/>
      </font>
      <fill>
        <patternFill>
          <bgColor rgb="FFC00000"/>
        </patternFill>
      </fill>
    </dxf>
    <dxf>
      <font>
        <b/>
        <i val="0"/>
        <color theme="0"/>
      </font>
      <fill>
        <patternFill>
          <bgColor rgb="FF00B050"/>
        </patternFill>
      </fill>
    </dxf>
    <dxf>
      <font>
        <b/>
        <i val="0"/>
        <color theme="0"/>
      </font>
      <fill>
        <patternFill>
          <bgColor rgb="FFC00000"/>
        </patternFill>
      </fill>
    </dxf>
    <dxf>
      <font>
        <b/>
        <i val="0"/>
        <color theme="0"/>
      </font>
      <fill>
        <patternFill>
          <bgColor rgb="FF00B050"/>
        </patternFill>
      </fill>
    </dxf>
    <dxf>
      <font>
        <b/>
        <i val="0"/>
        <color theme="0"/>
      </font>
      <fill>
        <patternFill>
          <bgColor rgb="FFC00000"/>
        </patternFill>
      </fill>
    </dxf>
    <dxf>
      <font>
        <b/>
        <i val="0"/>
        <color theme="0"/>
      </font>
      <fill>
        <patternFill>
          <bgColor rgb="FF00B050"/>
        </patternFill>
      </fill>
    </dxf>
    <dxf>
      <font>
        <b/>
        <i val="0"/>
        <color theme="0"/>
      </font>
      <fill>
        <patternFill>
          <bgColor rgb="FFC00000"/>
        </patternFill>
      </fill>
    </dxf>
    <dxf>
      <font>
        <b/>
        <i val="0"/>
        <color theme="0"/>
      </font>
      <fill>
        <patternFill>
          <bgColor rgb="FF00B050"/>
        </patternFill>
      </fill>
    </dxf>
    <dxf>
      <font>
        <b/>
        <i val="0"/>
        <color theme="0"/>
      </font>
      <fill>
        <patternFill>
          <bgColor rgb="FFC00000"/>
        </patternFill>
      </fill>
    </dxf>
    <dxf>
      <font>
        <b/>
        <i val="0"/>
        <color theme="0"/>
      </font>
      <fill>
        <patternFill>
          <bgColor rgb="FF00B050"/>
        </patternFill>
      </fill>
    </dxf>
    <dxf>
      <font>
        <b/>
        <i val="0"/>
        <color theme="0"/>
      </font>
      <fill>
        <patternFill>
          <bgColor rgb="FFC00000"/>
        </patternFill>
      </fill>
    </dxf>
    <dxf>
      <font>
        <b/>
        <i val="0"/>
        <color theme="0"/>
      </font>
      <fill>
        <patternFill>
          <bgColor rgb="FF00B050"/>
        </patternFill>
      </fill>
    </dxf>
    <dxf>
      <font>
        <b/>
        <i val="0"/>
        <color theme="0"/>
      </font>
      <fill>
        <patternFill>
          <bgColor rgb="FFC00000"/>
        </patternFill>
      </fill>
    </dxf>
    <dxf>
      <font>
        <b/>
        <i val="0"/>
        <color theme="0"/>
      </font>
      <fill>
        <patternFill>
          <bgColor rgb="FF00B050"/>
        </patternFill>
      </fill>
    </dxf>
    <dxf>
      <font>
        <b/>
        <i val="0"/>
        <color theme="0"/>
      </font>
      <fill>
        <patternFill>
          <bgColor rgb="FFC00000"/>
        </patternFill>
      </fill>
    </dxf>
    <dxf>
      <font>
        <b/>
        <i val="0"/>
        <color theme="0"/>
      </font>
      <fill>
        <patternFill>
          <bgColor rgb="FF00B050"/>
        </patternFill>
      </fill>
    </dxf>
    <dxf>
      <fill>
        <patternFill>
          <bgColor theme="0" tint="-4.9989318521683403E-2"/>
        </patternFill>
      </fill>
    </dxf>
    <dxf>
      <fill>
        <patternFill>
          <bgColor theme="0" tint="-4.9989318521683403E-2"/>
        </patternFill>
      </fill>
    </dxf>
    <dxf>
      <fill>
        <patternFill>
          <bgColor theme="0" tint="-4.9989318521683403E-2"/>
        </patternFill>
      </fill>
    </dxf>
    <dxf>
      <font>
        <b/>
        <i val="0"/>
        <color rgb="FF00B050"/>
      </font>
      <fill>
        <patternFill patternType="solid">
          <bgColor theme="9" tint="0.79998168889431442"/>
        </patternFill>
      </fill>
    </dxf>
    <dxf>
      <font>
        <b/>
        <i val="0"/>
        <color rgb="FFC00000"/>
      </font>
      <fill>
        <patternFill patternType="solid">
          <bgColor theme="5" tint="0.79998168889431442"/>
        </patternFill>
      </fill>
    </dxf>
    <dxf>
      <fill>
        <patternFill>
          <bgColor theme="0" tint="-4.9989318521683403E-2"/>
        </patternFill>
      </fill>
    </dxf>
    <dxf>
      <fill>
        <patternFill>
          <bgColor theme="0" tint="-4.9989318521683403E-2"/>
        </patternFill>
      </fill>
    </dxf>
    <dxf>
      <fill>
        <patternFill>
          <bgColor theme="0" tint="-4.9989318521683403E-2"/>
        </patternFill>
      </fill>
    </dxf>
    <dxf>
      <font>
        <b/>
        <i val="0"/>
        <color rgb="FFC00000"/>
      </font>
      <fill>
        <patternFill patternType="none">
          <bgColor auto="1"/>
        </patternFill>
      </fill>
    </dxf>
    <dxf>
      <font>
        <b/>
        <i val="0"/>
        <color rgb="FF00B050"/>
      </font>
      <fill>
        <patternFill patternType="none">
          <bgColor auto="1"/>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s>
  <tableStyles count="0" defaultTableStyle="TableStyleMedium2" defaultPivotStyle="PivotStyleLight16"/>
  <colors>
    <mruColors>
      <color rgb="FF002060"/>
      <color rgb="FFD4BEF4"/>
      <color rgb="FFF5D4FA"/>
      <color rgb="FFB603FD"/>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0.xml.rels><?xml version="1.0" encoding="UTF-8" standalone="yes"?>
<Relationships xmlns="http://schemas.openxmlformats.org/package/2006/relationships"><Relationship Id="rId1" Type="http://schemas.openxmlformats.org/officeDocument/2006/relationships/image" Target="../media/image1.emf"/></Relationships>
</file>

<file path=xl/drawings/_rels/drawing11.xml.rels><?xml version="1.0" encoding="UTF-8" standalone="yes"?>
<Relationships xmlns="http://schemas.openxmlformats.org/package/2006/relationships"><Relationship Id="rId1" Type="http://schemas.openxmlformats.org/officeDocument/2006/relationships/image" Target="../media/image1.emf"/></Relationships>
</file>

<file path=xl/drawings/_rels/drawing12.xml.rels><?xml version="1.0" encoding="UTF-8" standalone="yes"?>
<Relationships xmlns="http://schemas.openxmlformats.org/package/2006/relationships"><Relationship Id="rId1" Type="http://schemas.openxmlformats.org/officeDocument/2006/relationships/image" Target="../media/image1.emf"/></Relationships>
</file>

<file path=xl/drawings/_rels/drawing1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1" Type="http://schemas.openxmlformats.org/officeDocument/2006/relationships/image" Target="../media/image1.emf"/></Relationships>
</file>

<file path=xl/drawings/_rels/drawing5.xml.rels><?xml version="1.0" encoding="UTF-8" standalone="yes"?>
<Relationships xmlns="http://schemas.openxmlformats.org/package/2006/relationships"><Relationship Id="rId1" Type="http://schemas.openxmlformats.org/officeDocument/2006/relationships/image" Target="../media/image1.emf"/></Relationships>
</file>

<file path=xl/drawings/_rels/drawing6.xml.rels><?xml version="1.0" encoding="UTF-8" standalone="yes"?>
<Relationships xmlns="http://schemas.openxmlformats.org/package/2006/relationships"><Relationship Id="rId1" Type="http://schemas.openxmlformats.org/officeDocument/2006/relationships/image" Target="../media/image1.emf"/></Relationships>
</file>

<file path=xl/drawings/_rels/drawing7.xml.rels><?xml version="1.0" encoding="UTF-8" standalone="yes"?>
<Relationships xmlns="http://schemas.openxmlformats.org/package/2006/relationships"><Relationship Id="rId1" Type="http://schemas.openxmlformats.org/officeDocument/2006/relationships/image" Target="../media/image1.emf"/></Relationships>
</file>

<file path=xl/drawings/_rels/drawing8.xml.rels><?xml version="1.0" encoding="UTF-8" standalone="yes"?>
<Relationships xmlns="http://schemas.openxmlformats.org/package/2006/relationships"><Relationship Id="rId1" Type="http://schemas.openxmlformats.org/officeDocument/2006/relationships/image" Target="../media/image1.emf"/></Relationships>
</file>

<file path=xl/drawings/_rels/drawing9.x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10.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11.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5.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6.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7.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8.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9.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oneCellAnchor>
    <xdr:from>
      <xdr:col>0</xdr:col>
      <xdr:colOff>1</xdr:colOff>
      <xdr:row>5</xdr:row>
      <xdr:rowOff>0</xdr:rowOff>
    </xdr:from>
    <xdr:ext cx="11553824" cy="45719"/>
    <xdr:sp macro="" textlink="">
      <xdr:nvSpPr>
        <xdr:cNvPr id="3" name="TextBox 2">
          <a:extLst>
            <a:ext uri="{FF2B5EF4-FFF2-40B4-BE49-F238E27FC236}">
              <a16:creationId xmlns:a16="http://schemas.microsoft.com/office/drawing/2014/main" id="{2552B428-4BEA-4008-89EB-00040643499E}"/>
            </a:ext>
          </a:extLst>
        </xdr:cNvPr>
        <xdr:cNvSpPr txBox="1"/>
      </xdr:nvSpPr>
      <xdr:spPr>
        <a:xfrm flipV="1">
          <a:off x="1" y="4171948"/>
          <a:ext cx="11553824"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endParaRPr lang="en-US" sz="1100"/>
        </a:p>
      </xdr:txBody>
    </xdr:sp>
    <xdr:clientData/>
  </xdr:oneCellAnchor>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38100</xdr:colOff>
          <xdr:row>1</xdr:row>
          <xdr:rowOff>9525</xdr:rowOff>
        </xdr:from>
        <xdr:to>
          <xdr:col>2</xdr:col>
          <xdr:colOff>0</xdr:colOff>
          <xdr:row>1</xdr:row>
          <xdr:rowOff>304800</xdr:rowOff>
        </xdr:to>
        <xdr:pic>
          <xdr:nvPicPr>
            <xdr:cNvPr id="2" name="Picture 1">
              <a:extLst>
                <a:ext uri="{FF2B5EF4-FFF2-40B4-BE49-F238E27FC236}">
                  <a16:creationId xmlns:a16="http://schemas.microsoft.com/office/drawing/2014/main" id="{8FD6F135-588F-4BD4-9C06-7825D26700E7}"/>
                </a:ext>
              </a:extLst>
            </xdr:cNvPr>
            <xdr:cNvPicPr>
              <a:picLocks noChangeAspect="1" noChangeArrowheads="1"/>
              <a:extLst>
                <a:ext uri="{84589F7E-364E-4C9E-8A38-B11213B215E9}">
                  <a14:cameraTool cellRange="'LEA Info'!$A$3:$Q$3" spid="_x0000_s40139"/>
                </a:ext>
              </a:extLst>
            </xdr:cNvPicPr>
          </xdr:nvPicPr>
          <xdr:blipFill>
            <a:blip xmlns:r="http://schemas.openxmlformats.org/officeDocument/2006/relationships" r:embed="rId1"/>
            <a:srcRect/>
            <a:stretch>
              <a:fillRect/>
            </a:stretch>
          </xdr:blipFill>
          <xdr:spPr bwMode="auto">
            <a:xfrm>
              <a:off x="38100" y="381000"/>
              <a:ext cx="11563350" cy="295275"/>
            </a:xfrm>
            <a:prstGeom prst="rect">
              <a:avLst/>
            </a:prstGeom>
            <a:solidFill>
              <a:srgbClr val="FFFFFF" mc:Ignorable="a14" a14:legacySpreadsheetColorIndex="9"/>
            </a:solidFill>
            <a:ln w="9525">
              <a:solidFill>
                <a:srgbClr val="000000" mc:Ignorable="a14" a14:legacySpreadsheetColorIndex="64"/>
              </a:solidFill>
              <a:miter lim="800000"/>
              <a:headEnd/>
              <a:tailEnd/>
            </a:ln>
          </xdr:spPr>
        </xdr:pic>
        <xdr:clientData/>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22577</xdr:colOff>
          <xdr:row>1</xdr:row>
          <xdr:rowOff>19050</xdr:rowOff>
        </xdr:from>
        <xdr:to>
          <xdr:col>3</xdr:col>
          <xdr:colOff>0</xdr:colOff>
          <xdr:row>1</xdr:row>
          <xdr:rowOff>320675</xdr:rowOff>
        </xdr:to>
        <xdr:pic>
          <xdr:nvPicPr>
            <xdr:cNvPr id="2" name="Picture 1">
              <a:extLst>
                <a:ext uri="{FF2B5EF4-FFF2-40B4-BE49-F238E27FC236}">
                  <a16:creationId xmlns:a16="http://schemas.microsoft.com/office/drawing/2014/main" id="{01BBE45C-3E6E-4D0C-BB50-700B05613DD8}"/>
                </a:ext>
              </a:extLst>
            </xdr:cNvPr>
            <xdr:cNvPicPr>
              <a:picLocks noChangeAspect="1" noChangeArrowheads="1"/>
              <a:extLst>
                <a:ext uri="{84589F7E-364E-4C9E-8A38-B11213B215E9}">
                  <a14:cameraTool cellRange="'LEA Info'!$A$3:$Q$3" spid="_x0000_s41176"/>
                </a:ext>
              </a:extLst>
            </xdr:cNvPicPr>
          </xdr:nvPicPr>
          <xdr:blipFill>
            <a:blip xmlns:r="http://schemas.openxmlformats.org/officeDocument/2006/relationships" r:embed="rId1"/>
            <a:srcRect/>
            <a:stretch>
              <a:fillRect/>
            </a:stretch>
          </xdr:blipFill>
          <xdr:spPr bwMode="auto">
            <a:xfrm>
              <a:off x="22577" y="392994"/>
              <a:ext cx="11626145" cy="301625"/>
            </a:xfrm>
            <a:prstGeom prst="rect">
              <a:avLst/>
            </a:prstGeom>
            <a:solidFill>
              <a:srgbClr val="FFFFFF" mc:Ignorable="a14" a14:legacySpreadsheetColorIndex="9"/>
            </a:solidFill>
            <a:ln w="9525">
              <a:solidFill>
                <a:srgbClr val="000000" mc:Ignorable="a14" a14:legacySpreadsheetColorIndex="64"/>
              </a:solidFill>
              <a:miter lim="800000"/>
              <a:headEnd/>
              <a:tailEnd/>
            </a:ln>
          </xdr:spPr>
        </xdr:pic>
        <xdr:clientData/>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10935</xdr:colOff>
          <xdr:row>1</xdr:row>
          <xdr:rowOff>38454</xdr:rowOff>
        </xdr:from>
        <xdr:to>
          <xdr:col>12</xdr:col>
          <xdr:colOff>887588</xdr:colOff>
          <xdr:row>2</xdr:row>
          <xdr:rowOff>9525</xdr:rowOff>
        </xdr:to>
        <xdr:pic>
          <xdr:nvPicPr>
            <xdr:cNvPr id="2" name="Picture 1">
              <a:extLst>
                <a:ext uri="{FF2B5EF4-FFF2-40B4-BE49-F238E27FC236}">
                  <a16:creationId xmlns:a16="http://schemas.microsoft.com/office/drawing/2014/main" id="{1175B914-7CF0-4182-8C77-2B691E764609}"/>
                </a:ext>
              </a:extLst>
            </xdr:cNvPr>
            <xdr:cNvPicPr>
              <a:picLocks noChangeAspect="1" noChangeArrowheads="1"/>
              <a:extLst>
                <a:ext uri="{84589F7E-364E-4C9E-8A38-B11213B215E9}">
                  <a14:cameraTool cellRange="'LEA Info'!$A$3:$Q$3" spid="_x0000_s42215"/>
                </a:ext>
              </a:extLst>
            </xdr:cNvPicPr>
          </xdr:nvPicPr>
          <xdr:blipFill>
            <a:blip xmlns:r="http://schemas.openxmlformats.org/officeDocument/2006/relationships" r:embed="rId1"/>
            <a:srcRect/>
            <a:stretch>
              <a:fillRect/>
            </a:stretch>
          </xdr:blipFill>
          <xdr:spPr bwMode="auto">
            <a:xfrm>
              <a:off x="10935" y="412398"/>
              <a:ext cx="12038542" cy="330905"/>
            </a:xfrm>
            <a:prstGeom prst="rect">
              <a:avLst/>
            </a:prstGeom>
            <a:solidFill>
              <a:srgbClr val="FFFFFF" mc:Ignorable="a14" a14:legacySpreadsheetColorIndex="9"/>
            </a:solidFill>
            <a:ln w="9525">
              <a:solidFill>
                <a:srgbClr val="000000" mc:Ignorable="a14" a14:legacySpreadsheetColorIndex="64"/>
              </a:solidFill>
              <a:miter lim="800000"/>
              <a:headEnd/>
              <a:tailEnd/>
            </a:ln>
          </xdr:spPr>
        </xdr:pic>
        <xdr:clientData/>
      </xdr:twoCellAnchor>
    </mc:Choice>
    <mc:Fallback/>
  </mc:AlternateContent>
</xdr:wsDr>
</file>

<file path=xl/drawings/drawing1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18</xdr:col>
      <xdr:colOff>104862</xdr:colOff>
      <xdr:row>38</xdr:row>
      <xdr:rowOff>0</xdr:rowOff>
    </xdr:to>
    <xdr:pic>
      <xdr:nvPicPr>
        <xdr:cNvPr id="2" name="Picture 1">
          <a:extLst>
            <a:ext uri="{FF2B5EF4-FFF2-40B4-BE49-F238E27FC236}">
              <a16:creationId xmlns:a16="http://schemas.microsoft.com/office/drawing/2014/main" id="{1F720FF1-C6B8-4D6F-B0F0-32CEC505D152}"/>
            </a:ext>
          </a:extLst>
        </xdr:cNvPr>
        <xdr:cNvPicPr>
          <a:picLocks noChangeAspect="1"/>
        </xdr:cNvPicPr>
      </xdr:nvPicPr>
      <xdr:blipFill>
        <a:blip xmlns:r="http://schemas.openxmlformats.org/officeDocument/2006/relationships" r:embed="rId1"/>
        <a:stretch>
          <a:fillRect/>
        </a:stretch>
      </xdr:blipFill>
      <xdr:spPr>
        <a:xfrm>
          <a:off x="0" y="0"/>
          <a:ext cx="11077662" cy="7239000"/>
        </a:xfrm>
        <a:prstGeom prst="rect">
          <a:avLst/>
        </a:prstGeom>
      </xdr:spPr>
    </xdr:pic>
    <xdr:clientData/>
  </xdr:twoCellAnchor>
  <xdr:twoCellAnchor editAs="oneCell">
    <xdr:from>
      <xdr:col>0</xdr:col>
      <xdr:colOff>0</xdr:colOff>
      <xdr:row>37</xdr:row>
      <xdr:rowOff>142874</xdr:rowOff>
    </xdr:from>
    <xdr:to>
      <xdr:col>18</xdr:col>
      <xdr:colOff>0</xdr:colOff>
      <xdr:row>71</xdr:row>
      <xdr:rowOff>125135</xdr:rowOff>
    </xdr:to>
    <xdr:pic>
      <xdr:nvPicPr>
        <xdr:cNvPr id="3" name="Picture 2">
          <a:extLst>
            <a:ext uri="{FF2B5EF4-FFF2-40B4-BE49-F238E27FC236}">
              <a16:creationId xmlns:a16="http://schemas.microsoft.com/office/drawing/2014/main" id="{AE1DE9FE-70D5-4E7E-AB94-F5CD83DA58BA}"/>
            </a:ext>
          </a:extLst>
        </xdr:cNvPr>
        <xdr:cNvPicPr>
          <a:picLocks noChangeAspect="1"/>
        </xdr:cNvPicPr>
      </xdr:nvPicPr>
      <xdr:blipFill>
        <a:blip xmlns:r="http://schemas.openxmlformats.org/officeDocument/2006/relationships" r:embed="rId2"/>
        <a:stretch>
          <a:fillRect/>
        </a:stretch>
      </xdr:blipFill>
      <xdr:spPr>
        <a:xfrm>
          <a:off x="0" y="7191374"/>
          <a:ext cx="10972800" cy="645926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19050</xdr:colOff>
          <xdr:row>1</xdr:row>
          <xdr:rowOff>35279</xdr:rowOff>
        </xdr:from>
        <xdr:to>
          <xdr:col>2</xdr:col>
          <xdr:colOff>3101975</xdr:colOff>
          <xdr:row>1</xdr:row>
          <xdr:rowOff>370065</xdr:rowOff>
        </xdr:to>
        <xdr:pic>
          <xdr:nvPicPr>
            <xdr:cNvPr id="2" name="Picture 1">
              <a:extLst>
                <a:ext uri="{FF2B5EF4-FFF2-40B4-BE49-F238E27FC236}">
                  <a16:creationId xmlns:a16="http://schemas.microsoft.com/office/drawing/2014/main" id="{7E99FBDD-6154-48B0-B5F8-258D45C5FEE2}"/>
                </a:ext>
              </a:extLst>
            </xdr:cNvPr>
            <xdr:cNvPicPr>
              <a:picLocks noChangeAspect="1" noChangeArrowheads="1"/>
              <a:extLst>
                <a:ext uri="{84589F7E-364E-4C9E-8A38-B11213B215E9}">
                  <a14:cameraTool cellRange="'LEA Info'!$A$3:$Q$3" spid="_x0000_s10572"/>
                </a:ext>
              </a:extLst>
            </xdr:cNvPicPr>
          </xdr:nvPicPr>
          <xdr:blipFill>
            <a:blip xmlns:r="http://schemas.openxmlformats.org/officeDocument/2006/relationships" r:embed="rId1"/>
            <a:srcRect/>
            <a:stretch>
              <a:fillRect/>
            </a:stretch>
          </xdr:blipFill>
          <xdr:spPr bwMode="auto">
            <a:xfrm>
              <a:off x="19050" y="451557"/>
              <a:ext cx="11549592" cy="334786"/>
            </a:xfrm>
            <a:prstGeom prst="rect">
              <a:avLst/>
            </a:prstGeom>
            <a:solidFill>
              <a:srgbClr val="FFFFFF" mc:Ignorable="a14" a14:legacySpreadsheetColorIndex="9"/>
            </a:solidFill>
            <a:ln w="9525">
              <a:solidFill>
                <a:srgbClr val="000000" mc:Ignorable="a14" a14:legacySpreadsheetColorIndex="64"/>
              </a:solidFill>
              <a:miter lim="800000"/>
              <a:headEnd/>
              <a:tailEnd/>
            </a:ln>
          </xdr:spPr>
        </xdr:pic>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27868</xdr:colOff>
          <xdr:row>1</xdr:row>
          <xdr:rowOff>30339</xdr:rowOff>
        </xdr:from>
        <xdr:to>
          <xdr:col>12</xdr:col>
          <xdr:colOff>903111</xdr:colOff>
          <xdr:row>1</xdr:row>
          <xdr:rowOff>335139</xdr:rowOff>
        </xdr:to>
        <xdr:pic>
          <xdr:nvPicPr>
            <xdr:cNvPr id="2" name="Picture 1">
              <a:extLst>
                <a:ext uri="{FF2B5EF4-FFF2-40B4-BE49-F238E27FC236}">
                  <a16:creationId xmlns:a16="http://schemas.microsoft.com/office/drawing/2014/main" id="{40F0E7B1-95E9-429A-ABC5-0FEEA10317B6}"/>
                </a:ext>
              </a:extLst>
            </xdr:cNvPr>
            <xdr:cNvPicPr>
              <a:picLocks noChangeAspect="1" noChangeArrowheads="1"/>
              <a:extLst>
                <a:ext uri="{84589F7E-364E-4C9E-8A38-B11213B215E9}">
                  <a14:cameraTool cellRange="'LEA Info'!$A$3:$Q$3" spid="_x0000_s4414"/>
                </a:ext>
              </a:extLst>
            </xdr:cNvPicPr>
          </xdr:nvPicPr>
          <xdr:blipFill>
            <a:blip xmlns:r="http://schemas.openxmlformats.org/officeDocument/2006/relationships" r:embed="rId1"/>
            <a:srcRect/>
            <a:stretch>
              <a:fillRect/>
            </a:stretch>
          </xdr:blipFill>
          <xdr:spPr bwMode="auto">
            <a:xfrm>
              <a:off x="27868" y="383117"/>
              <a:ext cx="12037132" cy="304800"/>
            </a:xfrm>
            <a:prstGeom prst="rect">
              <a:avLst/>
            </a:prstGeom>
            <a:solidFill>
              <a:srgbClr val="FFFFFF" mc:Ignorable="a14" a14:legacySpreadsheetColorIndex="9"/>
            </a:solidFill>
            <a:ln w="9525">
              <a:solidFill>
                <a:srgbClr val="000000" mc:Ignorable="a14" a14:legacySpreadsheetColorIndex="64"/>
              </a:solidFill>
              <a:miter lim="800000"/>
              <a:headEnd/>
              <a:tailEnd/>
            </a:ln>
          </xdr:spPr>
        </xdr:pic>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38100</xdr:colOff>
          <xdr:row>1</xdr:row>
          <xdr:rowOff>9525</xdr:rowOff>
        </xdr:from>
        <xdr:to>
          <xdr:col>2</xdr:col>
          <xdr:colOff>0</xdr:colOff>
          <xdr:row>1</xdr:row>
          <xdr:rowOff>304800</xdr:rowOff>
        </xdr:to>
        <xdr:pic>
          <xdr:nvPicPr>
            <xdr:cNvPr id="3" name="Picture 2">
              <a:extLst>
                <a:ext uri="{FF2B5EF4-FFF2-40B4-BE49-F238E27FC236}">
                  <a16:creationId xmlns:a16="http://schemas.microsoft.com/office/drawing/2014/main" id="{9BE65AA7-EE90-4F85-B631-D4C6004044AB}"/>
                </a:ext>
              </a:extLst>
            </xdr:cNvPr>
            <xdr:cNvPicPr>
              <a:picLocks noChangeAspect="1" noChangeArrowheads="1"/>
              <a:extLst>
                <a:ext uri="{84589F7E-364E-4C9E-8A38-B11213B215E9}">
                  <a14:cameraTool cellRange="'LEA Info'!$A$3:$Q$3" spid="_x0000_s25858"/>
                </a:ext>
              </a:extLst>
            </xdr:cNvPicPr>
          </xdr:nvPicPr>
          <xdr:blipFill>
            <a:blip xmlns:r="http://schemas.openxmlformats.org/officeDocument/2006/relationships" r:embed="rId1"/>
            <a:srcRect/>
            <a:stretch>
              <a:fillRect/>
            </a:stretch>
          </xdr:blipFill>
          <xdr:spPr bwMode="auto">
            <a:xfrm>
              <a:off x="38100" y="381000"/>
              <a:ext cx="11563350" cy="295275"/>
            </a:xfrm>
            <a:prstGeom prst="rect">
              <a:avLst/>
            </a:prstGeom>
            <a:solidFill>
              <a:srgbClr val="FFFFFF" mc:Ignorable="a14" a14:legacySpreadsheetColorIndex="9"/>
            </a:solidFill>
            <a:ln w="9525">
              <a:solidFill>
                <a:srgbClr val="000000" mc:Ignorable="a14" a14:legacySpreadsheetColorIndex="64"/>
              </a:solidFill>
              <a:miter lim="800000"/>
              <a:headEnd/>
              <a:tailEnd/>
            </a:ln>
          </xdr:spPr>
        </xdr:pic>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22577</xdr:colOff>
          <xdr:row>1</xdr:row>
          <xdr:rowOff>36337</xdr:rowOff>
        </xdr:from>
        <xdr:to>
          <xdr:col>2</xdr:col>
          <xdr:colOff>3407832</xdr:colOff>
          <xdr:row>2</xdr:row>
          <xdr:rowOff>4587</xdr:rowOff>
        </xdr:to>
        <xdr:pic>
          <xdr:nvPicPr>
            <xdr:cNvPr id="4" name="Picture 3">
              <a:extLst>
                <a:ext uri="{FF2B5EF4-FFF2-40B4-BE49-F238E27FC236}">
                  <a16:creationId xmlns:a16="http://schemas.microsoft.com/office/drawing/2014/main" id="{579DA583-814F-42BB-942A-F5BF4EA28E5E}"/>
                </a:ext>
              </a:extLst>
            </xdr:cNvPr>
            <xdr:cNvPicPr>
              <a:picLocks noChangeAspect="1" noChangeArrowheads="1"/>
              <a:extLst>
                <a:ext uri="{84589F7E-364E-4C9E-8A38-B11213B215E9}">
                  <a14:cameraTool cellRange="'LEA Info'!$A$3:$Q$3" spid="_x0000_s18719"/>
                </a:ext>
              </a:extLst>
            </xdr:cNvPicPr>
          </xdr:nvPicPr>
          <xdr:blipFill>
            <a:blip xmlns:r="http://schemas.openxmlformats.org/officeDocument/2006/relationships" r:embed="rId1"/>
            <a:srcRect/>
            <a:stretch>
              <a:fillRect/>
            </a:stretch>
          </xdr:blipFill>
          <xdr:spPr bwMode="auto">
            <a:xfrm>
              <a:off x="22577" y="410281"/>
              <a:ext cx="11612033" cy="301625"/>
            </a:xfrm>
            <a:prstGeom prst="rect">
              <a:avLst/>
            </a:prstGeom>
            <a:solidFill>
              <a:srgbClr val="FFFFFF" mc:Ignorable="a14" a14:legacySpreadsheetColorIndex="9"/>
            </a:solidFill>
            <a:ln w="9525">
              <a:solidFill>
                <a:srgbClr val="000000" mc:Ignorable="a14" a14:legacySpreadsheetColorIndex="64"/>
              </a:solidFill>
              <a:miter lim="800000"/>
              <a:headEnd/>
              <a:tailEnd/>
            </a:ln>
          </xdr:spPr>
        </xdr:pic>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14816</xdr:colOff>
          <xdr:row>1</xdr:row>
          <xdr:rowOff>38100</xdr:rowOff>
        </xdr:from>
        <xdr:to>
          <xdr:col>12</xdr:col>
          <xdr:colOff>910167</xdr:colOff>
          <xdr:row>1</xdr:row>
          <xdr:rowOff>342900</xdr:rowOff>
        </xdr:to>
        <xdr:pic>
          <xdr:nvPicPr>
            <xdr:cNvPr id="4" name="Picture 3">
              <a:extLst>
                <a:ext uri="{FF2B5EF4-FFF2-40B4-BE49-F238E27FC236}">
                  <a16:creationId xmlns:a16="http://schemas.microsoft.com/office/drawing/2014/main" id="{F3812489-5F85-4736-95DF-65A67448B688}"/>
                </a:ext>
              </a:extLst>
            </xdr:cNvPr>
            <xdr:cNvPicPr>
              <a:picLocks noChangeAspect="1" noChangeArrowheads="1"/>
              <a:extLst>
                <a:ext uri="{84589F7E-364E-4C9E-8A38-B11213B215E9}">
                  <a14:cameraTool cellRange="'LEA Info'!$A$3:$Q$3" spid="_x0000_s19737"/>
                </a:ext>
              </a:extLst>
            </xdr:cNvPicPr>
          </xdr:nvPicPr>
          <xdr:blipFill>
            <a:blip xmlns:r="http://schemas.openxmlformats.org/officeDocument/2006/relationships" r:embed="rId1"/>
            <a:srcRect/>
            <a:stretch>
              <a:fillRect/>
            </a:stretch>
          </xdr:blipFill>
          <xdr:spPr bwMode="auto">
            <a:xfrm>
              <a:off x="14816" y="412044"/>
              <a:ext cx="12057240" cy="304800"/>
            </a:xfrm>
            <a:prstGeom prst="rect">
              <a:avLst/>
            </a:prstGeom>
            <a:solidFill>
              <a:srgbClr val="FFFFFF" mc:Ignorable="a14" a14:legacySpreadsheetColorIndex="9"/>
            </a:solidFill>
            <a:ln w="9525">
              <a:solidFill>
                <a:srgbClr val="000000" mc:Ignorable="a14" a14:legacySpreadsheetColorIndex="64"/>
              </a:solidFill>
              <a:miter lim="800000"/>
              <a:headEnd/>
              <a:tailEnd/>
            </a:ln>
          </xdr:spPr>
        </xdr:pic>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38100</xdr:colOff>
          <xdr:row>1</xdr:row>
          <xdr:rowOff>9525</xdr:rowOff>
        </xdr:from>
        <xdr:to>
          <xdr:col>2</xdr:col>
          <xdr:colOff>0</xdr:colOff>
          <xdr:row>1</xdr:row>
          <xdr:rowOff>304800</xdr:rowOff>
        </xdr:to>
        <xdr:pic>
          <xdr:nvPicPr>
            <xdr:cNvPr id="2" name="Picture 1">
              <a:extLst>
                <a:ext uri="{FF2B5EF4-FFF2-40B4-BE49-F238E27FC236}">
                  <a16:creationId xmlns:a16="http://schemas.microsoft.com/office/drawing/2014/main" id="{979BF587-1493-4D2D-89BC-94A593D1165A}"/>
                </a:ext>
              </a:extLst>
            </xdr:cNvPr>
            <xdr:cNvPicPr>
              <a:picLocks noChangeAspect="1" noChangeArrowheads="1"/>
              <a:extLst>
                <a:ext uri="{84589F7E-364E-4C9E-8A38-B11213B215E9}">
                  <a14:cameraTool cellRange="'LEA Info'!$A$3:$Q$3" spid="_x0000_s32987"/>
                </a:ext>
              </a:extLst>
            </xdr:cNvPicPr>
          </xdr:nvPicPr>
          <xdr:blipFill>
            <a:blip xmlns:r="http://schemas.openxmlformats.org/officeDocument/2006/relationships" r:embed="rId1"/>
            <a:srcRect/>
            <a:stretch>
              <a:fillRect/>
            </a:stretch>
          </xdr:blipFill>
          <xdr:spPr bwMode="auto">
            <a:xfrm>
              <a:off x="38100" y="381000"/>
              <a:ext cx="11563350" cy="295275"/>
            </a:xfrm>
            <a:prstGeom prst="rect">
              <a:avLst/>
            </a:prstGeom>
            <a:solidFill>
              <a:srgbClr val="FFFFFF" mc:Ignorable="a14" a14:legacySpreadsheetColorIndex="9"/>
            </a:solidFill>
            <a:ln w="9525">
              <a:solidFill>
                <a:srgbClr val="000000" mc:Ignorable="a14" a14:legacySpreadsheetColorIndex="64"/>
              </a:solidFill>
              <a:miter lim="800000"/>
              <a:headEnd/>
              <a:tailEnd/>
            </a:ln>
          </xdr:spPr>
        </xdr:pic>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15522</xdr:colOff>
          <xdr:row>1</xdr:row>
          <xdr:rowOff>36336</xdr:rowOff>
        </xdr:from>
        <xdr:to>
          <xdr:col>2</xdr:col>
          <xdr:colOff>3407833</xdr:colOff>
          <xdr:row>2</xdr:row>
          <xdr:rowOff>2469</xdr:rowOff>
        </xdr:to>
        <xdr:pic>
          <xdr:nvPicPr>
            <xdr:cNvPr id="2" name="Picture 1">
              <a:extLst>
                <a:ext uri="{FF2B5EF4-FFF2-40B4-BE49-F238E27FC236}">
                  <a16:creationId xmlns:a16="http://schemas.microsoft.com/office/drawing/2014/main" id="{B071AE19-4F1D-4CE3-963F-8BB2BF8B28C6}"/>
                </a:ext>
              </a:extLst>
            </xdr:cNvPr>
            <xdr:cNvPicPr>
              <a:picLocks noChangeAspect="1" noChangeArrowheads="1"/>
              <a:extLst>
                <a:ext uri="{84589F7E-364E-4C9E-8A38-B11213B215E9}">
                  <a14:cameraTool cellRange="'LEA Info'!$A$3:$Q$3" spid="_x0000_s34025"/>
                </a:ext>
              </a:extLst>
            </xdr:cNvPicPr>
          </xdr:nvPicPr>
          <xdr:blipFill>
            <a:blip xmlns:r="http://schemas.openxmlformats.org/officeDocument/2006/relationships" r:embed="rId1"/>
            <a:srcRect/>
            <a:stretch>
              <a:fillRect/>
            </a:stretch>
          </xdr:blipFill>
          <xdr:spPr bwMode="auto">
            <a:xfrm>
              <a:off x="15522" y="410280"/>
              <a:ext cx="11619089" cy="304800"/>
            </a:xfrm>
            <a:prstGeom prst="rect">
              <a:avLst/>
            </a:prstGeom>
            <a:solidFill>
              <a:srgbClr val="FFFFFF" mc:Ignorable="a14" a14:legacySpreadsheetColorIndex="9"/>
            </a:solidFill>
            <a:ln w="9525">
              <a:solidFill>
                <a:srgbClr val="000000" mc:Ignorable="a14" a14:legacySpreadsheetColorIndex="64"/>
              </a:solidFill>
              <a:miter lim="800000"/>
              <a:headEnd/>
              <a:tailEnd/>
            </a:ln>
          </xdr:spPr>
        </xdr:pic>
        <xdr:clientData/>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21872</xdr:colOff>
          <xdr:row>1</xdr:row>
          <xdr:rowOff>21167</xdr:rowOff>
        </xdr:from>
        <xdr:to>
          <xdr:col>12</xdr:col>
          <xdr:colOff>910167</xdr:colOff>
          <xdr:row>1</xdr:row>
          <xdr:rowOff>341136</xdr:rowOff>
        </xdr:to>
        <xdr:pic>
          <xdr:nvPicPr>
            <xdr:cNvPr id="2" name="Picture 1">
              <a:extLst>
                <a:ext uri="{FF2B5EF4-FFF2-40B4-BE49-F238E27FC236}">
                  <a16:creationId xmlns:a16="http://schemas.microsoft.com/office/drawing/2014/main" id="{8846187C-5E37-42C3-ABD6-A8807EB5FC1A}"/>
                </a:ext>
              </a:extLst>
            </xdr:cNvPr>
            <xdr:cNvPicPr>
              <a:picLocks noChangeAspect="1" noChangeArrowheads="1"/>
              <a:extLst>
                <a:ext uri="{84589F7E-364E-4C9E-8A38-B11213B215E9}">
                  <a14:cameraTool cellRange="'LEA Info'!$A$3:$Q$3" spid="_x0000_s35057"/>
                </a:ext>
              </a:extLst>
            </xdr:cNvPicPr>
          </xdr:nvPicPr>
          <xdr:blipFill>
            <a:blip xmlns:r="http://schemas.openxmlformats.org/officeDocument/2006/relationships" r:embed="rId1"/>
            <a:srcRect/>
            <a:stretch>
              <a:fillRect/>
            </a:stretch>
          </xdr:blipFill>
          <xdr:spPr bwMode="auto">
            <a:xfrm>
              <a:off x="21872" y="395111"/>
              <a:ext cx="12050184" cy="319969"/>
            </a:xfrm>
            <a:prstGeom prst="rect">
              <a:avLst/>
            </a:prstGeom>
            <a:solidFill>
              <a:srgbClr val="FFFFFF" mc:Ignorable="a14" a14:legacySpreadsheetColorIndex="9"/>
            </a:solidFill>
            <a:ln w="9525">
              <a:solidFill>
                <a:srgbClr val="000000" mc:Ignorable="a14" a14:legacySpreadsheetColorIndex="64"/>
              </a:solidFill>
              <a:miter lim="800000"/>
              <a:headEnd/>
              <a:tailEnd/>
            </a:ln>
          </xdr:spPr>
        </xdr:pic>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GrantsManagement\Title%20I\SIG\1003(g)\SY%202019-2020\1003g%20Renewal%20App%20FY2019_Grant_Tracke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IG1003g Tracker"/>
      <sheetName val="Sheet2"/>
      <sheetName val="Sheet1"/>
      <sheetName val="Pathways"/>
    </sheetNames>
    <sheetDataSet>
      <sheetData sheetId="0"/>
      <sheetData sheetId="1"/>
      <sheetData sheetId="2"/>
      <sheetData sheetId="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10.bin"/><Relationship Id="rId4" Type="http://schemas.openxmlformats.org/officeDocument/2006/relationships/comments" Target="../comments4.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7.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8.xml"/><Relationship Id="rId1" Type="http://schemas.openxmlformats.org/officeDocument/2006/relationships/printerSettings" Target="../printerSettings/printerSettings12.bin"/><Relationship Id="rId4" Type="http://schemas.openxmlformats.org/officeDocument/2006/relationships/comments" Target="../comments5.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9.xml"/><Relationship Id="rId1" Type="http://schemas.openxmlformats.org/officeDocument/2006/relationships/printerSettings" Target="../printerSettings/printerSettings13.bin"/><Relationship Id="rId4" Type="http://schemas.openxmlformats.org/officeDocument/2006/relationships/comments" Target="../comments6.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0.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1.xml"/><Relationship Id="rId1" Type="http://schemas.openxmlformats.org/officeDocument/2006/relationships/printerSettings" Target="../printerSettings/printerSettings15.bin"/><Relationship Id="rId4" Type="http://schemas.openxmlformats.org/officeDocument/2006/relationships/comments" Target="../comments7.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2.xml"/><Relationship Id="rId1" Type="http://schemas.openxmlformats.org/officeDocument/2006/relationships/printerSettings" Target="../printerSettings/printerSettings16.bin"/><Relationship Id="rId4" Type="http://schemas.openxmlformats.org/officeDocument/2006/relationships/comments" Target="../comments8.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in.gov/doe/grants/title-iii/"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6.bin"/><Relationship Id="rId4" Type="http://schemas.openxmlformats.org/officeDocument/2006/relationships/comments" Target="../comments2.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9.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431"/>
  <sheetViews>
    <sheetView workbookViewId="0">
      <selection activeCell="A2" sqref="A2"/>
    </sheetView>
  </sheetViews>
  <sheetFormatPr defaultRowHeight="14.45"/>
  <cols>
    <col min="1" max="1" width="49.42578125" bestFit="1" customWidth="1"/>
  </cols>
  <sheetData>
    <row r="1" spans="1:4">
      <c r="A1" s="1" t="s">
        <v>0</v>
      </c>
      <c r="D1" t="s">
        <v>1</v>
      </c>
    </row>
    <row r="2" spans="1:4">
      <c r="A2" s="2"/>
      <c r="D2" t="s">
        <v>2</v>
      </c>
    </row>
    <row r="3" spans="1:4">
      <c r="A3" s="4" t="s">
        <v>3</v>
      </c>
      <c r="D3" t="s">
        <v>4</v>
      </c>
    </row>
    <row r="4" spans="1:4">
      <c r="A4" s="4" t="s">
        <v>5</v>
      </c>
      <c r="D4" t="s">
        <v>6</v>
      </c>
    </row>
    <row r="5" spans="1:4">
      <c r="A5" s="4" t="s">
        <v>7</v>
      </c>
      <c r="D5" t="s">
        <v>8</v>
      </c>
    </row>
    <row r="6" spans="1:4">
      <c r="A6" s="4" t="s">
        <v>9</v>
      </c>
      <c r="D6" t="s">
        <v>10</v>
      </c>
    </row>
    <row r="7" spans="1:4">
      <c r="A7" s="3" t="s">
        <v>11</v>
      </c>
      <c r="D7" t="s">
        <v>12</v>
      </c>
    </row>
    <row r="8" spans="1:4">
      <c r="A8" s="3" t="s">
        <v>13</v>
      </c>
      <c r="D8" t="s">
        <v>14</v>
      </c>
    </row>
    <row r="9" spans="1:4">
      <c r="A9" s="3" t="s">
        <v>15</v>
      </c>
      <c r="D9" t="s">
        <v>16</v>
      </c>
    </row>
    <row r="10" spans="1:4">
      <c r="A10" s="3" t="s">
        <v>17</v>
      </c>
      <c r="D10" t="s">
        <v>18</v>
      </c>
    </row>
    <row r="11" spans="1:4">
      <c r="A11" s="3" t="s">
        <v>19</v>
      </c>
      <c r="D11" t="s">
        <v>20</v>
      </c>
    </row>
    <row r="12" spans="1:4">
      <c r="A12" s="3" t="s">
        <v>21</v>
      </c>
      <c r="D12" t="s">
        <v>22</v>
      </c>
    </row>
    <row r="13" spans="1:4">
      <c r="A13" s="4" t="s">
        <v>23</v>
      </c>
      <c r="D13" t="s">
        <v>24</v>
      </c>
    </row>
    <row r="14" spans="1:4">
      <c r="A14" s="4" t="s">
        <v>25</v>
      </c>
      <c r="D14" t="s">
        <v>26</v>
      </c>
    </row>
    <row r="15" spans="1:4">
      <c r="A15" s="4" t="s">
        <v>27</v>
      </c>
      <c r="D15" t="s">
        <v>28</v>
      </c>
    </row>
    <row r="16" spans="1:4">
      <c r="A16" s="4" t="s">
        <v>29</v>
      </c>
      <c r="D16" t="s">
        <v>30</v>
      </c>
    </row>
    <row r="17" spans="1:4">
      <c r="A17" s="3" t="s">
        <v>31</v>
      </c>
      <c r="D17" t="s">
        <v>32</v>
      </c>
    </row>
    <row r="18" spans="1:4">
      <c r="A18" s="3" t="s">
        <v>33</v>
      </c>
      <c r="D18" t="s">
        <v>34</v>
      </c>
    </row>
    <row r="19" spans="1:4">
      <c r="A19" s="3" t="s">
        <v>35</v>
      </c>
      <c r="D19" t="s">
        <v>36</v>
      </c>
    </row>
    <row r="20" spans="1:4">
      <c r="A20" s="3" t="s">
        <v>37</v>
      </c>
      <c r="D20" t="s">
        <v>38</v>
      </c>
    </row>
    <row r="21" spans="1:4">
      <c r="A21" s="3" t="s">
        <v>39</v>
      </c>
      <c r="D21" t="s">
        <v>40</v>
      </c>
    </row>
    <row r="22" spans="1:4">
      <c r="A22" s="3" t="s">
        <v>41</v>
      </c>
      <c r="D22" t="s">
        <v>42</v>
      </c>
    </row>
    <row r="23" spans="1:4">
      <c r="A23" s="4" t="s">
        <v>43</v>
      </c>
      <c r="D23" t="s">
        <v>44</v>
      </c>
    </row>
    <row r="24" spans="1:4">
      <c r="A24" s="4" t="s">
        <v>45</v>
      </c>
      <c r="D24" t="s">
        <v>46</v>
      </c>
    </row>
    <row r="25" spans="1:4">
      <c r="A25" s="4" t="s">
        <v>47</v>
      </c>
      <c r="D25" t="s">
        <v>48</v>
      </c>
    </row>
    <row r="26" spans="1:4">
      <c r="A26" s="4" t="s">
        <v>49</v>
      </c>
      <c r="D26" t="s">
        <v>50</v>
      </c>
    </row>
    <row r="27" spans="1:4">
      <c r="A27" s="3" t="s">
        <v>51</v>
      </c>
      <c r="D27" t="s">
        <v>52</v>
      </c>
    </row>
    <row r="28" spans="1:4">
      <c r="A28" s="3" t="s">
        <v>53</v>
      </c>
      <c r="D28" t="s">
        <v>54</v>
      </c>
    </row>
    <row r="29" spans="1:4">
      <c r="A29" s="3" t="s">
        <v>55</v>
      </c>
      <c r="D29" t="s">
        <v>56</v>
      </c>
    </row>
    <row r="30" spans="1:4">
      <c r="A30" s="3" t="s">
        <v>57</v>
      </c>
      <c r="D30" t="s">
        <v>58</v>
      </c>
    </row>
    <row r="31" spans="1:4">
      <c r="A31" s="3" t="s">
        <v>59</v>
      </c>
      <c r="D31" t="s">
        <v>60</v>
      </c>
    </row>
    <row r="32" spans="1:4">
      <c r="A32" s="3" t="s">
        <v>61</v>
      </c>
      <c r="D32" t="s">
        <v>62</v>
      </c>
    </row>
    <row r="33" spans="1:4">
      <c r="A33" s="4" t="s">
        <v>63</v>
      </c>
      <c r="D33" t="s">
        <v>64</v>
      </c>
    </row>
    <row r="34" spans="1:4">
      <c r="A34" s="4" t="s">
        <v>65</v>
      </c>
      <c r="D34" t="s">
        <v>66</v>
      </c>
    </row>
    <row r="35" spans="1:4">
      <c r="A35" s="4" t="s">
        <v>67</v>
      </c>
      <c r="D35" t="s">
        <v>68</v>
      </c>
    </row>
    <row r="36" spans="1:4">
      <c r="A36" s="4" t="s">
        <v>69</v>
      </c>
      <c r="D36" t="s">
        <v>70</v>
      </c>
    </row>
    <row r="37" spans="1:4">
      <c r="A37" s="3" t="s">
        <v>71</v>
      </c>
      <c r="D37" t="s">
        <v>72</v>
      </c>
    </row>
    <row r="38" spans="1:4">
      <c r="A38" s="3" t="s">
        <v>73</v>
      </c>
      <c r="D38" t="s">
        <v>74</v>
      </c>
    </row>
    <row r="39" spans="1:4">
      <c r="A39" s="3" t="s">
        <v>75</v>
      </c>
      <c r="D39" t="s">
        <v>76</v>
      </c>
    </row>
    <row r="40" spans="1:4">
      <c r="A40" s="3" t="s">
        <v>77</v>
      </c>
      <c r="D40" t="s">
        <v>78</v>
      </c>
    </row>
    <row r="41" spans="1:4">
      <c r="A41" s="3" t="s">
        <v>79</v>
      </c>
      <c r="D41" t="s">
        <v>80</v>
      </c>
    </row>
    <row r="42" spans="1:4">
      <c r="A42" s="3" t="s">
        <v>81</v>
      </c>
      <c r="D42" t="s">
        <v>82</v>
      </c>
    </row>
    <row r="43" spans="1:4">
      <c r="A43" s="4" t="s">
        <v>83</v>
      </c>
      <c r="D43" t="s">
        <v>84</v>
      </c>
    </row>
    <row r="44" spans="1:4">
      <c r="A44" s="4" t="s">
        <v>85</v>
      </c>
      <c r="D44" t="s">
        <v>86</v>
      </c>
    </row>
    <row r="45" spans="1:4">
      <c r="A45" s="4" t="s">
        <v>87</v>
      </c>
      <c r="D45" t="s">
        <v>88</v>
      </c>
    </row>
    <row r="46" spans="1:4">
      <c r="A46" s="4" t="s">
        <v>89</v>
      </c>
      <c r="D46" t="s">
        <v>90</v>
      </c>
    </row>
    <row r="47" spans="1:4">
      <c r="A47" s="3" t="s">
        <v>91</v>
      </c>
      <c r="D47" t="s">
        <v>92</v>
      </c>
    </row>
    <row r="48" spans="1:4">
      <c r="A48" s="3" t="s">
        <v>93</v>
      </c>
      <c r="D48" t="s">
        <v>94</v>
      </c>
    </row>
    <row r="49" spans="1:4">
      <c r="A49" s="3" t="s">
        <v>95</v>
      </c>
      <c r="D49" t="s">
        <v>96</v>
      </c>
    </row>
    <row r="50" spans="1:4">
      <c r="A50" s="3" t="s">
        <v>97</v>
      </c>
      <c r="D50" t="s">
        <v>98</v>
      </c>
    </row>
    <row r="51" spans="1:4">
      <c r="A51" s="3" t="s">
        <v>99</v>
      </c>
      <c r="D51" t="s">
        <v>100</v>
      </c>
    </row>
    <row r="52" spans="1:4">
      <c r="A52" s="3" t="s">
        <v>101</v>
      </c>
      <c r="D52" t="s">
        <v>102</v>
      </c>
    </row>
    <row r="53" spans="1:4">
      <c r="A53" s="4" t="s">
        <v>103</v>
      </c>
      <c r="D53" t="s">
        <v>104</v>
      </c>
    </row>
    <row r="54" spans="1:4">
      <c r="A54" s="4" t="s">
        <v>105</v>
      </c>
      <c r="D54" t="s">
        <v>106</v>
      </c>
    </row>
    <row r="55" spans="1:4">
      <c r="A55" s="4" t="s">
        <v>107</v>
      </c>
      <c r="D55" t="s">
        <v>108</v>
      </c>
    </row>
    <row r="56" spans="1:4">
      <c r="A56" s="4" t="s">
        <v>109</v>
      </c>
      <c r="D56" t="s">
        <v>110</v>
      </c>
    </row>
    <row r="57" spans="1:4">
      <c r="A57" s="3" t="s">
        <v>111</v>
      </c>
      <c r="D57" t="s">
        <v>112</v>
      </c>
    </row>
    <row r="58" spans="1:4">
      <c r="A58" s="3" t="s">
        <v>113</v>
      </c>
      <c r="D58" t="s">
        <v>114</v>
      </c>
    </row>
    <row r="59" spans="1:4">
      <c r="A59" s="3" t="s">
        <v>115</v>
      </c>
      <c r="D59" t="s">
        <v>116</v>
      </c>
    </row>
    <row r="60" spans="1:4">
      <c r="A60" s="3" t="s">
        <v>117</v>
      </c>
      <c r="D60" t="s">
        <v>118</v>
      </c>
    </row>
    <row r="61" spans="1:4">
      <c r="A61" s="3" t="s">
        <v>119</v>
      </c>
      <c r="D61" t="s">
        <v>120</v>
      </c>
    </row>
    <row r="62" spans="1:4">
      <c r="A62" s="3" t="s">
        <v>121</v>
      </c>
      <c r="D62" t="s">
        <v>122</v>
      </c>
    </row>
    <row r="63" spans="1:4">
      <c r="A63" s="4" t="s">
        <v>123</v>
      </c>
      <c r="D63" t="s">
        <v>124</v>
      </c>
    </row>
    <row r="64" spans="1:4">
      <c r="A64" s="4" t="s">
        <v>125</v>
      </c>
      <c r="D64" t="s">
        <v>126</v>
      </c>
    </row>
    <row r="65" spans="1:4">
      <c r="A65" s="4" t="s">
        <v>127</v>
      </c>
      <c r="D65" t="s">
        <v>128</v>
      </c>
    </row>
    <row r="66" spans="1:4">
      <c r="A66" s="4" t="s">
        <v>129</v>
      </c>
      <c r="D66" t="s">
        <v>130</v>
      </c>
    </row>
    <row r="67" spans="1:4">
      <c r="A67" s="3" t="s">
        <v>131</v>
      </c>
      <c r="D67" t="s">
        <v>132</v>
      </c>
    </row>
    <row r="68" spans="1:4">
      <c r="A68" s="3" t="s">
        <v>133</v>
      </c>
      <c r="D68" t="s">
        <v>134</v>
      </c>
    </row>
    <row r="69" spans="1:4">
      <c r="A69" s="3" t="s">
        <v>135</v>
      </c>
      <c r="D69" t="s">
        <v>136</v>
      </c>
    </row>
    <row r="70" spans="1:4">
      <c r="A70" s="3" t="s">
        <v>137</v>
      </c>
      <c r="D70" t="s">
        <v>138</v>
      </c>
    </row>
    <row r="71" spans="1:4">
      <c r="A71" s="3" t="s">
        <v>139</v>
      </c>
      <c r="D71" t="s">
        <v>140</v>
      </c>
    </row>
    <row r="72" spans="1:4">
      <c r="A72" s="3" t="s">
        <v>141</v>
      </c>
      <c r="D72" t="s">
        <v>142</v>
      </c>
    </row>
    <row r="73" spans="1:4">
      <c r="A73" s="3" t="s">
        <v>143</v>
      </c>
      <c r="D73" t="s">
        <v>144</v>
      </c>
    </row>
    <row r="74" spans="1:4">
      <c r="D74" t="s">
        <v>145</v>
      </c>
    </row>
    <row r="75" spans="1:4">
      <c r="D75" t="s">
        <v>146</v>
      </c>
    </row>
    <row r="76" spans="1:4">
      <c r="D76" t="s">
        <v>147</v>
      </c>
    </row>
    <row r="77" spans="1:4">
      <c r="D77" t="s">
        <v>148</v>
      </c>
    </row>
    <row r="78" spans="1:4">
      <c r="D78" t="s">
        <v>149</v>
      </c>
    </row>
    <row r="79" spans="1:4">
      <c r="D79" t="s">
        <v>150</v>
      </c>
    </row>
    <row r="80" spans="1:4">
      <c r="D80" t="s">
        <v>151</v>
      </c>
    </row>
    <row r="81" spans="4:4">
      <c r="D81" t="s">
        <v>152</v>
      </c>
    </row>
    <row r="82" spans="4:4">
      <c r="D82" t="s">
        <v>153</v>
      </c>
    </row>
    <row r="83" spans="4:4">
      <c r="D83" t="s">
        <v>154</v>
      </c>
    </row>
    <row r="84" spans="4:4">
      <c r="D84" t="s">
        <v>155</v>
      </c>
    </row>
    <row r="85" spans="4:4">
      <c r="D85" t="s">
        <v>156</v>
      </c>
    </row>
    <row r="86" spans="4:4">
      <c r="D86" t="s">
        <v>157</v>
      </c>
    </row>
    <row r="87" spans="4:4">
      <c r="D87" t="s">
        <v>158</v>
      </c>
    </row>
    <row r="88" spans="4:4">
      <c r="D88" t="s">
        <v>159</v>
      </c>
    </row>
    <row r="89" spans="4:4">
      <c r="D89" t="s">
        <v>160</v>
      </c>
    </row>
    <row r="90" spans="4:4">
      <c r="D90" t="s">
        <v>161</v>
      </c>
    </row>
    <row r="91" spans="4:4">
      <c r="D91" t="s">
        <v>162</v>
      </c>
    </row>
    <row r="92" spans="4:4">
      <c r="D92" t="s">
        <v>163</v>
      </c>
    </row>
    <row r="93" spans="4:4">
      <c r="D93" t="s">
        <v>164</v>
      </c>
    </row>
    <row r="94" spans="4:4">
      <c r="D94" t="s">
        <v>165</v>
      </c>
    </row>
    <row r="95" spans="4:4">
      <c r="D95" t="s">
        <v>166</v>
      </c>
    </row>
    <row r="96" spans="4:4">
      <c r="D96" t="s">
        <v>167</v>
      </c>
    </row>
    <row r="97" spans="4:4">
      <c r="D97" t="s">
        <v>168</v>
      </c>
    </row>
    <row r="98" spans="4:4">
      <c r="D98" t="s">
        <v>169</v>
      </c>
    </row>
    <row r="99" spans="4:4">
      <c r="D99" t="s">
        <v>170</v>
      </c>
    </row>
    <row r="100" spans="4:4">
      <c r="D100" t="s">
        <v>171</v>
      </c>
    </row>
    <row r="101" spans="4:4">
      <c r="D101" t="s">
        <v>172</v>
      </c>
    </row>
    <row r="102" spans="4:4">
      <c r="D102" t="s">
        <v>173</v>
      </c>
    </row>
    <row r="103" spans="4:4">
      <c r="D103" t="s">
        <v>174</v>
      </c>
    </row>
    <row r="104" spans="4:4">
      <c r="D104" t="s">
        <v>175</v>
      </c>
    </row>
    <row r="105" spans="4:4">
      <c r="D105" t="s">
        <v>176</v>
      </c>
    </row>
    <row r="106" spans="4:4">
      <c r="D106" t="s">
        <v>177</v>
      </c>
    </row>
    <row r="107" spans="4:4">
      <c r="D107" t="s">
        <v>178</v>
      </c>
    </row>
    <row r="108" spans="4:4">
      <c r="D108" t="s">
        <v>179</v>
      </c>
    </row>
    <row r="109" spans="4:4">
      <c r="D109" t="s">
        <v>180</v>
      </c>
    </row>
    <row r="110" spans="4:4">
      <c r="D110" t="s">
        <v>181</v>
      </c>
    </row>
    <row r="111" spans="4:4">
      <c r="D111" t="s">
        <v>182</v>
      </c>
    </row>
    <row r="112" spans="4:4">
      <c r="D112" t="s">
        <v>183</v>
      </c>
    </row>
    <row r="113" spans="4:4">
      <c r="D113" t="s">
        <v>184</v>
      </c>
    </row>
    <row r="114" spans="4:4">
      <c r="D114" t="s">
        <v>185</v>
      </c>
    </row>
    <row r="115" spans="4:4">
      <c r="D115" t="s">
        <v>186</v>
      </c>
    </row>
    <row r="116" spans="4:4">
      <c r="D116" t="s">
        <v>187</v>
      </c>
    </row>
    <row r="117" spans="4:4">
      <c r="D117" t="s">
        <v>188</v>
      </c>
    </row>
    <row r="118" spans="4:4">
      <c r="D118" t="s">
        <v>189</v>
      </c>
    </row>
    <row r="119" spans="4:4">
      <c r="D119" t="s">
        <v>190</v>
      </c>
    </row>
    <row r="120" spans="4:4">
      <c r="D120" t="s">
        <v>191</v>
      </c>
    </row>
    <row r="121" spans="4:4">
      <c r="D121" t="s">
        <v>192</v>
      </c>
    </row>
    <row r="122" spans="4:4">
      <c r="D122" t="s">
        <v>193</v>
      </c>
    </row>
    <row r="123" spans="4:4">
      <c r="D123" t="s">
        <v>194</v>
      </c>
    </row>
    <row r="124" spans="4:4">
      <c r="D124" t="s">
        <v>195</v>
      </c>
    </row>
    <row r="125" spans="4:4">
      <c r="D125" t="s">
        <v>196</v>
      </c>
    </row>
    <row r="126" spans="4:4">
      <c r="D126" t="s">
        <v>197</v>
      </c>
    </row>
    <row r="127" spans="4:4">
      <c r="D127" t="s">
        <v>198</v>
      </c>
    </row>
    <row r="128" spans="4:4">
      <c r="D128" t="s">
        <v>199</v>
      </c>
    </row>
    <row r="129" spans="4:4">
      <c r="D129" t="s">
        <v>200</v>
      </c>
    </row>
    <row r="130" spans="4:4">
      <c r="D130" t="s">
        <v>201</v>
      </c>
    </row>
    <row r="131" spans="4:4">
      <c r="D131" t="s">
        <v>202</v>
      </c>
    </row>
    <row r="132" spans="4:4">
      <c r="D132" t="s">
        <v>203</v>
      </c>
    </row>
    <row r="133" spans="4:4">
      <c r="D133" t="s">
        <v>204</v>
      </c>
    </row>
    <row r="134" spans="4:4">
      <c r="D134" t="s">
        <v>205</v>
      </c>
    </row>
    <row r="135" spans="4:4">
      <c r="D135" t="s">
        <v>206</v>
      </c>
    </row>
    <row r="136" spans="4:4">
      <c r="D136" t="s">
        <v>207</v>
      </c>
    </row>
    <row r="137" spans="4:4">
      <c r="D137" t="s">
        <v>208</v>
      </c>
    </row>
    <row r="138" spans="4:4">
      <c r="D138" t="s">
        <v>209</v>
      </c>
    </row>
    <row r="139" spans="4:4">
      <c r="D139" t="s">
        <v>210</v>
      </c>
    </row>
    <row r="140" spans="4:4">
      <c r="D140" t="s">
        <v>211</v>
      </c>
    </row>
    <row r="141" spans="4:4">
      <c r="D141" t="s">
        <v>212</v>
      </c>
    </row>
    <row r="142" spans="4:4">
      <c r="D142" t="s">
        <v>213</v>
      </c>
    </row>
    <row r="143" spans="4:4">
      <c r="D143" t="s">
        <v>214</v>
      </c>
    </row>
    <row r="144" spans="4:4">
      <c r="D144" t="s">
        <v>215</v>
      </c>
    </row>
    <row r="145" spans="4:4">
      <c r="D145" t="s">
        <v>216</v>
      </c>
    </row>
    <row r="146" spans="4:4">
      <c r="D146" t="s">
        <v>217</v>
      </c>
    </row>
    <row r="147" spans="4:4">
      <c r="D147" t="s">
        <v>218</v>
      </c>
    </row>
    <row r="148" spans="4:4">
      <c r="D148" t="s">
        <v>219</v>
      </c>
    </row>
    <row r="149" spans="4:4">
      <c r="D149" t="s">
        <v>220</v>
      </c>
    </row>
    <row r="150" spans="4:4">
      <c r="D150" t="s">
        <v>221</v>
      </c>
    </row>
    <row r="151" spans="4:4">
      <c r="D151" t="s">
        <v>222</v>
      </c>
    </row>
    <row r="152" spans="4:4">
      <c r="D152" t="s">
        <v>223</v>
      </c>
    </row>
    <row r="153" spans="4:4">
      <c r="D153" t="s">
        <v>224</v>
      </c>
    </row>
    <row r="154" spans="4:4">
      <c r="D154" t="s">
        <v>225</v>
      </c>
    </row>
    <row r="155" spans="4:4">
      <c r="D155" t="s">
        <v>226</v>
      </c>
    </row>
    <row r="156" spans="4:4">
      <c r="D156" t="s">
        <v>227</v>
      </c>
    </row>
    <row r="157" spans="4:4">
      <c r="D157" t="s">
        <v>228</v>
      </c>
    </row>
    <row r="158" spans="4:4">
      <c r="D158" t="s">
        <v>229</v>
      </c>
    </row>
    <row r="159" spans="4:4">
      <c r="D159" t="s">
        <v>230</v>
      </c>
    </row>
    <row r="160" spans="4:4">
      <c r="D160" t="s">
        <v>231</v>
      </c>
    </row>
    <row r="161" spans="4:4">
      <c r="D161" t="s">
        <v>232</v>
      </c>
    </row>
    <row r="162" spans="4:4">
      <c r="D162" t="s">
        <v>233</v>
      </c>
    </row>
    <row r="163" spans="4:4">
      <c r="D163" t="s">
        <v>234</v>
      </c>
    </row>
    <row r="164" spans="4:4">
      <c r="D164" t="s">
        <v>235</v>
      </c>
    </row>
    <row r="165" spans="4:4">
      <c r="D165" t="s">
        <v>236</v>
      </c>
    </row>
    <row r="166" spans="4:4">
      <c r="D166" t="s">
        <v>237</v>
      </c>
    </row>
    <row r="167" spans="4:4">
      <c r="D167" t="s">
        <v>238</v>
      </c>
    </row>
    <row r="168" spans="4:4">
      <c r="D168" t="s">
        <v>239</v>
      </c>
    </row>
    <row r="169" spans="4:4">
      <c r="D169" t="s">
        <v>240</v>
      </c>
    </row>
    <row r="170" spans="4:4">
      <c r="D170" t="s">
        <v>241</v>
      </c>
    </row>
    <row r="171" spans="4:4">
      <c r="D171" t="s">
        <v>242</v>
      </c>
    </row>
    <row r="172" spans="4:4">
      <c r="D172" t="s">
        <v>243</v>
      </c>
    </row>
    <row r="173" spans="4:4">
      <c r="D173" t="s">
        <v>244</v>
      </c>
    </row>
    <row r="174" spans="4:4">
      <c r="D174" t="s">
        <v>245</v>
      </c>
    </row>
    <row r="175" spans="4:4">
      <c r="D175" t="s">
        <v>246</v>
      </c>
    </row>
    <row r="176" spans="4:4">
      <c r="D176" t="s">
        <v>247</v>
      </c>
    </row>
    <row r="177" spans="4:4">
      <c r="D177" t="s">
        <v>248</v>
      </c>
    </row>
    <row r="178" spans="4:4">
      <c r="D178" t="s">
        <v>249</v>
      </c>
    </row>
    <row r="179" spans="4:4">
      <c r="D179" t="s">
        <v>250</v>
      </c>
    </row>
    <row r="180" spans="4:4">
      <c r="D180" t="s">
        <v>251</v>
      </c>
    </row>
    <row r="181" spans="4:4">
      <c r="D181" t="s">
        <v>252</v>
      </c>
    </row>
    <row r="182" spans="4:4">
      <c r="D182" t="s">
        <v>253</v>
      </c>
    </row>
    <row r="183" spans="4:4">
      <c r="D183" t="s">
        <v>254</v>
      </c>
    </row>
    <row r="184" spans="4:4">
      <c r="D184" t="s">
        <v>255</v>
      </c>
    </row>
    <row r="185" spans="4:4">
      <c r="D185" t="s">
        <v>256</v>
      </c>
    </row>
    <row r="186" spans="4:4">
      <c r="D186" t="s">
        <v>257</v>
      </c>
    </row>
    <row r="187" spans="4:4">
      <c r="D187" t="s">
        <v>258</v>
      </c>
    </row>
    <row r="188" spans="4:4">
      <c r="D188" t="s">
        <v>259</v>
      </c>
    </row>
    <row r="189" spans="4:4">
      <c r="D189" t="s">
        <v>260</v>
      </c>
    </row>
    <row r="190" spans="4:4">
      <c r="D190" t="s">
        <v>261</v>
      </c>
    </row>
    <row r="191" spans="4:4">
      <c r="D191" t="s">
        <v>262</v>
      </c>
    </row>
    <row r="192" spans="4:4">
      <c r="D192" t="s">
        <v>263</v>
      </c>
    </row>
    <row r="193" spans="4:4">
      <c r="D193" t="s">
        <v>264</v>
      </c>
    </row>
    <row r="194" spans="4:4">
      <c r="D194" t="s">
        <v>265</v>
      </c>
    </row>
    <row r="195" spans="4:4">
      <c r="D195" t="s">
        <v>266</v>
      </c>
    </row>
    <row r="196" spans="4:4">
      <c r="D196" t="s">
        <v>267</v>
      </c>
    </row>
    <row r="197" spans="4:4">
      <c r="D197" t="s">
        <v>268</v>
      </c>
    </row>
    <row r="198" spans="4:4">
      <c r="D198" t="s">
        <v>269</v>
      </c>
    </row>
    <row r="199" spans="4:4">
      <c r="D199" t="s">
        <v>270</v>
      </c>
    </row>
    <row r="200" spans="4:4">
      <c r="D200" t="s">
        <v>271</v>
      </c>
    </row>
    <row r="201" spans="4:4">
      <c r="D201" t="s">
        <v>272</v>
      </c>
    </row>
    <row r="202" spans="4:4">
      <c r="D202" t="s">
        <v>273</v>
      </c>
    </row>
    <row r="203" spans="4:4">
      <c r="D203" t="s">
        <v>274</v>
      </c>
    </row>
    <row r="204" spans="4:4">
      <c r="D204" t="s">
        <v>275</v>
      </c>
    </row>
    <row r="205" spans="4:4">
      <c r="D205" t="s">
        <v>276</v>
      </c>
    </row>
    <row r="206" spans="4:4">
      <c r="D206" t="s">
        <v>277</v>
      </c>
    </row>
    <row r="207" spans="4:4">
      <c r="D207" t="s">
        <v>278</v>
      </c>
    </row>
    <row r="208" spans="4:4">
      <c r="D208" t="s">
        <v>279</v>
      </c>
    </row>
    <row r="209" spans="4:4">
      <c r="D209" t="s">
        <v>280</v>
      </c>
    </row>
    <row r="210" spans="4:4">
      <c r="D210" t="s">
        <v>281</v>
      </c>
    </row>
    <row r="211" spans="4:4">
      <c r="D211" t="s">
        <v>282</v>
      </c>
    </row>
    <row r="212" spans="4:4">
      <c r="D212" t="s">
        <v>283</v>
      </c>
    </row>
    <row r="213" spans="4:4">
      <c r="D213" t="s">
        <v>284</v>
      </c>
    </row>
    <row r="214" spans="4:4">
      <c r="D214" t="s">
        <v>285</v>
      </c>
    </row>
    <row r="215" spans="4:4">
      <c r="D215" t="s">
        <v>286</v>
      </c>
    </row>
    <row r="216" spans="4:4">
      <c r="D216" t="s">
        <v>287</v>
      </c>
    </row>
    <row r="217" spans="4:4">
      <c r="D217" t="s">
        <v>288</v>
      </c>
    </row>
    <row r="218" spans="4:4">
      <c r="D218" t="s">
        <v>289</v>
      </c>
    </row>
    <row r="219" spans="4:4">
      <c r="D219" t="s">
        <v>290</v>
      </c>
    </row>
    <row r="220" spans="4:4">
      <c r="D220" t="s">
        <v>291</v>
      </c>
    </row>
    <row r="221" spans="4:4">
      <c r="D221" t="s">
        <v>292</v>
      </c>
    </row>
    <row r="222" spans="4:4">
      <c r="D222" t="s">
        <v>293</v>
      </c>
    </row>
    <row r="223" spans="4:4">
      <c r="D223" t="s">
        <v>294</v>
      </c>
    </row>
    <row r="224" spans="4:4">
      <c r="D224" t="s">
        <v>295</v>
      </c>
    </row>
    <row r="225" spans="4:4">
      <c r="D225" t="s">
        <v>296</v>
      </c>
    </row>
    <row r="226" spans="4:4">
      <c r="D226" t="s">
        <v>297</v>
      </c>
    </row>
    <row r="227" spans="4:4">
      <c r="D227" t="s">
        <v>298</v>
      </c>
    </row>
    <row r="228" spans="4:4">
      <c r="D228" t="s">
        <v>299</v>
      </c>
    </row>
    <row r="229" spans="4:4">
      <c r="D229" t="s">
        <v>300</v>
      </c>
    </row>
    <row r="230" spans="4:4">
      <c r="D230" t="s">
        <v>301</v>
      </c>
    </row>
    <row r="231" spans="4:4">
      <c r="D231" t="s">
        <v>302</v>
      </c>
    </row>
    <row r="232" spans="4:4">
      <c r="D232" t="s">
        <v>303</v>
      </c>
    </row>
    <row r="233" spans="4:4">
      <c r="D233" t="s">
        <v>304</v>
      </c>
    </row>
    <row r="234" spans="4:4">
      <c r="D234" t="s">
        <v>305</v>
      </c>
    </row>
    <row r="235" spans="4:4">
      <c r="D235" t="s">
        <v>306</v>
      </c>
    </row>
    <row r="236" spans="4:4">
      <c r="D236" t="s">
        <v>307</v>
      </c>
    </row>
    <row r="237" spans="4:4">
      <c r="D237" t="s">
        <v>308</v>
      </c>
    </row>
    <row r="238" spans="4:4">
      <c r="D238" t="s">
        <v>309</v>
      </c>
    </row>
    <row r="239" spans="4:4">
      <c r="D239" t="s">
        <v>310</v>
      </c>
    </row>
    <row r="240" spans="4:4">
      <c r="D240" t="s">
        <v>311</v>
      </c>
    </row>
    <row r="241" spans="4:4">
      <c r="D241" t="s">
        <v>312</v>
      </c>
    </row>
    <row r="242" spans="4:4">
      <c r="D242" t="s">
        <v>313</v>
      </c>
    </row>
    <row r="243" spans="4:4">
      <c r="D243" t="s">
        <v>314</v>
      </c>
    </row>
    <row r="244" spans="4:4">
      <c r="D244" t="s">
        <v>315</v>
      </c>
    </row>
    <row r="245" spans="4:4">
      <c r="D245" t="s">
        <v>316</v>
      </c>
    </row>
    <row r="246" spans="4:4">
      <c r="D246" t="s">
        <v>317</v>
      </c>
    </row>
    <row r="247" spans="4:4">
      <c r="D247" t="s">
        <v>318</v>
      </c>
    </row>
    <row r="248" spans="4:4">
      <c r="D248" t="s">
        <v>319</v>
      </c>
    </row>
    <row r="249" spans="4:4">
      <c r="D249" t="s">
        <v>320</v>
      </c>
    </row>
    <row r="250" spans="4:4">
      <c r="D250" t="s">
        <v>321</v>
      </c>
    </row>
    <row r="251" spans="4:4">
      <c r="D251" t="s">
        <v>322</v>
      </c>
    </row>
    <row r="252" spans="4:4">
      <c r="D252" t="s">
        <v>323</v>
      </c>
    </row>
    <row r="253" spans="4:4">
      <c r="D253" t="s">
        <v>324</v>
      </c>
    </row>
    <row r="254" spans="4:4">
      <c r="D254" t="s">
        <v>325</v>
      </c>
    </row>
    <row r="255" spans="4:4">
      <c r="D255" t="s">
        <v>326</v>
      </c>
    </row>
    <row r="256" spans="4:4">
      <c r="D256" t="s">
        <v>327</v>
      </c>
    </row>
    <row r="257" spans="4:4">
      <c r="D257" t="s">
        <v>328</v>
      </c>
    </row>
    <row r="258" spans="4:4">
      <c r="D258" t="s">
        <v>329</v>
      </c>
    </row>
    <row r="259" spans="4:4">
      <c r="D259" t="s">
        <v>330</v>
      </c>
    </row>
    <row r="260" spans="4:4">
      <c r="D260" t="s">
        <v>331</v>
      </c>
    </row>
    <row r="261" spans="4:4">
      <c r="D261" t="s">
        <v>332</v>
      </c>
    </row>
    <row r="262" spans="4:4">
      <c r="D262" t="s">
        <v>333</v>
      </c>
    </row>
    <row r="263" spans="4:4">
      <c r="D263" t="s">
        <v>334</v>
      </c>
    </row>
    <row r="264" spans="4:4">
      <c r="D264" t="s">
        <v>335</v>
      </c>
    </row>
    <row r="265" spans="4:4">
      <c r="D265" t="s">
        <v>336</v>
      </c>
    </row>
    <row r="266" spans="4:4">
      <c r="D266" t="s">
        <v>337</v>
      </c>
    </row>
    <row r="267" spans="4:4">
      <c r="D267" t="s">
        <v>338</v>
      </c>
    </row>
    <row r="268" spans="4:4">
      <c r="D268" t="s">
        <v>339</v>
      </c>
    </row>
    <row r="269" spans="4:4">
      <c r="D269" t="s">
        <v>340</v>
      </c>
    </row>
    <row r="270" spans="4:4">
      <c r="D270" t="s">
        <v>341</v>
      </c>
    </row>
    <row r="271" spans="4:4">
      <c r="D271" t="s">
        <v>342</v>
      </c>
    </row>
    <row r="272" spans="4:4">
      <c r="D272" t="s">
        <v>343</v>
      </c>
    </row>
    <row r="273" spans="4:4">
      <c r="D273" t="s">
        <v>344</v>
      </c>
    </row>
    <row r="274" spans="4:4">
      <c r="D274" t="s">
        <v>345</v>
      </c>
    </row>
    <row r="275" spans="4:4">
      <c r="D275" t="s">
        <v>346</v>
      </c>
    </row>
    <row r="276" spans="4:4">
      <c r="D276" t="s">
        <v>347</v>
      </c>
    </row>
    <row r="277" spans="4:4">
      <c r="D277" t="s">
        <v>348</v>
      </c>
    </row>
    <row r="278" spans="4:4">
      <c r="D278" t="s">
        <v>349</v>
      </c>
    </row>
    <row r="279" spans="4:4">
      <c r="D279" t="s">
        <v>350</v>
      </c>
    </row>
    <row r="280" spans="4:4">
      <c r="D280" t="s">
        <v>351</v>
      </c>
    </row>
    <row r="281" spans="4:4">
      <c r="D281" t="s">
        <v>352</v>
      </c>
    </row>
    <row r="282" spans="4:4">
      <c r="D282" t="s">
        <v>353</v>
      </c>
    </row>
    <row r="283" spans="4:4">
      <c r="D283" t="s">
        <v>354</v>
      </c>
    </row>
    <row r="284" spans="4:4">
      <c r="D284" t="s">
        <v>355</v>
      </c>
    </row>
    <row r="285" spans="4:4">
      <c r="D285" t="s">
        <v>356</v>
      </c>
    </row>
    <row r="286" spans="4:4">
      <c r="D286" t="s">
        <v>357</v>
      </c>
    </row>
    <row r="287" spans="4:4">
      <c r="D287" t="s">
        <v>358</v>
      </c>
    </row>
    <row r="288" spans="4:4">
      <c r="D288" t="s">
        <v>359</v>
      </c>
    </row>
    <row r="289" spans="4:4">
      <c r="D289" t="s">
        <v>360</v>
      </c>
    </row>
    <row r="290" spans="4:4">
      <c r="D290" t="s">
        <v>361</v>
      </c>
    </row>
    <row r="291" spans="4:4">
      <c r="D291" t="s">
        <v>362</v>
      </c>
    </row>
    <row r="292" spans="4:4">
      <c r="D292" t="s">
        <v>363</v>
      </c>
    </row>
    <row r="293" spans="4:4">
      <c r="D293" t="s">
        <v>364</v>
      </c>
    </row>
    <row r="294" spans="4:4">
      <c r="D294" t="s">
        <v>365</v>
      </c>
    </row>
    <row r="295" spans="4:4">
      <c r="D295" t="s">
        <v>366</v>
      </c>
    </row>
    <row r="296" spans="4:4">
      <c r="D296" t="s">
        <v>367</v>
      </c>
    </row>
    <row r="297" spans="4:4">
      <c r="D297" t="s">
        <v>368</v>
      </c>
    </row>
    <row r="298" spans="4:4">
      <c r="D298" t="s">
        <v>369</v>
      </c>
    </row>
    <row r="299" spans="4:4">
      <c r="D299" t="s">
        <v>370</v>
      </c>
    </row>
    <row r="300" spans="4:4">
      <c r="D300" t="s">
        <v>371</v>
      </c>
    </row>
    <row r="301" spans="4:4">
      <c r="D301" t="s">
        <v>372</v>
      </c>
    </row>
    <row r="302" spans="4:4">
      <c r="D302" t="s">
        <v>373</v>
      </c>
    </row>
    <row r="303" spans="4:4">
      <c r="D303" t="s">
        <v>374</v>
      </c>
    </row>
    <row r="304" spans="4:4">
      <c r="D304" t="s">
        <v>375</v>
      </c>
    </row>
    <row r="305" spans="4:4">
      <c r="D305" t="s">
        <v>376</v>
      </c>
    </row>
    <row r="306" spans="4:4">
      <c r="D306" t="s">
        <v>377</v>
      </c>
    </row>
    <row r="307" spans="4:4">
      <c r="D307" t="s">
        <v>378</v>
      </c>
    </row>
    <row r="308" spans="4:4">
      <c r="D308" t="s">
        <v>379</v>
      </c>
    </row>
    <row r="309" spans="4:4">
      <c r="D309" t="s">
        <v>380</v>
      </c>
    </row>
    <row r="310" spans="4:4">
      <c r="D310" t="s">
        <v>381</v>
      </c>
    </row>
    <row r="311" spans="4:4">
      <c r="D311" t="s">
        <v>382</v>
      </c>
    </row>
    <row r="312" spans="4:4">
      <c r="D312" t="s">
        <v>383</v>
      </c>
    </row>
    <row r="313" spans="4:4">
      <c r="D313" t="s">
        <v>384</v>
      </c>
    </row>
    <row r="314" spans="4:4">
      <c r="D314" t="s">
        <v>385</v>
      </c>
    </row>
    <row r="315" spans="4:4">
      <c r="D315" t="s">
        <v>386</v>
      </c>
    </row>
    <row r="316" spans="4:4">
      <c r="D316" t="s">
        <v>387</v>
      </c>
    </row>
    <row r="317" spans="4:4">
      <c r="D317" t="s">
        <v>388</v>
      </c>
    </row>
    <row r="318" spans="4:4">
      <c r="D318" t="s">
        <v>389</v>
      </c>
    </row>
    <row r="319" spans="4:4">
      <c r="D319" t="s">
        <v>390</v>
      </c>
    </row>
    <row r="320" spans="4:4">
      <c r="D320" t="s">
        <v>391</v>
      </c>
    </row>
    <row r="321" spans="4:4">
      <c r="D321" t="s">
        <v>392</v>
      </c>
    </row>
    <row r="322" spans="4:4">
      <c r="D322" t="s">
        <v>393</v>
      </c>
    </row>
    <row r="323" spans="4:4">
      <c r="D323" t="s">
        <v>394</v>
      </c>
    </row>
    <row r="324" spans="4:4">
      <c r="D324" t="s">
        <v>395</v>
      </c>
    </row>
    <row r="325" spans="4:4">
      <c r="D325" t="s">
        <v>396</v>
      </c>
    </row>
    <row r="326" spans="4:4">
      <c r="D326" t="s">
        <v>397</v>
      </c>
    </row>
    <row r="327" spans="4:4">
      <c r="D327" t="s">
        <v>398</v>
      </c>
    </row>
    <row r="328" spans="4:4">
      <c r="D328" t="s">
        <v>399</v>
      </c>
    </row>
    <row r="329" spans="4:4">
      <c r="D329" t="s">
        <v>400</v>
      </c>
    </row>
    <row r="330" spans="4:4">
      <c r="D330" t="s">
        <v>401</v>
      </c>
    </row>
    <row r="331" spans="4:4">
      <c r="D331" t="s">
        <v>402</v>
      </c>
    </row>
    <row r="332" spans="4:4">
      <c r="D332" t="s">
        <v>403</v>
      </c>
    </row>
    <row r="333" spans="4:4">
      <c r="D333" t="s">
        <v>404</v>
      </c>
    </row>
    <row r="334" spans="4:4">
      <c r="D334" t="s">
        <v>405</v>
      </c>
    </row>
    <row r="335" spans="4:4">
      <c r="D335" t="s">
        <v>406</v>
      </c>
    </row>
    <row r="336" spans="4:4">
      <c r="D336" t="s">
        <v>407</v>
      </c>
    </row>
    <row r="337" spans="4:4">
      <c r="D337" t="s">
        <v>408</v>
      </c>
    </row>
    <row r="338" spans="4:4">
      <c r="D338" t="s">
        <v>409</v>
      </c>
    </row>
    <row r="339" spans="4:4">
      <c r="D339" t="s">
        <v>410</v>
      </c>
    </row>
    <row r="340" spans="4:4">
      <c r="D340" t="s">
        <v>411</v>
      </c>
    </row>
    <row r="341" spans="4:4">
      <c r="D341" t="s">
        <v>412</v>
      </c>
    </row>
    <row r="342" spans="4:4">
      <c r="D342" t="s">
        <v>413</v>
      </c>
    </row>
    <row r="343" spans="4:4">
      <c r="D343" t="s">
        <v>414</v>
      </c>
    </row>
    <row r="344" spans="4:4">
      <c r="D344" t="s">
        <v>415</v>
      </c>
    </row>
    <row r="345" spans="4:4">
      <c r="D345" t="s">
        <v>416</v>
      </c>
    </row>
    <row r="346" spans="4:4">
      <c r="D346" t="s">
        <v>417</v>
      </c>
    </row>
    <row r="347" spans="4:4">
      <c r="D347" t="s">
        <v>418</v>
      </c>
    </row>
    <row r="348" spans="4:4">
      <c r="D348" t="s">
        <v>419</v>
      </c>
    </row>
    <row r="349" spans="4:4">
      <c r="D349" t="s">
        <v>420</v>
      </c>
    </row>
    <row r="350" spans="4:4">
      <c r="D350" t="s">
        <v>421</v>
      </c>
    </row>
    <row r="351" spans="4:4">
      <c r="D351" t="s">
        <v>422</v>
      </c>
    </row>
    <row r="352" spans="4:4">
      <c r="D352" t="s">
        <v>423</v>
      </c>
    </row>
    <row r="353" spans="4:4">
      <c r="D353" t="s">
        <v>424</v>
      </c>
    </row>
    <row r="354" spans="4:4">
      <c r="D354" t="s">
        <v>425</v>
      </c>
    </row>
    <row r="355" spans="4:4">
      <c r="D355" t="s">
        <v>426</v>
      </c>
    </row>
    <row r="356" spans="4:4">
      <c r="D356" t="s">
        <v>427</v>
      </c>
    </row>
    <row r="357" spans="4:4">
      <c r="D357" t="s">
        <v>428</v>
      </c>
    </row>
    <row r="358" spans="4:4">
      <c r="D358" t="s">
        <v>429</v>
      </c>
    </row>
    <row r="359" spans="4:4">
      <c r="D359" t="s">
        <v>430</v>
      </c>
    </row>
    <row r="360" spans="4:4">
      <c r="D360" t="s">
        <v>431</v>
      </c>
    </row>
    <row r="361" spans="4:4">
      <c r="D361" t="s">
        <v>432</v>
      </c>
    </row>
    <row r="362" spans="4:4">
      <c r="D362" t="s">
        <v>433</v>
      </c>
    </row>
    <row r="363" spans="4:4">
      <c r="D363" t="s">
        <v>434</v>
      </c>
    </row>
    <row r="364" spans="4:4">
      <c r="D364" t="s">
        <v>435</v>
      </c>
    </row>
    <row r="365" spans="4:4">
      <c r="D365" t="s">
        <v>436</v>
      </c>
    </row>
    <row r="366" spans="4:4">
      <c r="D366" t="s">
        <v>437</v>
      </c>
    </row>
    <row r="367" spans="4:4">
      <c r="D367" t="s">
        <v>438</v>
      </c>
    </row>
    <row r="368" spans="4:4">
      <c r="D368" t="s">
        <v>439</v>
      </c>
    </row>
    <row r="369" spans="4:4">
      <c r="D369" t="s">
        <v>440</v>
      </c>
    </row>
    <row r="370" spans="4:4">
      <c r="D370" t="s">
        <v>441</v>
      </c>
    </row>
    <row r="371" spans="4:4">
      <c r="D371" t="s">
        <v>442</v>
      </c>
    </row>
    <row r="372" spans="4:4">
      <c r="D372" t="s">
        <v>443</v>
      </c>
    </row>
    <row r="373" spans="4:4">
      <c r="D373" t="s">
        <v>444</v>
      </c>
    </row>
    <row r="374" spans="4:4">
      <c r="D374" t="s">
        <v>445</v>
      </c>
    </row>
    <row r="375" spans="4:4">
      <c r="D375" t="s">
        <v>446</v>
      </c>
    </row>
    <row r="376" spans="4:4">
      <c r="D376" t="s">
        <v>447</v>
      </c>
    </row>
    <row r="377" spans="4:4">
      <c r="D377" t="s">
        <v>448</v>
      </c>
    </row>
    <row r="378" spans="4:4">
      <c r="D378" t="s">
        <v>449</v>
      </c>
    </row>
    <row r="379" spans="4:4">
      <c r="D379" t="s">
        <v>450</v>
      </c>
    </row>
    <row r="380" spans="4:4">
      <c r="D380" t="s">
        <v>451</v>
      </c>
    </row>
    <row r="381" spans="4:4">
      <c r="D381" t="s">
        <v>452</v>
      </c>
    </row>
    <row r="382" spans="4:4">
      <c r="D382" t="s">
        <v>453</v>
      </c>
    </row>
    <row r="383" spans="4:4">
      <c r="D383" t="s">
        <v>454</v>
      </c>
    </row>
    <row r="384" spans="4:4">
      <c r="D384" t="s">
        <v>455</v>
      </c>
    </row>
    <row r="385" spans="4:4">
      <c r="D385" t="s">
        <v>456</v>
      </c>
    </row>
    <row r="386" spans="4:4">
      <c r="D386" t="s">
        <v>457</v>
      </c>
    </row>
    <row r="387" spans="4:4">
      <c r="D387" t="s">
        <v>458</v>
      </c>
    </row>
    <row r="388" spans="4:4">
      <c r="D388" t="s">
        <v>459</v>
      </c>
    </row>
    <row r="389" spans="4:4">
      <c r="D389" t="s">
        <v>460</v>
      </c>
    </row>
    <row r="390" spans="4:4">
      <c r="D390" t="s">
        <v>461</v>
      </c>
    </row>
    <row r="391" spans="4:4">
      <c r="D391" t="s">
        <v>462</v>
      </c>
    </row>
    <row r="392" spans="4:4">
      <c r="D392" t="s">
        <v>463</v>
      </c>
    </row>
    <row r="393" spans="4:4">
      <c r="D393" t="s">
        <v>464</v>
      </c>
    </row>
    <row r="394" spans="4:4">
      <c r="D394" t="s">
        <v>465</v>
      </c>
    </row>
    <row r="395" spans="4:4">
      <c r="D395" t="s">
        <v>466</v>
      </c>
    </row>
    <row r="396" spans="4:4">
      <c r="D396" t="s">
        <v>467</v>
      </c>
    </row>
    <row r="397" spans="4:4">
      <c r="D397" t="s">
        <v>468</v>
      </c>
    </row>
    <row r="398" spans="4:4">
      <c r="D398" t="s">
        <v>469</v>
      </c>
    </row>
    <row r="399" spans="4:4">
      <c r="D399" t="s">
        <v>470</v>
      </c>
    </row>
    <row r="400" spans="4:4">
      <c r="D400" t="s">
        <v>471</v>
      </c>
    </row>
    <row r="401" spans="4:4">
      <c r="D401" t="s">
        <v>472</v>
      </c>
    </row>
    <row r="402" spans="4:4">
      <c r="D402" t="s">
        <v>473</v>
      </c>
    </row>
    <row r="403" spans="4:4">
      <c r="D403" t="s">
        <v>474</v>
      </c>
    </row>
    <row r="404" spans="4:4">
      <c r="D404" t="s">
        <v>475</v>
      </c>
    </row>
    <row r="405" spans="4:4">
      <c r="D405" t="s">
        <v>476</v>
      </c>
    </row>
    <row r="406" spans="4:4">
      <c r="D406" t="s">
        <v>477</v>
      </c>
    </row>
    <row r="407" spans="4:4">
      <c r="D407" t="s">
        <v>478</v>
      </c>
    </row>
    <row r="408" spans="4:4">
      <c r="D408" t="s">
        <v>479</v>
      </c>
    </row>
    <row r="409" spans="4:4">
      <c r="D409" t="s">
        <v>480</v>
      </c>
    </row>
    <row r="410" spans="4:4">
      <c r="D410" t="s">
        <v>481</v>
      </c>
    </row>
    <row r="411" spans="4:4">
      <c r="D411" t="s">
        <v>482</v>
      </c>
    </row>
    <row r="412" spans="4:4">
      <c r="D412" t="s">
        <v>483</v>
      </c>
    </row>
    <row r="413" spans="4:4">
      <c r="D413" t="s">
        <v>484</v>
      </c>
    </row>
    <row r="414" spans="4:4">
      <c r="D414" t="s">
        <v>485</v>
      </c>
    </row>
    <row r="415" spans="4:4">
      <c r="D415" t="s">
        <v>486</v>
      </c>
    </row>
    <row r="416" spans="4:4">
      <c r="D416" t="s">
        <v>487</v>
      </c>
    </row>
    <row r="417" spans="4:4">
      <c r="D417" t="s">
        <v>488</v>
      </c>
    </row>
    <row r="418" spans="4:4">
      <c r="D418" t="s">
        <v>489</v>
      </c>
    </row>
    <row r="419" spans="4:4">
      <c r="D419" t="s">
        <v>490</v>
      </c>
    </row>
    <row r="420" spans="4:4">
      <c r="D420" t="s">
        <v>491</v>
      </c>
    </row>
    <row r="421" spans="4:4">
      <c r="D421" t="s">
        <v>492</v>
      </c>
    </row>
    <row r="422" spans="4:4">
      <c r="D422" t="s">
        <v>493</v>
      </c>
    </row>
    <row r="423" spans="4:4">
      <c r="D423" t="s">
        <v>494</v>
      </c>
    </row>
    <row r="424" spans="4:4">
      <c r="D424" t="s">
        <v>495</v>
      </c>
    </row>
    <row r="425" spans="4:4">
      <c r="D425" t="s">
        <v>496</v>
      </c>
    </row>
    <row r="426" spans="4:4">
      <c r="D426" t="s">
        <v>497</v>
      </c>
    </row>
    <row r="427" spans="4:4">
      <c r="D427" t="s">
        <v>498</v>
      </c>
    </row>
    <row r="428" spans="4:4">
      <c r="D428" t="s">
        <v>499</v>
      </c>
    </row>
    <row r="429" spans="4:4">
      <c r="D429" t="s">
        <v>500</v>
      </c>
    </row>
    <row r="430" spans="4:4">
      <c r="D430" t="s">
        <v>501</v>
      </c>
    </row>
    <row r="431" spans="4:4">
      <c r="D431" t="s">
        <v>502</v>
      </c>
    </row>
  </sheetData>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0">
    <tabColor theme="5"/>
  </sheetPr>
  <dimension ref="A1:M37"/>
  <sheetViews>
    <sheetView zoomScale="90" zoomScaleNormal="90" workbookViewId="0">
      <selection activeCell="A22" sqref="A22:B22"/>
    </sheetView>
  </sheetViews>
  <sheetFormatPr defaultColWidth="9.140625" defaultRowHeight="14.45"/>
  <cols>
    <col min="1" max="1" width="9.140625" style="28"/>
    <col min="2" max="2" width="20.7109375" style="28" bestFit="1" customWidth="1"/>
    <col min="3" max="13" width="13.7109375" style="28" customWidth="1"/>
    <col min="14" max="16384" width="9.140625" style="28"/>
  </cols>
  <sheetData>
    <row r="1" spans="1:13" ht="29.25" customHeight="1">
      <c r="A1" s="257" t="s">
        <v>1047</v>
      </c>
      <c r="B1" s="258"/>
      <c r="C1" s="258"/>
      <c r="D1" s="258"/>
      <c r="E1" s="258"/>
      <c r="F1" s="258"/>
      <c r="G1" s="258"/>
      <c r="H1" s="258"/>
      <c r="I1" s="258"/>
      <c r="J1" s="258"/>
      <c r="K1" s="258"/>
      <c r="L1" s="258"/>
      <c r="M1" s="259"/>
    </row>
    <row r="2" spans="1:13" ht="28.5" customHeight="1">
      <c r="A2" s="265"/>
      <c r="B2" s="266"/>
      <c r="C2" s="266"/>
      <c r="D2" s="266"/>
      <c r="E2" s="266"/>
      <c r="F2" s="266"/>
      <c r="G2" s="266"/>
      <c r="H2" s="266"/>
      <c r="I2" s="266"/>
      <c r="J2" s="266"/>
      <c r="K2" s="266"/>
      <c r="L2" s="266"/>
      <c r="M2" s="267"/>
    </row>
    <row r="3" spans="1:13" ht="23.25" customHeight="1">
      <c r="A3" s="260" t="s">
        <v>1048</v>
      </c>
      <c r="B3" s="261"/>
      <c r="C3" s="261"/>
      <c r="D3" s="261"/>
      <c r="E3" s="261"/>
      <c r="F3" s="261"/>
      <c r="G3" s="261"/>
      <c r="H3" s="261"/>
      <c r="I3" s="261"/>
      <c r="J3" s="261"/>
      <c r="K3" s="261"/>
      <c r="L3" s="261"/>
      <c r="M3" s="262"/>
    </row>
    <row r="4" spans="1:13">
      <c r="A4" s="263" t="s">
        <v>944</v>
      </c>
      <c r="B4" s="264"/>
      <c r="C4" s="88">
        <v>110</v>
      </c>
      <c r="D4" s="88">
        <v>120</v>
      </c>
      <c r="E4" s="88" t="s">
        <v>974</v>
      </c>
      <c r="F4" s="88" t="s">
        <v>974</v>
      </c>
      <c r="G4" s="88" t="s">
        <v>975</v>
      </c>
      <c r="H4" s="88">
        <v>440</v>
      </c>
      <c r="I4" s="88" t="s">
        <v>976</v>
      </c>
      <c r="J4" s="88" t="s">
        <v>977</v>
      </c>
      <c r="K4" s="88" t="s">
        <v>978</v>
      </c>
      <c r="L4" s="88">
        <v>910</v>
      </c>
      <c r="M4" s="89"/>
    </row>
    <row r="5" spans="1:13" ht="14.45" customHeight="1">
      <c r="A5" s="206" t="s">
        <v>979</v>
      </c>
      <c r="B5" s="208" t="s">
        <v>980</v>
      </c>
      <c r="C5" s="209" t="s">
        <v>981</v>
      </c>
      <c r="D5" s="210"/>
      <c r="E5" s="209" t="s">
        <v>982</v>
      </c>
      <c r="F5" s="210"/>
      <c r="G5" s="211" t="s">
        <v>983</v>
      </c>
      <c r="H5" s="212" t="s">
        <v>984</v>
      </c>
      <c r="I5" s="212" t="s">
        <v>985</v>
      </c>
      <c r="J5" s="212" t="s">
        <v>986</v>
      </c>
      <c r="K5" s="212" t="s">
        <v>987</v>
      </c>
      <c r="L5" s="212" t="s">
        <v>988</v>
      </c>
      <c r="M5" s="213" t="s">
        <v>989</v>
      </c>
    </row>
    <row r="6" spans="1:13">
      <c r="A6" s="207"/>
      <c r="B6" s="207"/>
      <c r="C6" s="29" t="s">
        <v>990</v>
      </c>
      <c r="D6" s="29" t="s">
        <v>991</v>
      </c>
      <c r="E6" s="29" t="s">
        <v>990</v>
      </c>
      <c r="F6" s="29" t="s">
        <v>992</v>
      </c>
      <c r="G6" s="207"/>
      <c r="H6" s="207"/>
      <c r="I6" s="207"/>
      <c r="J6" s="207"/>
      <c r="K6" s="207"/>
      <c r="L6" s="207"/>
      <c r="M6" s="207"/>
    </row>
    <row r="7" spans="1:13">
      <c r="A7" s="30">
        <v>11000</v>
      </c>
      <c r="B7" s="30" t="s">
        <v>993</v>
      </c>
      <c r="C7" s="79">
        <f>'Amendment #1 Funding Dscrptn.'!C41</f>
        <v>0</v>
      </c>
      <c r="D7" s="80">
        <f>'Amendment #1 Funding Dscrptn.'!C43</f>
        <v>0</v>
      </c>
      <c r="E7" s="79">
        <f>'Amendment #1 Funding Dscrptn.'!C42</f>
        <v>0</v>
      </c>
      <c r="F7" s="79">
        <f>'Amendment #1 Funding Dscrptn.'!C44</f>
        <v>0</v>
      </c>
      <c r="G7" s="79">
        <f>'Amendment #1 Funding Dscrptn.'!C45</f>
        <v>0</v>
      </c>
      <c r="H7" s="79">
        <f>'Amendment #1 Funding Dscrptn.'!C46</f>
        <v>0</v>
      </c>
      <c r="I7" s="79">
        <f>'Amendment #1 Funding Dscrptn.'!C47</f>
        <v>0</v>
      </c>
      <c r="J7" s="79">
        <f>'Amendment #1 Funding Dscrptn.'!C48</f>
        <v>0</v>
      </c>
      <c r="K7" s="79">
        <f>'Amendment #1 Funding Dscrptn.'!C49</f>
        <v>0</v>
      </c>
      <c r="L7" s="79">
        <f>'Amendment #1 Funding Dscrptn.'!C50</f>
        <v>0</v>
      </c>
      <c r="M7" s="81">
        <f t="shared" ref="M7:M14" si="0">SUM(C7:L7)</f>
        <v>0</v>
      </c>
    </row>
    <row r="8" spans="1:13" ht="27.6">
      <c r="A8" s="31">
        <v>21000</v>
      </c>
      <c r="B8" s="30" t="s">
        <v>994</v>
      </c>
      <c r="C8" s="79">
        <f>'Amendment #1 Funding Dscrptn.'!C51</f>
        <v>0</v>
      </c>
      <c r="D8" s="79">
        <f>'Amendment #1 Funding Dscrptn.'!C53</f>
        <v>0</v>
      </c>
      <c r="E8" s="79">
        <f>'Amendment #1 Funding Dscrptn.'!C52</f>
        <v>0</v>
      </c>
      <c r="F8" s="79">
        <f>'Amendment #1 Funding Dscrptn.'!C54</f>
        <v>0</v>
      </c>
      <c r="G8" s="79">
        <f>'Amendment #1 Funding Dscrptn.'!C55</f>
        <v>0</v>
      </c>
      <c r="H8" s="79">
        <f>'Amendment #1 Funding Dscrptn.'!C56</f>
        <v>0</v>
      </c>
      <c r="I8" s="79">
        <f>'Amendment #1 Funding Dscrptn.'!C57</f>
        <v>0</v>
      </c>
      <c r="J8" s="79">
        <f>'Amendment #1 Funding Dscrptn.'!C58</f>
        <v>0</v>
      </c>
      <c r="K8" s="79">
        <f>'Amendment #1 Funding Dscrptn.'!C59</f>
        <v>0</v>
      </c>
      <c r="L8" s="79">
        <f>'Amendment #1 Funding Dscrptn.'!C60</f>
        <v>0</v>
      </c>
      <c r="M8" s="81">
        <f t="shared" si="0"/>
        <v>0</v>
      </c>
    </row>
    <row r="9" spans="1:13" ht="20.45">
      <c r="A9" s="31">
        <v>22100</v>
      </c>
      <c r="B9" s="32" t="s">
        <v>995</v>
      </c>
      <c r="C9" s="79">
        <f>'Amendment #1 Funding Dscrptn.'!C61</f>
        <v>0</v>
      </c>
      <c r="D9" s="79">
        <f>'Amendment #1 Funding Dscrptn.'!C63</f>
        <v>0</v>
      </c>
      <c r="E9" s="79">
        <f>'Amendment #1 Funding Dscrptn.'!C62</f>
        <v>0</v>
      </c>
      <c r="F9" s="79">
        <f>'Amendment #1 Funding Dscrptn.'!C64</f>
        <v>0</v>
      </c>
      <c r="G9" s="79">
        <f>'Amendment #1 Funding Dscrptn.'!C65</f>
        <v>0</v>
      </c>
      <c r="H9" s="79">
        <f>'Amendment #1 Funding Dscrptn.'!C66</f>
        <v>0</v>
      </c>
      <c r="I9" s="79">
        <f>'Amendment #1 Funding Dscrptn.'!C67</f>
        <v>0</v>
      </c>
      <c r="J9" s="79">
        <f>'Amendment #1 Funding Dscrptn.'!C68</f>
        <v>0</v>
      </c>
      <c r="K9" s="79">
        <f>'Amendment #1 Funding Dscrptn.'!C69</f>
        <v>0</v>
      </c>
      <c r="L9" s="79">
        <f>'Amendment #1 Funding Dscrptn.'!C60</f>
        <v>0</v>
      </c>
      <c r="M9" s="81">
        <f t="shared" si="0"/>
        <v>0</v>
      </c>
    </row>
    <row r="10" spans="1:13">
      <c r="A10" s="31">
        <v>22900</v>
      </c>
      <c r="B10" s="30" t="s">
        <v>996</v>
      </c>
      <c r="C10" s="79">
        <f>'Amendment #1 Funding Dscrptn.'!C71</f>
        <v>0</v>
      </c>
      <c r="D10" s="79">
        <f>'Amendment #1 Funding Dscrptn.'!C73</f>
        <v>0</v>
      </c>
      <c r="E10" s="79">
        <f>'Amendment #1 Funding Dscrptn.'!C72</f>
        <v>0</v>
      </c>
      <c r="F10" s="79">
        <f>'Amendment #1 Funding Dscrptn.'!C74</f>
        <v>0</v>
      </c>
      <c r="G10" s="79">
        <f>'Amendment #1 Funding Dscrptn.'!C75</f>
        <v>0</v>
      </c>
      <c r="H10" s="79">
        <f>'Amendment #1 Funding Dscrptn.'!C76</f>
        <v>0</v>
      </c>
      <c r="I10" s="79">
        <f>'Amendment #1 Funding Dscrptn.'!C77</f>
        <v>0</v>
      </c>
      <c r="J10" s="79">
        <f>'Amendment #1 Funding Dscrptn.'!C78</f>
        <v>0</v>
      </c>
      <c r="K10" s="79">
        <f>'Amendment #1 Funding Dscrptn.'!C79</f>
        <v>0</v>
      </c>
      <c r="L10" s="79">
        <f>'Amendment #1 Funding Dscrptn.'!C80</f>
        <v>0</v>
      </c>
      <c r="M10" s="81">
        <f t="shared" si="0"/>
        <v>0</v>
      </c>
    </row>
    <row r="11" spans="1:13">
      <c r="A11" s="31">
        <v>25191</v>
      </c>
      <c r="B11" s="30" t="s">
        <v>997</v>
      </c>
      <c r="C11" s="79"/>
      <c r="D11" s="79"/>
      <c r="E11" s="79"/>
      <c r="F11" s="79"/>
      <c r="G11" s="79"/>
      <c r="H11" s="79"/>
      <c r="I11" s="79"/>
      <c r="J11" s="79"/>
      <c r="K11" s="79"/>
      <c r="L11" s="79"/>
      <c r="M11" s="81">
        <f t="shared" si="0"/>
        <v>0</v>
      </c>
    </row>
    <row r="12" spans="1:13">
      <c r="A12" s="31">
        <v>26000</v>
      </c>
      <c r="B12" s="33" t="s">
        <v>998</v>
      </c>
      <c r="C12" s="79">
        <f>'Amendment #1 Funding Dscrptn.'!C81</f>
        <v>0</v>
      </c>
      <c r="D12" s="79">
        <f>'Amendment #1 Funding Dscrptn.'!C83</f>
        <v>0</v>
      </c>
      <c r="E12" s="79">
        <f>'Amendment #1 Funding Dscrptn.'!C82</f>
        <v>0</v>
      </c>
      <c r="F12" s="79">
        <f>'Amendment #1 Funding Dscrptn.'!C84</f>
        <v>0</v>
      </c>
      <c r="G12" s="79">
        <f>'Amendment #1 Funding Dscrptn.'!C85</f>
        <v>0</v>
      </c>
      <c r="H12" s="79">
        <f>'Amendment #1 Funding Dscrptn.'!C86</f>
        <v>0</v>
      </c>
      <c r="I12" s="79">
        <f>'Amendment #1 Funding Dscrptn.'!C87</f>
        <v>0</v>
      </c>
      <c r="J12" s="79">
        <f>'Amendment #1 Funding Dscrptn.'!C88</f>
        <v>0</v>
      </c>
      <c r="K12" s="79">
        <f>'Amendment #1 Funding Dscrptn.'!C89</f>
        <v>0</v>
      </c>
      <c r="L12" s="79">
        <f>'Amendment #1 Funding Dscrptn.'!C90</f>
        <v>0</v>
      </c>
      <c r="M12" s="81">
        <f t="shared" si="0"/>
        <v>0</v>
      </c>
    </row>
    <row r="13" spans="1:13">
      <c r="A13" s="30">
        <v>27000</v>
      </c>
      <c r="B13" s="30" t="s">
        <v>999</v>
      </c>
      <c r="C13" s="79">
        <f>'Amendment #1 Funding Dscrptn.'!C91</f>
        <v>0</v>
      </c>
      <c r="D13" s="79">
        <f>'Amendment #1 Funding Dscrptn.'!C93</f>
        <v>0</v>
      </c>
      <c r="E13" s="79">
        <f>'Amendment #1 Funding Dscrptn.'!C92</f>
        <v>0</v>
      </c>
      <c r="F13" s="79">
        <f>'Amendment #1 Funding Dscrptn.'!C94</f>
        <v>0</v>
      </c>
      <c r="G13" s="79">
        <f>'Amendment #1 Funding Dscrptn.'!C95</f>
        <v>0</v>
      </c>
      <c r="H13" s="79">
        <f>'Amendment #1 Funding Dscrptn.'!C96</f>
        <v>0</v>
      </c>
      <c r="I13" s="79">
        <f>'Amendment #1 Funding Dscrptn.'!C97</f>
        <v>0</v>
      </c>
      <c r="J13" s="79">
        <f>'Amendment #1 Funding Dscrptn.'!C98</f>
        <v>0</v>
      </c>
      <c r="K13" s="79">
        <f>'Amendment #1 Funding Dscrptn.'!C99</f>
        <v>0</v>
      </c>
      <c r="L13" s="79">
        <f>'Amendment #1 Funding Dscrptn.'!C100</f>
        <v>0</v>
      </c>
      <c r="M13" s="81">
        <f t="shared" si="0"/>
        <v>0</v>
      </c>
    </row>
    <row r="14" spans="1:13" ht="27.6">
      <c r="A14" s="30">
        <v>33000</v>
      </c>
      <c r="B14" s="30" t="s">
        <v>1000</v>
      </c>
      <c r="C14" s="79">
        <f>'Amendment #1 Funding Dscrptn.'!C101</f>
        <v>0</v>
      </c>
      <c r="D14" s="79">
        <f>'Amendment #1 Funding Dscrptn.'!C103</f>
        <v>0</v>
      </c>
      <c r="E14" s="79">
        <f>'Amendment #1 Funding Dscrptn.'!C102</f>
        <v>0</v>
      </c>
      <c r="F14" s="79">
        <f>'Amendment #1 Funding Dscrptn.'!C104</f>
        <v>0</v>
      </c>
      <c r="G14" s="79">
        <f>'Amendment #1 Funding Dscrptn.'!C105</f>
        <v>0</v>
      </c>
      <c r="H14" s="79">
        <f>'Amendment #1 Funding Dscrptn.'!C106</f>
        <v>0</v>
      </c>
      <c r="I14" s="79">
        <f>'Amendment #1 Funding Dscrptn.'!C107</f>
        <v>0</v>
      </c>
      <c r="J14" s="79">
        <f>'Amendment #1 Funding Dscrptn.'!C108</f>
        <v>0</v>
      </c>
      <c r="K14" s="79">
        <f>'Amendment #1 Funding Dscrptn.'!C109</f>
        <v>0</v>
      </c>
      <c r="L14" s="79">
        <f>'Amendment #1 Funding Dscrptn.'!C110</f>
        <v>0</v>
      </c>
      <c r="M14" s="81">
        <f t="shared" si="0"/>
        <v>0</v>
      </c>
    </row>
    <row r="15" spans="1:13">
      <c r="A15" s="113"/>
      <c r="B15" s="113" t="s">
        <v>143</v>
      </c>
      <c r="C15" s="114"/>
      <c r="D15" s="79"/>
      <c r="E15" s="79"/>
      <c r="F15" s="79"/>
      <c r="G15" s="79"/>
      <c r="H15" s="79"/>
      <c r="I15" s="79"/>
      <c r="J15" s="79"/>
      <c r="K15" s="79"/>
      <c r="L15" s="79"/>
      <c r="M15" s="82">
        <f>'Amendment #1 Funding Dscrptn.'!C111</f>
        <v>0</v>
      </c>
    </row>
    <row r="16" spans="1:13">
      <c r="A16" s="34"/>
      <c r="B16" s="35" t="s">
        <v>1001</v>
      </c>
      <c r="C16" s="82">
        <f t="shared" ref="C16:L16" si="1">SUM(C7:C14)</f>
        <v>0</v>
      </c>
      <c r="D16" s="81">
        <f t="shared" si="1"/>
        <v>0</v>
      </c>
      <c r="E16" s="81">
        <f t="shared" si="1"/>
        <v>0</v>
      </c>
      <c r="F16" s="81">
        <f t="shared" si="1"/>
        <v>0</v>
      </c>
      <c r="G16" s="81">
        <f t="shared" si="1"/>
        <v>0</v>
      </c>
      <c r="H16" s="81">
        <f t="shared" si="1"/>
        <v>0</v>
      </c>
      <c r="I16" s="81">
        <f t="shared" si="1"/>
        <v>0</v>
      </c>
      <c r="J16" s="81">
        <f t="shared" si="1"/>
        <v>0</v>
      </c>
      <c r="K16" s="81">
        <f t="shared" si="1"/>
        <v>0</v>
      </c>
      <c r="L16" s="81">
        <f t="shared" si="1"/>
        <v>0</v>
      </c>
      <c r="M16" s="82">
        <f>SUM(C16:L16)+M15</f>
        <v>0</v>
      </c>
    </row>
    <row r="17" spans="1:13" ht="15.6">
      <c r="A17" s="248" t="s">
        <v>1002</v>
      </c>
      <c r="B17" s="249"/>
      <c r="C17" s="249"/>
      <c r="D17" s="249"/>
      <c r="E17" s="249"/>
      <c r="F17" s="249"/>
      <c r="G17" s="249"/>
      <c r="H17" s="249"/>
      <c r="I17" s="249"/>
      <c r="J17" s="249"/>
      <c r="K17" s="249"/>
      <c r="L17" s="210"/>
      <c r="M17" s="90">
        <f>'Amendment #1 Funding Dscrptn.'!C112</f>
        <v>0</v>
      </c>
    </row>
    <row r="18" spans="1:13" ht="16.149999999999999" thickBot="1">
      <c r="A18" s="91"/>
      <c r="B18" s="121"/>
      <c r="C18" s="121"/>
      <c r="D18" s="121"/>
      <c r="E18" s="121"/>
      <c r="F18" s="121"/>
      <c r="G18" s="121"/>
      <c r="H18" s="121"/>
      <c r="I18" s="121"/>
      <c r="J18" s="121"/>
      <c r="K18" s="121"/>
      <c r="L18" s="121"/>
      <c r="M18" s="92"/>
    </row>
    <row r="19" spans="1:13" ht="18.600000000000001" thickBot="1">
      <c r="A19" s="254" t="s">
        <v>1003</v>
      </c>
      <c r="B19" s="255"/>
      <c r="C19" s="255"/>
      <c r="D19" s="255"/>
      <c r="E19" s="255"/>
      <c r="F19" s="255"/>
      <c r="G19" s="255"/>
      <c r="H19" s="255"/>
      <c r="I19" s="255"/>
      <c r="J19" s="255"/>
      <c r="K19" s="255"/>
      <c r="L19" s="255"/>
      <c r="M19" s="256"/>
    </row>
    <row r="20" spans="1:13" ht="18.75" customHeight="1">
      <c r="A20" s="250" t="s">
        <v>1004</v>
      </c>
      <c r="B20" s="251"/>
      <c r="C20" s="251"/>
      <c r="D20" s="251"/>
      <c r="E20" s="251"/>
      <c r="F20" s="251"/>
      <c r="G20" s="251"/>
      <c r="H20" s="251"/>
      <c r="I20" s="251"/>
      <c r="J20" s="251"/>
      <c r="K20" s="251"/>
      <c r="L20" s="251"/>
      <c r="M20" s="252"/>
    </row>
    <row r="21" spans="1:13" ht="33.75" customHeight="1">
      <c r="A21" s="195" t="s">
        <v>1005</v>
      </c>
      <c r="B21" s="253"/>
      <c r="C21" s="195" t="s">
        <v>1006</v>
      </c>
      <c r="D21" s="253"/>
      <c r="E21" s="122" t="s">
        <v>1007</v>
      </c>
      <c r="F21" s="137" t="s">
        <v>1008</v>
      </c>
      <c r="G21" s="137" t="s">
        <v>1009</v>
      </c>
      <c r="H21" s="122" t="s">
        <v>1010</v>
      </c>
      <c r="I21" s="195" t="s">
        <v>1011</v>
      </c>
      <c r="J21" s="253"/>
      <c r="K21" s="197" t="s">
        <v>1012</v>
      </c>
      <c r="L21" s="253"/>
      <c r="M21" s="253"/>
    </row>
    <row r="22" spans="1:13">
      <c r="A22" s="245"/>
      <c r="B22" s="246"/>
      <c r="C22" s="245"/>
      <c r="D22" s="246"/>
      <c r="E22" s="36"/>
      <c r="F22" s="37"/>
      <c r="G22" s="37"/>
      <c r="H22" s="37"/>
      <c r="I22" s="245"/>
      <c r="J22" s="246"/>
      <c r="K22" s="245"/>
      <c r="L22" s="247"/>
      <c r="M22" s="246"/>
    </row>
    <row r="23" spans="1:13">
      <c r="A23" s="245"/>
      <c r="B23" s="246"/>
      <c r="C23" s="245"/>
      <c r="D23" s="246"/>
      <c r="E23" s="36"/>
      <c r="F23" s="37"/>
      <c r="G23" s="37"/>
      <c r="H23" s="37"/>
      <c r="I23" s="245"/>
      <c r="J23" s="246"/>
      <c r="K23" s="245"/>
      <c r="L23" s="247"/>
      <c r="M23" s="246"/>
    </row>
    <row r="24" spans="1:13">
      <c r="A24" s="245"/>
      <c r="B24" s="246"/>
      <c r="C24" s="245"/>
      <c r="D24" s="246"/>
      <c r="E24" s="36"/>
      <c r="F24" s="37"/>
      <c r="G24" s="37"/>
      <c r="H24" s="37"/>
      <c r="I24" s="245"/>
      <c r="J24" s="246"/>
      <c r="K24" s="245"/>
      <c r="L24" s="247"/>
      <c r="M24" s="246"/>
    </row>
    <row r="25" spans="1:13">
      <c r="A25" s="245"/>
      <c r="B25" s="246"/>
      <c r="C25" s="245"/>
      <c r="D25" s="246"/>
      <c r="E25" s="36"/>
      <c r="F25" s="37"/>
      <c r="G25" s="37"/>
      <c r="H25" s="37"/>
      <c r="I25" s="245"/>
      <c r="J25" s="246"/>
      <c r="K25" s="245"/>
      <c r="L25" s="247"/>
      <c r="M25" s="246"/>
    </row>
    <row r="26" spans="1:13">
      <c r="A26" s="245"/>
      <c r="B26" s="246"/>
      <c r="C26" s="245"/>
      <c r="D26" s="246"/>
      <c r="E26" s="36"/>
      <c r="F26" s="37"/>
      <c r="G26" s="37"/>
      <c r="H26" s="37"/>
      <c r="I26" s="245"/>
      <c r="J26" s="246"/>
      <c r="K26" s="245"/>
      <c r="L26" s="247"/>
      <c r="M26" s="246"/>
    </row>
    <row r="27" spans="1:13">
      <c r="A27" s="245"/>
      <c r="B27" s="246"/>
      <c r="C27" s="245"/>
      <c r="D27" s="246"/>
      <c r="E27" s="36"/>
      <c r="F27" s="37"/>
      <c r="G27" s="37"/>
      <c r="H27" s="37"/>
      <c r="I27" s="245"/>
      <c r="J27" s="246"/>
      <c r="K27" s="245"/>
      <c r="L27" s="247"/>
      <c r="M27" s="246"/>
    </row>
    <row r="28" spans="1:13">
      <c r="A28" s="245"/>
      <c r="B28" s="246"/>
      <c r="C28" s="245"/>
      <c r="D28" s="246"/>
      <c r="E28" s="36"/>
      <c r="F28" s="37"/>
      <c r="G28" s="37"/>
      <c r="H28" s="37"/>
      <c r="I28" s="245"/>
      <c r="J28" s="246"/>
      <c r="K28" s="245"/>
      <c r="L28" s="247"/>
      <c r="M28" s="246"/>
    </row>
    <row r="29" spans="1:13">
      <c r="A29" s="245"/>
      <c r="B29" s="246"/>
      <c r="C29" s="245"/>
      <c r="D29" s="246"/>
      <c r="E29" s="36"/>
      <c r="F29" s="37"/>
      <c r="G29" s="37"/>
      <c r="H29" s="37"/>
      <c r="I29" s="245"/>
      <c r="J29" s="246"/>
      <c r="K29" s="245"/>
      <c r="L29" s="247"/>
      <c r="M29" s="246"/>
    </row>
    <row r="30" spans="1:13">
      <c r="A30" s="245"/>
      <c r="B30" s="246"/>
      <c r="C30" s="245"/>
      <c r="D30" s="246"/>
      <c r="E30" s="36"/>
      <c r="F30" s="37"/>
      <c r="G30" s="37"/>
      <c r="H30" s="37"/>
      <c r="I30" s="245"/>
      <c r="J30" s="246"/>
      <c r="K30" s="245"/>
      <c r="L30" s="247"/>
      <c r="M30" s="246"/>
    </row>
    <row r="31" spans="1:13">
      <c r="A31" s="245"/>
      <c r="B31" s="246"/>
      <c r="C31" s="245"/>
      <c r="D31" s="246"/>
      <c r="E31" s="36"/>
      <c r="F31" s="37"/>
      <c r="G31" s="37"/>
      <c r="H31" s="37"/>
      <c r="I31" s="245"/>
      <c r="J31" s="246"/>
      <c r="K31" s="245"/>
      <c r="L31" s="247"/>
      <c r="M31" s="246"/>
    </row>
    <row r="32" spans="1:13">
      <c r="A32" s="245"/>
      <c r="B32" s="246"/>
      <c r="C32" s="245"/>
      <c r="D32" s="246"/>
      <c r="E32" s="36"/>
      <c r="F32" s="37"/>
      <c r="G32" s="37"/>
      <c r="H32" s="37"/>
      <c r="I32" s="245"/>
      <c r="J32" s="246"/>
      <c r="K32" s="245"/>
      <c r="L32" s="247"/>
      <c r="M32" s="246"/>
    </row>
    <row r="33" spans="1:13">
      <c r="A33" s="245"/>
      <c r="B33" s="246"/>
      <c r="C33" s="245"/>
      <c r="D33" s="246"/>
      <c r="E33" s="36"/>
      <c r="F33" s="37"/>
      <c r="G33" s="37"/>
      <c r="H33" s="37"/>
      <c r="I33" s="245"/>
      <c r="J33" s="246"/>
      <c r="K33" s="245"/>
      <c r="L33" s="247"/>
      <c r="M33" s="246"/>
    </row>
    <row r="34" spans="1:13">
      <c r="A34" s="245"/>
      <c r="B34" s="246"/>
      <c r="C34" s="245"/>
      <c r="D34" s="246"/>
      <c r="E34" s="36"/>
      <c r="F34" s="37"/>
      <c r="G34" s="37"/>
      <c r="H34" s="37"/>
      <c r="I34" s="245"/>
      <c r="J34" s="246"/>
      <c r="K34" s="245"/>
      <c r="L34" s="247"/>
      <c r="M34" s="246"/>
    </row>
    <row r="35" spans="1:13">
      <c r="A35" s="245"/>
      <c r="B35" s="246"/>
      <c r="C35" s="245"/>
      <c r="D35" s="246"/>
      <c r="E35" s="36"/>
      <c r="F35" s="37"/>
      <c r="G35" s="37"/>
      <c r="H35" s="37"/>
      <c r="I35" s="245"/>
      <c r="J35" s="246"/>
      <c r="K35" s="245"/>
      <c r="L35" s="247"/>
      <c r="M35" s="246"/>
    </row>
    <row r="36" spans="1:13">
      <c r="A36" s="245"/>
      <c r="B36" s="246"/>
      <c r="C36" s="245"/>
      <c r="D36" s="246"/>
      <c r="E36" s="36"/>
      <c r="F36" s="37"/>
      <c r="G36" s="37"/>
      <c r="H36" s="37"/>
      <c r="I36" s="245"/>
      <c r="J36" s="246"/>
      <c r="K36" s="245"/>
      <c r="L36" s="247"/>
      <c r="M36" s="246"/>
    </row>
    <row r="37" spans="1:13">
      <c r="A37" s="76"/>
      <c r="B37" s="76"/>
      <c r="C37" s="76"/>
      <c r="D37" s="76"/>
      <c r="E37" s="76"/>
      <c r="F37" s="76"/>
      <c r="G37" s="76"/>
      <c r="H37" s="76"/>
      <c r="I37" s="76"/>
      <c r="J37" s="76"/>
      <c r="K37" s="76"/>
      <c r="L37" s="76"/>
      <c r="M37" s="76"/>
    </row>
  </sheetData>
  <sheetProtection sheet="1" formatCells="0" formatColumns="0" formatRows="0" insertRows="0" insertHyperlinks="0" selectLockedCells="1"/>
  <mergeCells count="82">
    <mergeCell ref="A35:B35"/>
    <mergeCell ref="C35:D35"/>
    <mergeCell ref="I35:J35"/>
    <mergeCell ref="K35:M35"/>
    <mergeCell ref="A36:B36"/>
    <mergeCell ref="C36:D36"/>
    <mergeCell ref="I36:J36"/>
    <mergeCell ref="K36:M36"/>
    <mergeCell ref="A33:B33"/>
    <mergeCell ref="C33:D33"/>
    <mergeCell ref="I33:J33"/>
    <mergeCell ref="K33:M33"/>
    <mergeCell ref="A34:B34"/>
    <mergeCell ref="C34:D34"/>
    <mergeCell ref="I34:J34"/>
    <mergeCell ref="K34:M34"/>
    <mergeCell ref="A1:M1"/>
    <mergeCell ref="A3:M3"/>
    <mergeCell ref="A4:B4"/>
    <mergeCell ref="A5:A6"/>
    <mergeCell ref="B5:B6"/>
    <mergeCell ref="C5:D5"/>
    <mergeCell ref="E5:F5"/>
    <mergeCell ref="G5:G6"/>
    <mergeCell ref="H5:H6"/>
    <mergeCell ref="I5:I6"/>
    <mergeCell ref="A2:M2"/>
    <mergeCell ref="J5:J6"/>
    <mergeCell ref="K5:K6"/>
    <mergeCell ref="L5:L6"/>
    <mergeCell ref="M5:M6"/>
    <mergeCell ref="A17:L17"/>
    <mergeCell ref="A20:M20"/>
    <mergeCell ref="A21:B21"/>
    <mergeCell ref="C21:D21"/>
    <mergeCell ref="I21:J21"/>
    <mergeCell ref="K21:M21"/>
    <mergeCell ref="A19:M19"/>
    <mergeCell ref="A22:B22"/>
    <mergeCell ref="C22:D22"/>
    <mergeCell ref="I22:J22"/>
    <mergeCell ref="K22:M22"/>
    <mergeCell ref="A23:B23"/>
    <mergeCell ref="C23:D23"/>
    <mergeCell ref="I23:J23"/>
    <mergeCell ref="K23:M23"/>
    <mergeCell ref="A24:B24"/>
    <mergeCell ref="C24:D24"/>
    <mergeCell ref="I24:J24"/>
    <mergeCell ref="K24:M24"/>
    <mergeCell ref="A25:B25"/>
    <mergeCell ref="C25:D25"/>
    <mergeCell ref="I25:J25"/>
    <mergeCell ref="K25:M25"/>
    <mergeCell ref="A26:B26"/>
    <mergeCell ref="C26:D26"/>
    <mergeCell ref="I26:J26"/>
    <mergeCell ref="K26:M26"/>
    <mergeCell ref="A27:B27"/>
    <mergeCell ref="C27:D27"/>
    <mergeCell ref="I27:J27"/>
    <mergeCell ref="K27:M27"/>
    <mergeCell ref="A28:B28"/>
    <mergeCell ref="C28:D28"/>
    <mergeCell ref="I28:J28"/>
    <mergeCell ref="K28:M28"/>
    <mergeCell ref="A29:B29"/>
    <mergeCell ref="C29:D29"/>
    <mergeCell ref="I29:J29"/>
    <mergeCell ref="K29:M29"/>
    <mergeCell ref="A32:B32"/>
    <mergeCell ref="C32:D32"/>
    <mergeCell ref="I32:J32"/>
    <mergeCell ref="K32:M32"/>
    <mergeCell ref="A30:B30"/>
    <mergeCell ref="C30:D30"/>
    <mergeCell ref="I30:J30"/>
    <mergeCell ref="K30:M30"/>
    <mergeCell ref="A31:B31"/>
    <mergeCell ref="C31:D31"/>
    <mergeCell ref="I31:J31"/>
    <mergeCell ref="K31:M31"/>
  </mergeCells>
  <conditionalFormatting sqref="A7:M14 A16:M18">
    <cfRule type="expression" dxfId="72" priority="28">
      <formula>MOD(ROW(),2)=0</formula>
    </cfRule>
  </conditionalFormatting>
  <conditionalFormatting sqref="A15:M15">
    <cfRule type="expression" dxfId="71" priority="1">
      <formula>MOD(ROW(),2)=0</formula>
    </cfRule>
  </conditionalFormatting>
  <conditionalFormatting sqref="A21:M36">
    <cfRule type="expression" dxfId="70" priority="2">
      <formula>MOD(ROW(),2)</formula>
    </cfRule>
  </conditionalFormatting>
  <dataValidations count="3">
    <dataValidation type="list" allowBlank="1" showInputMessage="1" showErrorMessage="1" sqref="G22:H36" xr:uid="{00000000-0002-0000-0700-000000000000}">
      <formula1>"Y, N"</formula1>
    </dataValidation>
    <dataValidation type="list" allowBlank="1" showInputMessage="1" showErrorMessage="1" sqref="F22:F36" xr:uid="{00000000-0002-0000-0700-000001000000}">
      <formula1>".25, .33, .5, .67, .75, 1.0"</formula1>
    </dataValidation>
    <dataValidation type="list" allowBlank="1" showInputMessage="1" showErrorMessage="1" sqref="E22:E36" xr:uid="{00000000-0002-0000-0700-000002000000}">
      <formula1>"Cert., Non Cert."</formula1>
    </dataValidation>
  </dataValidations>
  <hyperlinks>
    <hyperlink ref="A4:B4" location="'Budget Example Expenditures'!A1" display="Budget Coding Cheat Sheet" xr:uid="{B65E5693-95F2-49CB-845F-577567B34CC4}"/>
  </hyperlinks>
  <pageMargins left="0.7" right="0.7" top="0.75" bottom="0.75" header="0.3" footer="0.3"/>
  <pageSetup orientation="portrait" r:id="rId1"/>
  <ignoredErrors>
    <ignoredError sqref="M15" formula="1"/>
  </ignoredErrors>
  <drawing r:id="rId2"/>
  <legacyDrawing r:id="rId3"/>
  <extLst>
    <ext xmlns:x14="http://schemas.microsoft.com/office/spreadsheetml/2009/9/main" uri="{78C0D931-6437-407d-A8EE-F0AAD7539E65}">
      <x14:conditionalFormattings>
        <x14:conditionalFormatting xmlns:xm="http://schemas.microsoft.com/office/excel/2006/main">
          <x14:cfRule type="cellIs" priority="25" operator="greaterThan" id="{E7898F97-19D9-442C-AA93-FB08CBEDE0D9}">
            <xm:f>'Budget Table'!C$7</xm:f>
            <x14:dxf>
              <font>
                <b/>
                <i val="0"/>
                <color theme="0"/>
              </font>
              <fill>
                <patternFill>
                  <bgColor rgb="FF00B050"/>
                </patternFill>
              </fill>
            </x14:dxf>
          </x14:cfRule>
          <x14:cfRule type="cellIs" priority="26" operator="lessThan" id="{28F7CCEF-7B5C-4F03-82F0-61312CA618C9}">
            <xm:f>'Budget Table'!C$7</xm:f>
            <x14:dxf>
              <font>
                <b/>
                <i val="0"/>
                <color theme="0"/>
              </font>
              <fill>
                <patternFill>
                  <bgColor rgb="FFC00000"/>
                </patternFill>
              </fill>
            </x14:dxf>
          </x14:cfRule>
          <xm:sqref>C7:M7</xm:sqref>
        </x14:conditionalFormatting>
        <x14:conditionalFormatting xmlns:xm="http://schemas.microsoft.com/office/excel/2006/main">
          <x14:cfRule type="cellIs" priority="23" operator="greaterThan" id="{6304D81D-088C-467C-9E68-AEF9756C06BF}">
            <xm:f>'Budget Table'!C$8</xm:f>
            <x14:dxf>
              <font>
                <b/>
                <i val="0"/>
                <color theme="0"/>
              </font>
              <fill>
                <patternFill>
                  <bgColor rgb="FF00B050"/>
                </patternFill>
              </fill>
            </x14:dxf>
          </x14:cfRule>
          <x14:cfRule type="cellIs" priority="24" operator="lessThan" id="{ABBCFD73-BE6E-438F-BEE6-061DC8832BD0}">
            <xm:f>'Budget Table'!C$8</xm:f>
            <x14:dxf>
              <font>
                <b/>
                <i val="0"/>
                <color theme="0"/>
              </font>
              <fill>
                <patternFill>
                  <bgColor rgb="FFC00000"/>
                </patternFill>
              </fill>
            </x14:dxf>
          </x14:cfRule>
          <xm:sqref>C8:M8</xm:sqref>
        </x14:conditionalFormatting>
        <x14:conditionalFormatting xmlns:xm="http://schemas.microsoft.com/office/excel/2006/main">
          <x14:cfRule type="cellIs" priority="21" operator="greaterThan" id="{C5728312-7CA8-4055-A86E-37E5968F0CAD}">
            <xm:f>'Budget Table'!C$9</xm:f>
            <x14:dxf>
              <font>
                <b/>
                <i val="0"/>
                <color theme="0"/>
              </font>
              <fill>
                <patternFill>
                  <bgColor rgb="FF00B050"/>
                </patternFill>
              </fill>
            </x14:dxf>
          </x14:cfRule>
          <x14:cfRule type="cellIs" priority="22" operator="lessThan" id="{B3D79BAA-1309-4A86-AE07-81495E30B25F}">
            <xm:f>'Budget Table'!C$9</xm:f>
            <x14:dxf>
              <font>
                <b/>
                <i val="0"/>
                <color theme="0"/>
              </font>
              <fill>
                <patternFill>
                  <bgColor rgb="FFC00000"/>
                </patternFill>
              </fill>
            </x14:dxf>
          </x14:cfRule>
          <xm:sqref>C9:M9</xm:sqref>
        </x14:conditionalFormatting>
        <x14:conditionalFormatting xmlns:xm="http://schemas.microsoft.com/office/excel/2006/main">
          <x14:cfRule type="cellIs" priority="19" operator="greaterThan" id="{708B9143-0E6B-461D-8665-D08FF48A0026}">
            <xm:f>'Budget Table'!C$10</xm:f>
            <x14:dxf>
              <font>
                <b/>
                <i val="0"/>
                <color theme="0"/>
              </font>
              <fill>
                <patternFill>
                  <bgColor rgb="FF00B050"/>
                </patternFill>
              </fill>
            </x14:dxf>
          </x14:cfRule>
          <x14:cfRule type="cellIs" priority="20" operator="lessThan" id="{5A4E5698-03EE-45AA-8F82-22CBDB8A62DA}">
            <xm:f>'Budget Table'!C$10</xm:f>
            <x14:dxf>
              <font>
                <b/>
                <i val="0"/>
                <color theme="0"/>
              </font>
              <fill>
                <patternFill>
                  <bgColor rgb="FFC00000"/>
                </patternFill>
              </fill>
            </x14:dxf>
          </x14:cfRule>
          <xm:sqref>C10:M10</xm:sqref>
        </x14:conditionalFormatting>
        <x14:conditionalFormatting xmlns:xm="http://schemas.microsoft.com/office/excel/2006/main">
          <x14:cfRule type="cellIs" priority="16" operator="greaterThan" id="{534863E1-B221-447E-BE68-966B5D029E28}">
            <xm:f>'Budget Table'!C$12</xm:f>
            <x14:dxf>
              <font>
                <b/>
                <i val="0"/>
                <color theme="0"/>
              </font>
              <fill>
                <patternFill>
                  <bgColor rgb="FF00B050"/>
                </patternFill>
              </fill>
            </x14:dxf>
          </x14:cfRule>
          <x14:cfRule type="cellIs" priority="18" operator="lessThan" id="{4EB594E8-FB4B-4532-9114-E6C64B9EF76F}">
            <xm:f>'Budget Table'!C$12</xm:f>
            <x14:dxf>
              <font>
                <b/>
                <i val="0"/>
                <color theme="0"/>
              </font>
              <fill>
                <patternFill>
                  <bgColor rgb="FFC00000"/>
                </patternFill>
              </fill>
            </x14:dxf>
          </x14:cfRule>
          <xm:sqref>C12:M12</xm:sqref>
        </x14:conditionalFormatting>
        <x14:conditionalFormatting xmlns:xm="http://schemas.microsoft.com/office/excel/2006/main">
          <x14:cfRule type="cellIs" priority="14" operator="greaterThan" id="{60A66EDB-EBD0-48F9-A04D-1D26899B5C8E}">
            <xm:f>'Budget Table'!C$13</xm:f>
            <x14:dxf>
              <font>
                <b/>
                <i val="0"/>
                <color theme="0"/>
              </font>
              <fill>
                <patternFill>
                  <bgColor rgb="FF00B050"/>
                </patternFill>
              </fill>
            </x14:dxf>
          </x14:cfRule>
          <x14:cfRule type="cellIs" priority="15" operator="lessThan" id="{69FE6C57-08C3-45C0-8394-901316C41AAF}">
            <xm:f>'Budget Table'!C$13</xm:f>
            <x14:dxf>
              <font>
                <b/>
                <i val="0"/>
                <color theme="0"/>
              </font>
              <fill>
                <patternFill>
                  <bgColor rgb="FFC00000"/>
                </patternFill>
              </fill>
            </x14:dxf>
          </x14:cfRule>
          <xm:sqref>C13:M13</xm:sqref>
        </x14:conditionalFormatting>
        <x14:conditionalFormatting xmlns:xm="http://schemas.microsoft.com/office/excel/2006/main">
          <x14:cfRule type="cellIs" priority="12" operator="greaterThan" id="{DD894873-DB15-4885-B423-71271D08CF7D}">
            <xm:f>'Budget Table'!C$14</xm:f>
            <x14:dxf>
              <font>
                <b/>
                <i val="0"/>
                <color theme="0"/>
              </font>
              <fill>
                <patternFill>
                  <bgColor rgb="FF00B050"/>
                </patternFill>
              </fill>
            </x14:dxf>
          </x14:cfRule>
          <x14:cfRule type="cellIs" priority="13" operator="lessThan" id="{12D7E4E3-9045-4FD0-9A8E-6F058FA5824E}">
            <xm:f>'Budget Table'!C$14</xm:f>
            <x14:dxf>
              <font>
                <b/>
                <i val="0"/>
                <color theme="0"/>
              </font>
              <fill>
                <patternFill>
                  <bgColor rgb="FFC00000"/>
                </patternFill>
              </fill>
            </x14:dxf>
          </x14:cfRule>
          <xm:sqref>C14:M14</xm:sqref>
        </x14:conditionalFormatting>
        <x14:conditionalFormatting xmlns:xm="http://schemas.microsoft.com/office/excel/2006/main">
          <x14:cfRule type="cellIs" priority="10" operator="greaterThan" id="{3DDC127B-A04C-450E-929F-BD6598E1516D}">
            <xm:f>'Budget Table'!C$16</xm:f>
            <x14:dxf>
              <font>
                <b/>
                <i val="0"/>
                <color theme="0"/>
              </font>
              <fill>
                <patternFill>
                  <bgColor rgb="FF00B050"/>
                </patternFill>
              </fill>
            </x14:dxf>
          </x14:cfRule>
          <x14:cfRule type="cellIs" priority="11" operator="lessThan" id="{5A37BD08-F0C7-4C45-B072-E966AC351B14}">
            <xm:f>'Budget Table'!C$16</xm:f>
            <x14:dxf>
              <font>
                <b/>
                <i val="0"/>
                <color theme="0"/>
              </font>
              <fill>
                <patternFill>
                  <bgColor rgb="FFC00000"/>
                </patternFill>
              </fill>
            </x14:dxf>
          </x14:cfRule>
          <xm:sqref>C16:M16</xm:sqref>
        </x14:conditionalFormatting>
        <x14:conditionalFormatting xmlns:xm="http://schemas.microsoft.com/office/excel/2006/main">
          <x14:cfRule type="expression" priority="3" id="{A0E2C25F-2C16-4DD3-9A18-CF8DC4EBD362}">
            <xm:f>$M$17='LEA Info'!$Q$3</xm:f>
            <x14:dxf>
              <font>
                <b/>
                <i val="0"/>
                <color rgb="FF00B050"/>
              </font>
            </x14:dxf>
          </x14:cfRule>
          <xm:sqref>M17</xm:sqref>
        </x14:conditionalFormatting>
        <x14:conditionalFormatting xmlns:xm="http://schemas.microsoft.com/office/excel/2006/main">
          <x14:cfRule type="cellIs" priority="73" operator="notEqual" id="{59AC846A-7400-47D5-9713-C38528AC5FC7}">
            <xm:f>'Budget Table'!$M17</xm:f>
            <x14:dxf>
              <font>
                <b/>
                <i val="0"/>
                <color rgb="FFC00000"/>
              </font>
            </x14:dxf>
          </x14:cfRule>
          <xm:sqref>M17:M18</xm:sqref>
        </x14:conditionalFormatting>
      </x14:conditionalFormatting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4CDD1F-0821-4B34-ADCD-9C13E7F052F9}">
  <sheetPr codeName="Sheet11">
    <tabColor rgb="FFB603FD"/>
    <pageSetUpPr fitToPage="1"/>
  </sheetPr>
  <dimension ref="A1:B36"/>
  <sheetViews>
    <sheetView zoomScale="90" zoomScaleNormal="90" workbookViewId="0">
      <selection activeCell="B3" sqref="B3"/>
    </sheetView>
  </sheetViews>
  <sheetFormatPr defaultColWidth="8.85546875" defaultRowHeight="14.45"/>
  <cols>
    <col min="1" max="1" width="90.140625" style="28" customWidth="1"/>
    <col min="2" max="2" width="83.85546875" style="28" customWidth="1"/>
    <col min="3" max="16384" width="8.85546875" style="28"/>
  </cols>
  <sheetData>
    <row r="1" spans="1:2" ht="29.25" customHeight="1" thickBot="1">
      <c r="A1" s="268" t="s">
        <v>1049</v>
      </c>
      <c r="B1" s="269"/>
    </row>
    <row r="2" spans="1:2" ht="26.25" customHeight="1" thickBot="1">
      <c r="A2" s="65"/>
      <c r="B2" s="65"/>
    </row>
    <row r="3" spans="1:2" ht="18.75" customHeight="1">
      <c r="A3" s="84" t="s">
        <v>1040</v>
      </c>
      <c r="B3" s="74"/>
    </row>
    <row r="4" spans="1:2" ht="18.75" customHeight="1" thickBot="1">
      <c r="A4" s="85" t="s">
        <v>1041</v>
      </c>
      <c r="B4" s="75"/>
    </row>
    <row r="5" spans="1:2" ht="40.5" customHeight="1">
      <c r="A5" s="70" t="s">
        <v>1042</v>
      </c>
      <c r="B5" s="71" t="s">
        <v>1043</v>
      </c>
    </row>
    <row r="6" spans="1:2" s="76" customFormat="1" ht="28.9">
      <c r="A6" s="72" t="s">
        <v>1044</v>
      </c>
      <c r="B6" s="73" t="s">
        <v>1045</v>
      </c>
    </row>
    <row r="7" spans="1:2" s="76" customFormat="1">
      <c r="A7" s="109"/>
      <c r="B7" s="66"/>
    </row>
    <row r="8" spans="1:2" s="76" customFormat="1">
      <c r="A8" s="109"/>
      <c r="B8" s="66"/>
    </row>
    <row r="9" spans="1:2" s="76" customFormat="1">
      <c r="A9" s="109"/>
      <c r="B9" s="66"/>
    </row>
    <row r="10" spans="1:2" s="76" customFormat="1">
      <c r="A10" s="109"/>
      <c r="B10" s="66"/>
    </row>
    <row r="11" spans="1:2" s="76" customFormat="1">
      <c r="A11" s="109"/>
      <c r="B11" s="66"/>
    </row>
    <row r="12" spans="1:2" s="76" customFormat="1">
      <c r="A12" s="109"/>
      <c r="B12" s="67"/>
    </row>
    <row r="13" spans="1:2" s="76" customFormat="1">
      <c r="A13" s="109"/>
      <c r="B13" s="67"/>
    </row>
    <row r="14" spans="1:2" s="76" customFormat="1">
      <c r="A14" s="109"/>
      <c r="B14" s="67"/>
    </row>
    <row r="15" spans="1:2" s="76" customFormat="1" ht="15" thickBot="1">
      <c r="A15" s="110"/>
      <c r="B15" s="68"/>
    </row>
    <row r="16" spans="1:2">
      <c r="A16" s="63"/>
      <c r="B16" s="63"/>
    </row>
    <row r="17" spans="1:2">
      <c r="A17" s="63"/>
      <c r="B17" s="63"/>
    </row>
    <row r="18" spans="1:2">
      <c r="A18" s="63"/>
      <c r="B18" s="63"/>
    </row>
    <row r="19" spans="1:2">
      <c r="A19" s="63"/>
      <c r="B19" s="63"/>
    </row>
    <row r="20" spans="1:2">
      <c r="A20" s="63"/>
      <c r="B20" s="63"/>
    </row>
    <row r="21" spans="1:2">
      <c r="A21" s="63"/>
      <c r="B21" s="63"/>
    </row>
    <row r="22" spans="1:2">
      <c r="A22" s="63"/>
      <c r="B22" s="63"/>
    </row>
    <row r="23" spans="1:2">
      <c r="A23" s="63"/>
      <c r="B23" s="63"/>
    </row>
    <row r="24" spans="1:2">
      <c r="A24" s="63"/>
      <c r="B24" s="63"/>
    </row>
    <row r="25" spans="1:2">
      <c r="A25" s="63"/>
      <c r="B25" s="63"/>
    </row>
    <row r="26" spans="1:2">
      <c r="A26" s="63"/>
      <c r="B26" s="63"/>
    </row>
    <row r="27" spans="1:2">
      <c r="A27" s="63"/>
      <c r="B27" s="63"/>
    </row>
    <row r="28" spans="1:2">
      <c r="A28" s="63"/>
      <c r="B28" s="63"/>
    </row>
    <row r="29" spans="1:2">
      <c r="A29" s="63"/>
      <c r="B29" s="63"/>
    </row>
    <row r="30" spans="1:2">
      <c r="A30" s="63"/>
      <c r="B30" s="63"/>
    </row>
    <row r="31" spans="1:2">
      <c r="A31" s="64"/>
      <c r="B31" s="64"/>
    </row>
    <row r="32" spans="1:2">
      <c r="A32" s="64"/>
      <c r="B32" s="64"/>
    </row>
    <row r="33" spans="1:2">
      <c r="A33" s="64"/>
      <c r="B33" s="64"/>
    </row>
    <row r="34" spans="1:2">
      <c r="A34" s="64"/>
      <c r="B34" s="64"/>
    </row>
    <row r="35" spans="1:2">
      <c r="A35" s="64"/>
      <c r="B35" s="64"/>
    </row>
    <row r="36" spans="1:2">
      <c r="A36" s="64"/>
      <c r="B36" s="64"/>
    </row>
  </sheetData>
  <sheetProtection sheet="1" formatCells="0" formatRows="0" insertRows="0" insertHyperlinks="0" deleteRows="0" selectLockedCells="1"/>
  <mergeCells count="1">
    <mergeCell ref="A1:B1"/>
  </mergeCells>
  <conditionalFormatting sqref="A7:B15">
    <cfRule type="expression" dxfId="51" priority="1">
      <formula>MOD(ROW(),2)=0</formula>
    </cfRule>
  </conditionalFormatting>
  <pageMargins left="0.1" right="0.1" top="0.1" bottom="0.1" header="0.05" footer="0.05"/>
  <pageSetup scale="78" fitToHeight="0" orientation="landscape" r:id="rId1"/>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0A7C65-BD0D-479C-BF60-261A8A11BDCA}">
  <sheetPr codeName="Sheet12">
    <tabColor rgb="FFB603FD"/>
  </sheetPr>
  <dimension ref="A1:C112"/>
  <sheetViews>
    <sheetView zoomScale="90" zoomScaleNormal="90" workbookViewId="0">
      <selection activeCell="C8" sqref="C8"/>
    </sheetView>
  </sheetViews>
  <sheetFormatPr defaultRowHeight="14.45"/>
  <cols>
    <col min="1" max="1" width="68.5703125" customWidth="1"/>
    <col min="2" max="2" width="54.85546875" customWidth="1"/>
    <col min="3" max="3" width="51.28515625" customWidth="1"/>
  </cols>
  <sheetData>
    <row r="1" spans="1:3" ht="29.25" customHeight="1">
      <c r="A1" s="270" t="s">
        <v>1050</v>
      </c>
      <c r="B1" s="271"/>
      <c r="C1" s="272"/>
    </row>
    <row r="2" spans="1:3" ht="26.25" customHeight="1">
      <c r="A2" s="243"/>
      <c r="B2" s="243"/>
      <c r="C2" s="244"/>
    </row>
    <row r="3" spans="1:3" ht="21.75" customHeight="1">
      <c r="A3" s="111" t="s">
        <v>967</v>
      </c>
      <c r="B3" s="112" t="s">
        <v>0</v>
      </c>
      <c r="C3" s="111" t="s">
        <v>968</v>
      </c>
    </row>
    <row r="4" spans="1:3" s="12" customFormat="1">
      <c r="A4" s="115"/>
      <c r="B4" s="11"/>
      <c r="C4" s="123"/>
    </row>
    <row r="5" spans="1:3" s="12" customFormat="1">
      <c r="A5" s="11"/>
      <c r="B5" s="11"/>
      <c r="C5" s="124"/>
    </row>
    <row r="6" spans="1:3" s="12" customFormat="1">
      <c r="A6" s="115"/>
      <c r="B6" s="11"/>
      <c r="C6" s="123"/>
    </row>
    <row r="7" spans="1:3" s="12" customFormat="1">
      <c r="A7" s="11"/>
      <c r="B7" s="11"/>
      <c r="C7" s="124"/>
    </row>
    <row r="8" spans="1:3" s="12" customFormat="1">
      <c r="A8" s="115"/>
      <c r="B8" s="11"/>
      <c r="C8" s="123"/>
    </row>
    <row r="9" spans="1:3" s="12" customFormat="1">
      <c r="A9" s="11"/>
      <c r="B9" s="11"/>
      <c r="C9" s="124"/>
    </row>
    <row r="10" spans="1:3" s="12" customFormat="1">
      <c r="A10" s="11"/>
      <c r="B10" s="11"/>
      <c r="C10" s="123"/>
    </row>
    <row r="11" spans="1:3" s="12" customFormat="1">
      <c r="A11" s="11"/>
      <c r="B11" s="11"/>
      <c r="C11" s="124"/>
    </row>
    <row r="12" spans="1:3" s="12" customFormat="1">
      <c r="A12" s="11"/>
      <c r="B12" s="11"/>
      <c r="C12" s="124"/>
    </row>
    <row r="13" spans="1:3" s="12" customFormat="1">
      <c r="A13" s="11"/>
      <c r="B13" s="11"/>
      <c r="C13" s="124"/>
    </row>
    <row r="14" spans="1:3" s="12" customFormat="1">
      <c r="A14" s="11"/>
      <c r="B14" s="11"/>
      <c r="C14" s="124"/>
    </row>
    <row r="15" spans="1:3" s="12" customFormat="1">
      <c r="A15" s="11"/>
      <c r="B15" s="11"/>
      <c r="C15" s="124"/>
    </row>
    <row r="16" spans="1:3" s="12" customFormat="1">
      <c r="A16" s="11"/>
      <c r="B16" s="11"/>
      <c r="C16" s="124"/>
    </row>
    <row r="17" spans="1:3" s="12" customFormat="1">
      <c r="A17" s="11"/>
      <c r="B17" s="11"/>
      <c r="C17" s="124"/>
    </row>
    <row r="18" spans="1:3" s="12" customFormat="1">
      <c r="A18" s="11"/>
      <c r="B18" s="11"/>
      <c r="C18" s="124"/>
    </row>
    <row r="19" spans="1:3" s="12" customFormat="1">
      <c r="A19" s="11"/>
      <c r="B19" s="11"/>
      <c r="C19" s="124"/>
    </row>
    <row r="20" spans="1:3" s="12" customFormat="1">
      <c r="A20" s="11"/>
      <c r="B20" s="11"/>
      <c r="C20" s="124"/>
    </row>
    <row r="21" spans="1:3" s="12" customFormat="1">
      <c r="A21" s="11"/>
      <c r="B21" s="11"/>
      <c r="C21" s="124"/>
    </row>
    <row r="22" spans="1:3" s="12" customFormat="1">
      <c r="A22" s="11"/>
      <c r="B22" s="11"/>
      <c r="C22" s="124"/>
    </row>
    <row r="23" spans="1:3" s="12" customFormat="1">
      <c r="A23" s="11"/>
      <c r="B23" s="11"/>
      <c r="C23" s="124"/>
    </row>
    <row r="24" spans="1:3" s="12" customFormat="1">
      <c r="A24" s="11"/>
      <c r="B24" s="11"/>
      <c r="C24" s="124"/>
    </row>
    <row r="25" spans="1:3" s="12" customFormat="1">
      <c r="A25" s="11"/>
      <c r="B25" s="11"/>
      <c r="C25" s="124"/>
    </row>
    <row r="26" spans="1:3" s="12" customFormat="1">
      <c r="A26" s="11"/>
      <c r="B26" s="11"/>
      <c r="C26" s="124"/>
    </row>
    <row r="27" spans="1:3" s="12" customFormat="1">
      <c r="A27" s="11"/>
      <c r="B27" s="11"/>
      <c r="C27" s="124"/>
    </row>
    <row r="28" spans="1:3" s="12" customFormat="1">
      <c r="A28" s="11"/>
      <c r="B28" s="11"/>
      <c r="C28" s="124"/>
    </row>
    <row r="29" spans="1:3" s="12" customFormat="1">
      <c r="A29" s="11"/>
      <c r="B29" s="11"/>
      <c r="C29" s="124"/>
    </row>
    <row r="30" spans="1:3" s="12" customFormat="1">
      <c r="A30" s="11"/>
      <c r="B30" s="11"/>
      <c r="C30" s="124"/>
    </row>
    <row r="31" spans="1:3" s="12" customFormat="1">
      <c r="A31" s="11"/>
      <c r="B31" s="11"/>
      <c r="C31" s="124"/>
    </row>
    <row r="32" spans="1:3" s="12" customFormat="1">
      <c r="A32" s="11"/>
      <c r="B32" s="11"/>
      <c r="C32" s="124"/>
    </row>
    <row r="33" spans="1:3" s="12" customFormat="1">
      <c r="A33" s="11"/>
      <c r="B33" s="11"/>
      <c r="C33" s="124"/>
    </row>
    <row r="34" spans="1:3" s="12" customFormat="1">
      <c r="A34" s="11"/>
      <c r="B34" s="11"/>
      <c r="C34" s="124"/>
    </row>
    <row r="35" spans="1:3" s="12" customFormat="1">
      <c r="A35" s="11"/>
      <c r="B35" s="11"/>
      <c r="C35" s="124"/>
    </row>
    <row r="36" spans="1:3" s="12" customFormat="1">
      <c r="A36" s="11"/>
      <c r="B36" s="11"/>
      <c r="C36" s="124"/>
    </row>
    <row r="37" spans="1:3" s="12" customFormat="1">
      <c r="A37" s="11"/>
      <c r="B37" s="11"/>
      <c r="C37" s="124"/>
    </row>
    <row r="38" spans="1:3" s="12" customFormat="1">
      <c r="A38" s="11"/>
      <c r="B38" s="11"/>
      <c r="C38" s="124"/>
    </row>
    <row r="39" spans="1:3">
      <c r="A39" s="21" t="s">
        <v>969</v>
      </c>
      <c r="B39" s="23"/>
      <c r="C39" s="24"/>
    </row>
    <row r="40" spans="1:3" ht="18">
      <c r="A40" s="5"/>
      <c r="B40" s="9" t="s">
        <v>0</v>
      </c>
      <c r="C40" s="9" t="s">
        <v>970</v>
      </c>
    </row>
    <row r="41" spans="1:3">
      <c r="B41" s="4" t="s">
        <v>3</v>
      </c>
      <c r="C41" s="6">
        <f>SUMIF($B$4:$B$38,"Instruction: Salary (Cert.)", $C$4:$C$38)</f>
        <v>0</v>
      </c>
    </row>
    <row r="42" spans="1:3">
      <c r="B42" s="4" t="s">
        <v>5</v>
      </c>
      <c r="C42" s="6">
        <f>SUMIF($B$4:$B$38,"Instruction: Benefits (Cert.)", $C$4:$C$38)</f>
        <v>0</v>
      </c>
    </row>
    <row r="43" spans="1:3">
      <c r="B43" s="4" t="s">
        <v>7</v>
      </c>
      <c r="C43" s="6">
        <f>SUMIF($B$4:$B$38,"Instruction: Salary (NonCert.)", $C$4:$C$38)</f>
        <v>0</v>
      </c>
    </row>
    <row r="44" spans="1:3">
      <c r="B44" s="4" t="s">
        <v>9</v>
      </c>
      <c r="C44" s="6">
        <f>SUMIF($B$4:$B$38,"Instruction: Benefits (NonCert.)", $C$4:$C$38)</f>
        <v>0</v>
      </c>
    </row>
    <row r="45" spans="1:3">
      <c r="B45" s="3" t="s">
        <v>11</v>
      </c>
      <c r="C45" s="6">
        <f>SUMIF($B$4:$B$38,"Instruction: Professional Services", $C$4:$C$38)</f>
        <v>0</v>
      </c>
    </row>
    <row r="46" spans="1:3">
      <c r="B46" s="3" t="s">
        <v>13</v>
      </c>
      <c r="C46" s="6">
        <f>SUMIF($B$4:$B$38,"Instruction: Rentals", $C$4:$C$38)</f>
        <v>0</v>
      </c>
    </row>
    <row r="47" spans="1:3">
      <c r="B47" s="3" t="s">
        <v>15</v>
      </c>
      <c r="C47" s="6">
        <f>SUMIF($B$4:$B$38,"Instruction: Other Purchased Services", $C$4:$C$38)</f>
        <v>0</v>
      </c>
    </row>
    <row r="48" spans="1:3">
      <c r="B48" s="3" t="s">
        <v>17</v>
      </c>
      <c r="C48" s="6">
        <f>SUMIF($B$4:$B$38,"Instruction: General Supplies", $C$4:$C$38)</f>
        <v>0</v>
      </c>
    </row>
    <row r="49" spans="2:3">
      <c r="B49" s="3" t="s">
        <v>19</v>
      </c>
      <c r="C49" s="6">
        <f>SUMIF($B$4:$B$38,"Instruction: Property", $C$4:$C$38)</f>
        <v>0</v>
      </c>
    </row>
    <row r="50" spans="2:3">
      <c r="B50" s="3" t="s">
        <v>21</v>
      </c>
      <c r="C50" s="6">
        <f>SUMIF($B$4:$B$38,"Instruction: Transfer", $C$4:$C$38)</f>
        <v>0</v>
      </c>
    </row>
    <row r="51" spans="2:3">
      <c r="B51" s="4" t="s">
        <v>23</v>
      </c>
      <c r="C51" s="6">
        <f>SUMIF($B$4:$B$38,"Support Services (Student): Salary (Cert.)", $C$4:$C$38)</f>
        <v>0</v>
      </c>
    </row>
    <row r="52" spans="2:3">
      <c r="B52" s="4" t="s">
        <v>25</v>
      </c>
      <c r="C52" s="6">
        <f>SUMIF($B$4:$B$38,"Support Services (Student): Benefits (Cert.)", $C$4:$C$38)</f>
        <v>0</v>
      </c>
    </row>
    <row r="53" spans="2:3">
      <c r="B53" s="4" t="s">
        <v>27</v>
      </c>
      <c r="C53" s="6">
        <f>SUMIF($B$4:$B$38,"Support Services (Student): Salary (NonCert.)", $C$4:$C$38)</f>
        <v>0</v>
      </c>
    </row>
    <row r="54" spans="2:3">
      <c r="B54" s="4" t="s">
        <v>29</v>
      </c>
      <c r="C54" s="6">
        <f>SUMIF($B$4:$B$38,"Support Services (Student): Benefits (NonCert.)", $C$4:$C$38)</f>
        <v>0</v>
      </c>
    </row>
    <row r="55" spans="2:3">
      <c r="B55" s="3" t="s">
        <v>31</v>
      </c>
      <c r="C55" s="6">
        <f>SUMIF($B$4:$B$38,"Support Services (Student): Professional Services", $C$4:$C$38)</f>
        <v>0</v>
      </c>
    </row>
    <row r="56" spans="2:3">
      <c r="B56" s="3" t="s">
        <v>33</v>
      </c>
      <c r="C56" s="6">
        <f>SUMIF($B$4:$B$38,"Support Services (Student): Rentals", $C$4:$C$38)</f>
        <v>0</v>
      </c>
    </row>
    <row r="57" spans="2:3">
      <c r="B57" s="3" t="s">
        <v>35</v>
      </c>
      <c r="C57" s="6">
        <f>SUMIF($B$4:$B$38,"Support Services (Student): Other Purchased Services", $C$4:$C$38)</f>
        <v>0</v>
      </c>
    </row>
    <row r="58" spans="2:3">
      <c r="B58" s="3" t="s">
        <v>37</v>
      </c>
      <c r="C58" s="6">
        <f>SUMIF($B$4:$B$38,"Support Services (Student): General Supplies", $C$4:$C$38)</f>
        <v>0</v>
      </c>
    </row>
    <row r="59" spans="2:3">
      <c r="B59" s="3" t="s">
        <v>39</v>
      </c>
      <c r="C59" s="6">
        <f>SUMIF($B$4:$B$38,"Support Services (Student): Property", $C$4:$C$38)</f>
        <v>0</v>
      </c>
    </row>
    <row r="60" spans="2:3">
      <c r="B60" s="3" t="s">
        <v>41</v>
      </c>
      <c r="C60" s="6">
        <f>SUMIF($B$4:$B$38,"Support Services (Student): Transfer", $C$4:$C$38)</f>
        <v>0</v>
      </c>
    </row>
    <row r="61" spans="2:3">
      <c r="B61" s="4" t="s">
        <v>43</v>
      </c>
      <c r="C61" s="6">
        <f>SUMIF($B$4:$B$38,"Improvement of Instruction: Salary (Cert.)", $C$4:$C$38)</f>
        <v>0</v>
      </c>
    </row>
    <row r="62" spans="2:3">
      <c r="B62" s="4" t="s">
        <v>45</v>
      </c>
      <c r="C62" s="6">
        <f>SUMIF($B$4:$B$38,"Improvement of Instruction: Benefits (Cert.)", $C$4:$C$38)</f>
        <v>0</v>
      </c>
    </row>
    <row r="63" spans="2:3">
      <c r="B63" s="4" t="s">
        <v>47</v>
      </c>
      <c r="C63" s="6">
        <f>SUMIF($B$4:$B$38,"Improvement of Instruction: Salary (NonCert.)", $C$4:$C$38)</f>
        <v>0</v>
      </c>
    </row>
    <row r="64" spans="2:3">
      <c r="B64" s="4" t="s">
        <v>49</v>
      </c>
      <c r="C64" s="6">
        <f>SUMIF($B$4:$B$38,"Improvement of Instruction: Benefits (NonCert.)", $C$4:$C$38)</f>
        <v>0</v>
      </c>
    </row>
    <row r="65" spans="2:3">
      <c r="B65" s="3" t="s">
        <v>51</v>
      </c>
      <c r="C65" s="6">
        <f>SUMIF($B$4:$B$38,"Improvement of Instruction: Professional Services", $C$4:$C$38)</f>
        <v>0</v>
      </c>
    </row>
    <row r="66" spans="2:3">
      <c r="B66" s="3" t="s">
        <v>53</v>
      </c>
      <c r="C66" s="6">
        <f>SUMIF($B$4:$B$38,"Improvement of Instruction: Rentals", $C$4:$C$38)</f>
        <v>0</v>
      </c>
    </row>
    <row r="67" spans="2:3">
      <c r="B67" s="3" t="s">
        <v>55</v>
      </c>
      <c r="C67" s="6">
        <f>SUMIF($B$4:$B$38,"Improvement of Instruction: Other Purchased Services", $C$4:$C$38)</f>
        <v>0</v>
      </c>
    </row>
    <row r="68" spans="2:3">
      <c r="B68" s="3" t="s">
        <v>57</v>
      </c>
      <c r="C68" s="6">
        <f>SUMIF($B$4:$B$38,"Improvement of Instruction: General Supplies", $C$4:$C$38)</f>
        <v>0</v>
      </c>
    </row>
    <row r="69" spans="2:3">
      <c r="B69" s="3" t="s">
        <v>59</v>
      </c>
      <c r="C69" s="6">
        <f>SUMIF($B$4:$B$38,"Improvement of Instruction: Property", $C$4:$C$38)</f>
        <v>0</v>
      </c>
    </row>
    <row r="70" spans="2:3">
      <c r="B70" s="3" t="s">
        <v>61</v>
      </c>
      <c r="C70" s="6">
        <f>SUMIF($B$4:$B$38,"Improvement of Instruction: Transfer", $C$4:$C$38)</f>
        <v>0</v>
      </c>
    </row>
    <row r="71" spans="2:3">
      <c r="B71" s="4" t="s">
        <v>63</v>
      </c>
      <c r="C71" s="6">
        <f>SUMIF($B$4:$B$38,"Other Support Services: Salary (Cert.)", $C$4:$C$38)</f>
        <v>0</v>
      </c>
    </row>
    <row r="72" spans="2:3">
      <c r="B72" s="4" t="s">
        <v>65</v>
      </c>
      <c r="C72" s="6">
        <f>SUMIF($B$4:$B$38,"Other Support Services: Benefits (Cert.)", $C$4:$C$38)</f>
        <v>0</v>
      </c>
    </row>
    <row r="73" spans="2:3">
      <c r="B73" s="4" t="s">
        <v>67</v>
      </c>
      <c r="C73" s="6">
        <f>SUMIF($B$4:$B$38,"Other Support Services: Salary (NonCert.)", $C$4:$C$38)</f>
        <v>0</v>
      </c>
    </row>
    <row r="74" spans="2:3">
      <c r="B74" s="4" t="s">
        <v>69</v>
      </c>
      <c r="C74" s="6">
        <f>SUMIF($B$4:$B$38,"Other Support Services: Benefits (NonCert.)", $C$4:$C$38)</f>
        <v>0</v>
      </c>
    </row>
    <row r="75" spans="2:3">
      <c r="B75" s="3" t="s">
        <v>71</v>
      </c>
      <c r="C75" s="6">
        <f>SUMIF($B$4:$B$38,"Other Support Services: Professional Services", $C$4:$C$38)</f>
        <v>0</v>
      </c>
    </row>
    <row r="76" spans="2:3">
      <c r="B76" s="3" t="s">
        <v>73</v>
      </c>
      <c r="C76" s="6">
        <f>SUMIF($B$4:$B$38,"Other Support Services: Rentals", $C$4:$C$38)</f>
        <v>0</v>
      </c>
    </row>
    <row r="77" spans="2:3">
      <c r="B77" s="3" t="s">
        <v>75</v>
      </c>
      <c r="C77" s="6">
        <f>SUMIF($B$4:$B$38,"Other Support Services: Other Purchased Services", $C$4:$C$38)</f>
        <v>0</v>
      </c>
    </row>
    <row r="78" spans="2:3">
      <c r="B78" s="3" t="s">
        <v>77</v>
      </c>
      <c r="C78" s="6">
        <f>SUMIF($B$4:$B$38,"Other Support Services: General Supplies", $C$4:$C$38)</f>
        <v>0</v>
      </c>
    </row>
    <row r="79" spans="2:3">
      <c r="B79" s="3" t="s">
        <v>79</v>
      </c>
      <c r="C79" s="6">
        <f>SUMIF($B$4:$B$38,"Other Support Services: Property", $C$4:$C$38)</f>
        <v>0</v>
      </c>
    </row>
    <row r="80" spans="2:3">
      <c r="B80" s="3" t="s">
        <v>81</v>
      </c>
      <c r="C80" s="6">
        <f>SUMIF($B$4:$B$38,"Other Support Services: Transfer", $C$4:$C$38)</f>
        <v>0</v>
      </c>
    </row>
    <row r="81" spans="2:3">
      <c r="B81" s="4" t="s">
        <v>83</v>
      </c>
      <c r="C81" s="6">
        <f>SUMIF($B$4:$B$38,"Operations and Maintenance: Salary (Cert.)", $C$4:$C$38)</f>
        <v>0</v>
      </c>
    </row>
    <row r="82" spans="2:3">
      <c r="B82" s="4" t="s">
        <v>85</v>
      </c>
      <c r="C82" s="6">
        <f>SUMIF($B$4:$B$38,"Operations and Maintenance: Benefits (Cert.)", $C$4:$C$38)</f>
        <v>0</v>
      </c>
    </row>
    <row r="83" spans="2:3">
      <c r="B83" s="4" t="s">
        <v>87</v>
      </c>
      <c r="C83" s="6">
        <f>SUMIF($B$4:$B$38,"Operations and Maintenance: Salary (NonCert.)", $C$4:$C$38)</f>
        <v>0</v>
      </c>
    </row>
    <row r="84" spans="2:3">
      <c r="B84" s="4" t="s">
        <v>89</v>
      </c>
      <c r="C84" s="6">
        <f>SUMIF($B$4:$B$38,"Operations and Maintenance: Benefits (NonCert.)", $C$4:$C$38)</f>
        <v>0</v>
      </c>
    </row>
    <row r="85" spans="2:3">
      <c r="B85" s="3" t="s">
        <v>91</v>
      </c>
      <c r="C85" s="6">
        <f>SUMIF($B$4:$B$38,"Operations and Maintenance: Professional Services", $C$4:$C$38)</f>
        <v>0</v>
      </c>
    </row>
    <row r="86" spans="2:3">
      <c r="B86" s="3" t="s">
        <v>93</v>
      </c>
      <c r="C86" s="6">
        <f>SUMIF($B$4:$B$38,"Operations and Maintenance: Rentals", $C$4:$C$38)</f>
        <v>0</v>
      </c>
    </row>
    <row r="87" spans="2:3">
      <c r="B87" s="3" t="s">
        <v>95</v>
      </c>
      <c r="C87" s="6">
        <f>SUMIF($B$4:$B$38,"Operations and Maintenance: Other Purchased Services", $C$4:$C$38)</f>
        <v>0</v>
      </c>
    </row>
    <row r="88" spans="2:3">
      <c r="B88" s="3" t="s">
        <v>97</v>
      </c>
      <c r="C88" s="6">
        <f>SUMIF($B$4:$B$38,"Operations and Maintenance: General Supplies", $C$4:$C$38)</f>
        <v>0</v>
      </c>
    </row>
    <row r="89" spans="2:3">
      <c r="B89" s="3" t="s">
        <v>99</v>
      </c>
      <c r="C89" s="6">
        <f>SUMIF($B$4:$B$38,"Operations and Maintenance: Property", $C$4:$C$38)</f>
        <v>0</v>
      </c>
    </row>
    <row r="90" spans="2:3">
      <c r="B90" s="3" t="s">
        <v>101</v>
      </c>
      <c r="C90" s="6">
        <f>SUMIF($B$4:$B$38,"Operations and Maintenance: Transfer", $C$4:$C$38)</f>
        <v>0</v>
      </c>
    </row>
    <row r="91" spans="2:3">
      <c r="B91" s="4" t="s">
        <v>103</v>
      </c>
      <c r="C91" s="6">
        <f>SUMIF($B$4:$B$38,"Transportation: Salary (Cert.)", $C$4:$C$38)</f>
        <v>0</v>
      </c>
    </row>
    <row r="92" spans="2:3">
      <c r="B92" s="4" t="s">
        <v>105</v>
      </c>
      <c r="C92" s="6">
        <f>SUMIF($B$4:$B$38,"Transportation: Benefits (Cert.)", $C$4:$C$38)</f>
        <v>0</v>
      </c>
    </row>
    <row r="93" spans="2:3">
      <c r="B93" s="4" t="s">
        <v>107</v>
      </c>
      <c r="C93" s="6">
        <f>SUMIF($B$4:$B$38,"Transportation: Salary (NonCert.)", $C$4:$C$38)</f>
        <v>0</v>
      </c>
    </row>
    <row r="94" spans="2:3">
      <c r="B94" s="4" t="s">
        <v>109</v>
      </c>
      <c r="C94" s="6">
        <f>SUMIF($B$4:$B$38,"Transportation: Benefits (NonCert.)", $C$4:$C$38)</f>
        <v>0</v>
      </c>
    </row>
    <row r="95" spans="2:3">
      <c r="B95" s="3" t="s">
        <v>111</v>
      </c>
      <c r="C95" s="6">
        <f>SUMIF($B$4:$B$38,"Transportation: Professional Services", $C$4:$C$38)</f>
        <v>0</v>
      </c>
    </row>
    <row r="96" spans="2:3">
      <c r="B96" s="3" t="s">
        <v>113</v>
      </c>
      <c r="C96" s="6">
        <f>SUMIF($B$4:$B$38,"Transportation: Rentals", $C$4:$C$38)</f>
        <v>0</v>
      </c>
    </row>
    <row r="97" spans="2:3">
      <c r="B97" s="3" t="s">
        <v>115</v>
      </c>
      <c r="C97" s="6">
        <f>SUMIF($B$4:$B$38,"Transportation: Other Purchased Services", $C$4:$C$38)</f>
        <v>0</v>
      </c>
    </row>
    <row r="98" spans="2:3">
      <c r="B98" s="3" t="s">
        <v>117</v>
      </c>
      <c r="C98" s="6">
        <f>SUMIF($B$4:$B$38,"Transportation: General Supplies", $C$4:$C$38)</f>
        <v>0</v>
      </c>
    </row>
    <row r="99" spans="2:3">
      <c r="B99" s="3" t="s">
        <v>119</v>
      </c>
      <c r="C99" s="6">
        <f>SUMIF($B$4:$B$38,"Transportation: Property", $C$4:$C$38)</f>
        <v>0</v>
      </c>
    </row>
    <row r="100" spans="2:3">
      <c r="B100" s="3" t="s">
        <v>121</v>
      </c>
      <c r="C100" s="6">
        <f>SUMIF($B$4:$B$38,"Transportation: Transfer", $C$4:$C$38)</f>
        <v>0</v>
      </c>
    </row>
    <row r="101" spans="2:3">
      <c r="B101" s="4" t="s">
        <v>123</v>
      </c>
      <c r="C101" s="6">
        <f>SUMIF($B$4:$B$38,"Community Services Operations: Salary (Cert.)", $C$4:$C$38)</f>
        <v>0</v>
      </c>
    </row>
    <row r="102" spans="2:3">
      <c r="B102" s="4" t="s">
        <v>125</v>
      </c>
      <c r="C102" s="6">
        <f>SUMIF($B$4:$B$38,"Community Services Operations: Benefits (Cert.)", $C$4:$C$38)</f>
        <v>0</v>
      </c>
    </row>
    <row r="103" spans="2:3">
      <c r="B103" s="4" t="s">
        <v>127</v>
      </c>
      <c r="C103" s="6">
        <f>SUMIF($B$4:$B$38,"Community Services Operations: Salary (NonCert.)", $C$4:$C$38)</f>
        <v>0</v>
      </c>
    </row>
    <row r="104" spans="2:3">
      <c r="B104" s="4" t="s">
        <v>129</v>
      </c>
      <c r="C104" s="6">
        <f>SUMIF($B$4:$B$38,"Community Services Operations: Benefits (NonCert.)", $C$4:$C$38)</f>
        <v>0</v>
      </c>
    </row>
    <row r="105" spans="2:3">
      <c r="B105" s="3" t="s">
        <v>131</v>
      </c>
      <c r="C105" s="6">
        <f>SUMIF($B$4:$B$38,"Community Services Operations: Professional Services", $C$4:$C$38)</f>
        <v>0</v>
      </c>
    </row>
    <row r="106" spans="2:3">
      <c r="B106" s="3" t="s">
        <v>133</v>
      </c>
      <c r="C106" s="6">
        <f>SUMIF($B$4:$B$38,"Community Services Operations: Rentals", $C$4:$C$38)</f>
        <v>0</v>
      </c>
    </row>
    <row r="107" spans="2:3">
      <c r="B107" s="3" t="s">
        <v>135</v>
      </c>
      <c r="C107" s="6">
        <f>SUMIF($B$4:$B$38,"Community Services Operations: Other Purchased Services", $C$4:$C$38)</f>
        <v>0</v>
      </c>
    </row>
    <row r="108" spans="2:3">
      <c r="B108" s="3" t="s">
        <v>137</v>
      </c>
      <c r="C108" s="6">
        <f>SUMIF($B$4:$B$38,"Community Services Operations: General Supplies", $C$4:$C$38)</f>
        <v>0</v>
      </c>
    </row>
    <row r="109" spans="2:3">
      <c r="B109" s="3" t="s">
        <v>139</v>
      </c>
      <c r="C109" s="6">
        <f>SUMIF($B$4:$B$38,"Community Services Operations: Property", $C$4:$C$38)</f>
        <v>0</v>
      </c>
    </row>
    <row r="110" spans="2:3">
      <c r="B110" s="3" t="s">
        <v>141</v>
      </c>
      <c r="C110" s="6">
        <f>SUMIF($B$4:$B$38,"Community Services Operations: Transfer", $C$4:$C$38)</f>
        <v>0</v>
      </c>
    </row>
    <row r="111" spans="2:3">
      <c r="B111" s="3" t="s">
        <v>143</v>
      </c>
      <c r="C111" s="6">
        <f>SUMIF($B$4:$B$38,"Indirect Cost Used", $C$4:$C$38)</f>
        <v>0</v>
      </c>
    </row>
    <row r="112" spans="2:3" ht="18">
      <c r="B112" s="7" t="s">
        <v>971</v>
      </c>
      <c r="C112" s="8">
        <f>SUM(C4:C38)</f>
        <v>0</v>
      </c>
    </row>
  </sheetData>
  <sheetProtection sheet="1" formatCells="0" formatRows="0" insertRows="0" insertHyperlinks="0" selectLockedCells="1"/>
  <mergeCells count="2">
    <mergeCell ref="A1:C1"/>
    <mergeCell ref="A2:C2"/>
  </mergeCells>
  <conditionalFormatting sqref="B4:B12 A9:A12 C12 A13:C39">
    <cfRule type="expression" dxfId="50" priority="5">
      <formula>MOD(ROW(),2)=0</formula>
    </cfRule>
  </conditionalFormatting>
  <conditionalFormatting sqref="B41:C111">
    <cfRule type="expression" dxfId="49" priority="4">
      <formula>MOD(ROW(),2)=0</formula>
    </cfRule>
  </conditionalFormatting>
  <hyperlinks>
    <hyperlink ref="B3" location="'Budget Example Expenditures'!A1" display="Budget Category" xr:uid="{D87F44B4-8C4C-4A48-9CD3-3CA5CA2EA3DA}"/>
  </hyperlinks>
  <pageMargins left="0.7" right="0.7" top="0.75" bottom="0.75" header="0.3" footer="0.3"/>
  <pageSetup orientation="portrait" r:id="rId1"/>
  <drawing r:id="rId2"/>
  <legacyDrawing r:id="rId3"/>
  <extLst>
    <ext xmlns:x14="http://schemas.microsoft.com/office/spreadsheetml/2009/9/main" uri="{78C0D931-6437-407d-A8EE-F0AAD7539E65}">
      <x14:conditionalFormattings>
        <x14:conditionalFormatting xmlns:xm="http://schemas.microsoft.com/office/excel/2006/main">
          <x14:cfRule type="cellIs" priority="1" operator="lessThan" id="{C3D3F9EF-78E7-4872-A4D8-8DE52FEA02A4}">
            <xm:f>'Funding Descriptions'!$C40</xm:f>
            <x14:dxf>
              <font>
                <b/>
                <i val="0"/>
                <color rgb="FFC00000"/>
              </font>
              <fill>
                <patternFill patternType="solid">
                  <bgColor theme="5" tint="0.79998168889431442"/>
                </patternFill>
              </fill>
            </x14:dxf>
          </x14:cfRule>
          <x14:cfRule type="cellIs" priority="3" operator="greaterThan" id="{F22568FB-5EDB-4EE2-B33E-A94C35DEBA35}">
            <xm:f>'Funding Descriptions'!$C40</xm:f>
            <x14:dxf>
              <font>
                <b/>
                <i val="0"/>
                <color rgb="FF00B050"/>
              </font>
              <fill>
                <patternFill patternType="solid">
                  <bgColor theme="9" tint="0.79998168889431442"/>
                </patternFill>
              </fill>
            </x14:dxf>
          </x14:cfRule>
          <xm:sqref>C41:C112</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CFED1DE5-3137-409A-8A2D-DB5874C2CF5E}">
          <x14:formula1>
            <xm:f>List!$A$2:$A$73</xm:f>
          </x14:formula1>
          <xm:sqref>B4:B39</xm:sqref>
        </x14:dataValidation>
      </x14:dataValidations>
    </ext>
  </extLs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01C8BF-435D-4462-BA38-EBEACBA794E5}">
  <sheetPr codeName="Sheet13">
    <tabColor rgb="FFB603FD"/>
  </sheetPr>
  <dimension ref="A1:M37"/>
  <sheetViews>
    <sheetView zoomScale="90" zoomScaleNormal="90" workbookViewId="0">
      <selection activeCell="A22" sqref="A22:B22"/>
    </sheetView>
  </sheetViews>
  <sheetFormatPr defaultColWidth="9.140625" defaultRowHeight="14.45"/>
  <cols>
    <col min="1" max="1" width="9.140625" style="28"/>
    <col min="2" max="2" width="20.7109375" style="28" bestFit="1" customWidth="1"/>
    <col min="3" max="13" width="13.7109375" style="28" customWidth="1"/>
    <col min="14" max="16384" width="9.140625" style="28"/>
  </cols>
  <sheetData>
    <row r="1" spans="1:13" ht="29.25" customHeight="1">
      <c r="A1" s="276" t="s">
        <v>1051</v>
      </c>
      <c r="B1" s="277"/>
      <c r="C1" s="277"/>
      <c r="D1" s="277"/>
      <c r="E1" s="277"/>
      <c r="F1" s="277"/>
      <c r="G1" s="277"/>
      <c r="H1" s="277"/>
      <c r="I1" s="277"/>
      <c r="J1" s="277"/>
      <c r="K1" s="277"/>
      <c r="L1" s="277"/>
      <c r="M1" s="278"/>
    </row>
    <row r="2" spans="1:13" ht="28.5" customHeight="1">
      <c r="A2" s="265"/>
      <c r="B2" s="266"/>
      <c r="C2" s="266"/>
      <c r="D2" s="266"/>
      <c r="E2" s="266"/>
      <c r="F2" s="266"/>
      <c r="G2" s="266"/>
      <c r="H2" s="266"/>
      <c r="I2" s="266"/>
      <c r="J2" s="266"/>
      <c r="K2" s="266"/>
      <c r="L2" s="266"/>
      <c r="M2" s="267"/>
    </row>
    <row r="3" spans="1:13" ht="23.25" customHeight="1">
      <c r="A3" s="260" t="s">
        <v>1048</v>
      </c>
      <c r="B3" s="261"/>
      <c r="C3" s="261"/>
      <c r="D3" s="261"/>
      <c r="E3" s="261"/>
      <c r="F3" s="261"/>
      <c r="G3" s="261"/>
      <c r="H3" s="261"/>
      <c r="I3" s="261"/>
      <c r="J3" s="261"/>
      <c r="K3" s="261"/>
      <c r="L3" s="261"/>
      <c r="M3" s="262"/>
    </row>
    <row r="4" spans="1:13">
      <c r="A4" s="263" t="s">
        <v>944</v>
      </c>
      <c r="B4" s="264"/>
      <c r="C4" s="88">
        <v>110</v>
      </c>
      <c r="D4" s="88">
        <v>120</v>
      </c>
      <c r="E4" s="88" t="s">
        <v>974</v>
      </c>
      <c r="F4" s="88" t="s">
        <v>974</v>
      </c>
      <c r="G4" s="88" t="s">
        <v>975</v>
      </c>
      <c r="H4" s="88">
        <v>440</v>
      </c>
      <c r="I4" s="88" t="s">
        <v>976</v>
      </c>
      <c r="J4" s="88" t="s">
        <v>977</v>
      </c>
      <c r="K4" s="88" t="s">
        <v>978</v>
      </c>
      <c r="L4" s="88">
        <v>910</v>
      </c>
      <c r="M4" s="89"/>
    </row>
    <row r="5" spans="1:13" ht="14.45" customHeight="1">
      <c r="A5" s="206" t="s">
        <v>979</v>
      </c>
      <c r="B5" s="208" t="s">
        <v>980</v>
      </c>
      <c r="C5" s="209" t="s">
        <v>981</v>
      </c>
      <c r="D5" s="210"/>
      <c r="E5" s="209" t="s">
        <v>982</v>
      </c>
      <c r="F5" s="210"/>
      <c r="G5" s="211" t="s">
        <v>983</v>
      </c>
      <c r="H5" s="212" t="s">
        <v>984</v>
      </c>
      <c r="I5" s="212" t="s">
        <v>985</v>
      </c>
      <c r="J5" s="212" t="s">
        <v>986</v>
      </c>
      <c r="K5" s="212" t="s">
        <v>987</v>
      </c>
      <c r="L5" s="212" t="s">
        <v>988</v>
      </c>
      <c r="M5" s="213" t="s">
        <v>989</v>
      </c>
    </row>
    <row r="6" spans="1:13">
      <c r="A6" s="207"/>
      <c r="B6" s="207"/>
      <c r="C6" s="29" t="s">
        <v>990</v>
      </c>
      <c r="D6" s="29" t="s">
        <v>991</v>
      </c>
      <c r="E6" s="29" t="s">
        <v>990</v>
      </c>
      <c r="F6" s="29" t="s">
        <v>992</v>
      </c>
      <c r="G6" s="207"/>
      <c r="H6" s="207"/>
      <c r="I6" s="207"/>
      <c r="J6" s="207"/>
      <c r="K6" s="207"/>
      <c r="L6" s="207"/>
      <c r="M6" s="207"/>
    </row>
    <row r="7" spans="1:13">
      <c r="A7" s="30">
        <v>11000</v>
      </c>
      <c r="B7" s="30" t="s">
        <v>993</v>
      </c>
      <c r="C7" s="79">
        <f>'Amendment #2 Funding Dscrpt'!C41</f>
        <v>0</v>
      </c>
      <c r="D7" s="80">
        <f>'Amendment #2 Funding Dscrpt'!C43</f>
        <v>0</v>
      </c>
      <c r="E7" s="79">
        <f>'Amendment #2 Funding Dscrpt'!C42</f>
        <v>0</v>
      </c>
      <c r="F7" s="79">
        <f>'Amendment #2 Funding Dscrpt'!$C44</f>
        <v>0</v>
      </c>
      <c r="G7" s="79">
        <f>'Amendment #2 Funding Dscrpt'!$C45</f>
        <v>0</v>
      </c>
      <c r="H7" s="79">
        <f>'Amendment #2 Funding Dscrpt'!$C46</f>
        <v>0</v>
      </c>
      <c r="I7" s="79">
        <f>'Amendment #2 Funding Dscrpt'!$C47</f>
        <v>0</v>
      </c>
      <c r="J7" s="79">
        <f>'Amendment #2 Funding Dscrpt'!$C48</f>
        <v>0</v>
      </c>
      <c r="K7" s="79">
        <f>'Amendment #2 Funding Dscrpt'!C49</f>
        <v>0</v>
      </c>
      <c r="L7" s="79">
        <f>'Amendment #2 Funding Dscrpt'!$C50</f>
        <v>0</v>
      </c>
      <c r="M7" s="81">
        <f t="shared" ref="M7:M14" si="0">SUM(C7:L7)</f>
        <v>0</v>
      </c>
    </row>
    <row r="8" spans="1:13" ht="27.6">
      <c r="A8" s="31">
        <v>21000</v>
      </c>
      <c r="B8" s="30" t="s">
        <v>994</v>
      </c>
      <c r="C8" s="79">
        <f>'Amendment #2 Funding Dscrpt'!C51</f>
        <v>0</v>
      </c>
      <c r="D8" s="79">
        <f>'Amendment #2 Funding Dscrpt'!C53</f>
        <v>0</v>
      </c>
      <c r="E8" s="79">
        <f>'Amendment #2 Funding Dscrpt'!C52</f>
        <v>0</v>
      </c>
      <c r="F8" s="79">
        <f>'Amendment #2 Funding Dscrpt'!C54</f>
        <v>0</v>
      </c>
      <c r="G8" s="79">
        <f>'Amendment #2 Funding Dscrpt'!$C55</f>
        <v>0</v>
      </c>
      <c r="H8" s="79">
        <f>'Amendment #2 Funding Dscrpt'!$C56</f>
        <v>0</v>
      </c>
      <c r="I8" s="79">
        <f>'Amendment #2 Funding Dscrpt'!$C57</f>
        <v>0</v>
      </c>
      <c r="J8" s="79">
        <f>'Amendment #2 Funding Dscrpt'!$C58</f>
        <v>0</v>
      </c>
      <c r="K8" s="79">
        <f>'Amendment #2 Funding Dscrpt'!$C59</f>
        <v>0</v>
      </c>
      <c r="L8" s="79">
        <f>'Amendment #2 Funding Dscrpt'!$C60</f>
        <v>0</v>
      </c>
      <c r="M8" s="81">
        <f t="shared" si="0"/>
        <v>0</v>
      </c>
    </row>
    <row r="9" spans="1:13" ht="20.45">
      <c r="A9" s="31">
        <v>22100</v>
      </c>
      <c r="B9" s="32" t="s">
        <v>995</v>
      </c>
      <c r="C9" s="79">
        <f>'Amendment #2 Funding Dscrpt'!C61</f>
        <v>0</v>
      </c>
      <c r="D9" s="79">
        <f>'Amendment #2 Funding Dscrpt'!C63</f>
        <v>0</v>
      </c>
      <c r="E9" s="79">
        <f>'Amendment #2 Funding Dscrpt'!C62</f>
        <v>0</v>
      </c>
      <c r="F9" s="79">
        <f>'Amendment #2 Funding Dscrpt'!C64</f>
        <v>0</v>
      </c>
      <c r="G9" s="79">
        <f>'Amendment #2 Funding Dscrpt'!$C65</f>
        <v>0</v>
      </c>
      <c r="H9" s="79">
        <f>'Amendment #2 Funding Dscrpt'!$C66</f>
        <v>0</v>
      </c>
      <c r="I9" s="79">
        <f>'Amendment #2 Funding Dscrpt'!$C67</f>
        <v>0</v>
      </c>
      <c r="J9" s="79">
        <f>'Amendment #2 Funding Dscrpt'!$C68</f>
        <v>0</v>
      </c>
      <c r="K9" s="79">
        <f>'Amendment #2 Funding Dscrpt'!$C69</f>
        <v>0</v>
      </c>
      <c r="L9" s="79">
        <f>'Amendment #2 Funding Dscrpt'!$C70</f>
        <v>0</v>
      </c>
      <c r="M9" s="81">
        <f t="shared" si="0"/>
        <v>0</v>
      </c>
    </row>
    <row r="10" spans="1:13">
      <c r="A10" s="31">
        <v>22900</v>
      </c>
      <c r="B10" s="30" t="s">
        <v>996</v>
      </c>
      <c r="C10" s="79">
        <f>'Amendment #2 Funding Dscrpt'!$C71</f>
        <v>0</v>
      </c>
      <c r="D10" s="79">
        <f>'Amendment #2 Funding Dscrpt'!$C73</f>
        <v>0</v>
      </c>
      <c r="E10" s="79">
        <f>'Amendment #2 Funding Dscrpt'!$C72</f>
        <v>0</v>
      </c>
      <c r="F10" s="79">
        <f>'Amendment #2 Funding Dscrpt'!$C74</f>
        <v>0</v>
      </c>
      <c r="G10" s="79">
        <f>'Amendment #2 Funding Dscrpt'!$C75</f>
        <v>0</v>
      </c>
      <c r="H10" s="79">
        <f>'Amendment #2 Funding Dscrpt'!$C76</f>
        <v>0</v>
      </c>
      <c r="I10" s="79">
        <f>'Amendment #2 Funding Dscrpt'!$C77</f>
        <v>0</v>
      </c>
      <c r="J10" s="79">
        <f>'Amendment #2 Funding Dscrpt'!$C78</f>
        <v>0</v>
      </c>
      <c r="K10" s="79">
        <f>'Amendment #2 Funding Dscrpt'!$C79</f>
        <v>0</v>
      </c>
      <c r="L10" s="79">
        <f>'Amendment #2 Funding Dscrpt'!$C80</f>
        <v>0</v>
      </c>
      <c r="M10" s="81">
        <f t="shared" si="0"/>
        <v>0</v>
      </c>
    </row>
    <row r="11" spans="1:13">
      <c r="A11" s="31">
        <v>25191</v>
      </c>
      <c r="B11" s="30" t="s">
        <v>997</v>
      </c>
      <c r="C11" s="79"/>
      <c r="D11" s="79"/>
      <c r="E11" s="79"/>
      <c r="F11" s="79"/>
      <c r="G11" s="79"/>
      <c r="H11" s="79"/>
      <c r="I11" s="79"/>
      <c r="J11" s="79"/>
      <c r="K11" s="79"/>
      <c r="L11" s="79"/>
      <c r="M11" s="81">
        <f t="shared" si="0"/>
        <v>0</v>
      </c>
    </row>
    <row r="12" spans="1:13">
      <c r="A12" s="31">
        <v>26000</v>
      </c>
      <c r="B12" s="33" t="s">
        <v>998</v>
      </c>
      <c r="C12" s="79">
        <f>'Amendment #2 Funding Dscrpt'!$C81</f>
        <v>0</v>
      </c>
      <c r="D12" s="79">
        <f>'Amendment #2 Funding Dscrpt'!$C83</f>
        <v>0</v>
      </c>
      <c r="E12" s="79">
        <f>'Amendment #2 Funding Dscrpt'!$C82</f>
        <v>0</v>
      </c>
      <c r="F12" s="79">
        <f>'Amendment #2 Funding Dscrpt'!$C84</f>
        <v>0</v>
      </c>
      <c r="G12" s="79">
        <f>'Amendment #2 Funding Dscrpt'!$C85</f>
        <v>0</v>
      </c>
      <c r="H12" s="79">
        <f>'Amendment #2 Funding Dscrpt'!$C86</f>
        <v>0</v>
      </c>
      <c r="I12" s="79">
        <f>'Amendment #2 Funding Dscrpt'!$C87</f>
        <v>0</v>
      </c>
      <c r="J12" s="79">
        <f>'Amendment #2 Funding Dscrpt'!$C88</f>
        <v>0</v>
      </c>
      <c r="K12" s="79">
        <f>'Amendment #2 Funding Dscrpt'!$C89</f>
        <v>0</v>
      </c>
      <c r="L12" s="79">
        <f>'Amendment #2 Funding Dscrpt'!$C90</f>
        <v>0</v>
      </c>
      <c r="M12" s="81">
        <f t="shared" si="0"/>
        <v>0</v>
      </c>
    </row>
    <row r="13" spans="1:13">
      <c r="A13" s="30">
        <v>27000</v>
      </c>
      <c r="B13" s="30" t="s">
        <v>999</v>
      </c>
      <c r="C13" s="79">
        <f>'Amendment #2 Funding Dscrpt'!$C91</f>
        <v>0</v>
      </c>
      <c r="D13" s="79">
        <f>'Amendment #2 Funding Dscrpt'!$C93</f>
        <v>0</v>
      </c>
      <c r="E13" s="79">
        <f>'Amendment #2 Funding Dscrpt'!$C92</f>
        <v>0</v>
      </c>
      <c r="F13" s="79">
        <f>'Amendment #2 Funding Dscrpt'!$C94</f>
        <v>0</v>
      </c>
      <c r="G13" s="79">
        <f>'Amendment #2 Funding Dscrpt'!$C95</f>
        <v>0</v>
      </c>
      <c r="H13" s="79">
        <f>'Amendment #2 Funding Dscrpt'!$C96</f>
        <v>0</v>
      </c>
      <c r="I13" s="79">
        <f>'Amendment #2 Funding Dscrpt'!$C97</f>
        <v>0</v>
      </c>
      <c r="J13" s="79">
        <f>'Amendment #2 Funding Dscrpt'!$C98</f>
        <v>0</v>
      </c>
      <c r="K13" s="79">
        <f>'Amendment #2 Funding Dscrpt'!$C99</f>
        <v>0</v>
      </c>
      <c r="L13" s="79">
        <f>'Amendment #2 Funding Dscrpt'!$C100</f>
        <v>0</v>
      </c>
      <c r="M13" s="81">
        <f t="shared" si="0"/>
        <v>0</v>
      </c>
    </row>
    <row r="14" spans="1:13" ht="27.6">
      <c r="A14" s="30">
        <v>33000</v>
      </c>
      <c r="B14" s="30" t="s">
        <v>1000</v>
      </c>
      <c r="C14" s="79">
        <f>'Amendment #2 Funding Dscrpt'!$C101</f>
        <v>0</v>
      </c>
      <c r="D14" s="79">
        <f>'Amendment #2 Funding Dscrpt'!$C103</f>
        <v>0</v>
      </c>
      <c r="E14" s="79">
        <f>'Amendment #2 Funding Dscrpt'!$C102</f>
        <v>0</v>
      </c>
      <c r="F14" s="79">
        <f>'Amendment #2 Funding Dscrpt'!$C104</f>
        <v>0</v>
      </c>
      <c r="G14" s="79">
        <f>'Amendment #2 Funding Dscrpt'!$C105</f>
        <v>0</v>
      </c>
      <c r="H14" s="79">
        <f>'Amendment #2 Funding Dscrpt'!$C106</f>
        <v>0</v>
      </c>
      <c r="I14" s="79">
        <f>'Amendment #2 Funding Dscrpt'!$C107</f>
        <v>0</v>
      </c>
      <c r="J14" s="79">
        <f>'Amendment #2 Funding Dscrpt'!$C108</f>
        <v>0</v>
      </c>
      <c r="K14" s="79">
        <f>'Amendment #2 Funding Dscrpt'!$C109</f>
        <v>0</v>
      </c>
      <c r="L14" s="79">
        <f>'Amendment #2 Funding Dscrpt'!$C110</f>
        <v>0</v>
      </c>
      <c r="M14" s="81">
        <f t="shared" si="0"/>
        <v>0</v>
      </c>
    </row>
    <row r="15" spans="1:13">
      <c r="A15" s="30"/>
      <c r="B15" s="113" t="s">
        <v>143</v>
      </c>
      <c r="C15" s="79"/>
      <c r="D15" s="79"/>
      <c r="E15" s="79"/>
      <c r="F15" s="79"/>
      <c r="G15" s="79"/>
      <c r="H15" s="79"/>
      <c r="I15" s="79"/>
      <c r="J15" s="79"/>
      <c r="K15" s="79"/>
      <c r="L15" s="79"/>
      <c r="M15" s="81">
        <f>'Amendment #2 Funding Dscrpt'!$C111</f>
        <v>0</v>
      </c>
    </row>
    <row r="16" spans="1:13">
      <c r="A16" s="34"/>
      <c r="B16" s="35" t="s">
        <v>1001</v>
      </c>
      <c r="C16" s="82">
        <f t="shared" ref="C16:L16" si="1">SUM(C7:C15)</f>
        <v>0</v>
      </c>
      <c r="D16" s="81">
        <f t="shared" si="1"/>
        <v>0</v>
      </c>
      <c r="E16" s="81">
        <f t="shared" si="1"/>
        <v>0</v>
      </c>
      <c r="F16" s="81">
        <f t="shared" si="1"/>
        <v>0</v>
      </c>
      <c r="G16" s="81">
        <f t="shared" si="1"/>
        <v>0</v>
      </c>
      <c r="H16" s="81">
        <f t="shared" si="1"/>
        <v>0</v>
      </c>
      <c r="I16" s="81">
        <f t="shared" si="1"/>
        <v>0</v>
      </c>
      <c r="J16" s="81">
        <f t="shared" si="1"/>
        <v>0</v>
      </c>
      <c r="K16" s="81">
        <f t="shared" si="1"/>
        <v>0</v>
      </c>
      <c r="L16" s="81">
        <f t="shared" si="1"/>
        <v>0</v>
      </c>
      <c r="M16" s="82">
        <f>SUM(C16:L16)+M15</f>
        <v>0</v>
      </c>
    </row>
    <row r="17" spans="1:13" ht="15.6">
      <c r="A17" s="248" t="s">
        <v>1002</v>
      </c>
      <c r="B17" s="249"/>
      <c r="C17" s="249"/>
      <c r="D17" s="249"/>
      <c r="E17" s="249"/>
      <c r="F17" s="249"/>
      <c r="G17" s="249"/>
      <c r="H17" s="249"/>
      <c r="I17" s="249"/>
      <c r="J17" s="249"/>
      <c r="K17" s="249"/>
      <c r="L17" s="210"/>
      <c r="M17" s="90">
        <f>SUM(M7:M15)</f>
        <v>0</v>
      </c>
    </row>
    <row r="18" spans="1:13" ht="16.149999999999999" thickBot="1">
      <c r="A18" s="91"/>
      <c r="B18" s="121"/>
      <c r="C18" s="121"/>
      <c r="D18" s="121"/>
      <c r="E18" s="121"/>
      <c r="F18" s="121"/>
      <c r="G18" s="121"/>
      <c r="H18" s="121"/>
      <c r="I18" s="121"/>
      <c r="J18" s="121"/>
      <c r="K18" s="121"/>
      <c r="L18" s="121"/>
      <c r="M18" s="92"/>
    </row>
    <row r="19" spans="1:13" ht="18.600000000000001" thickBot="1">
      <c r="A19" s="273" t="s">
        <v>1003</v>
      </c>
      <c r="B19" s="274"/>
      <c r="C19" s="274"/>
      <c r="D19" s="274"/>
      <c r="E19" s="274"/>
      <c r="F19" s="274"/>
      <c r="G19" s="274"/>
      <c r="H19" s="274"/>
      <c r="I19" s="274"/>
      <c r="J19" s="274"/>
      <c r="K19" s="274"/>
      <c r="L19" s="274"/>
      <c r="M19" s="275"/>
    </row>
    <row r="20" spans="1:13" ht="21.75" customHeight="1">
      <c r="A20" s="250" t="s">
        <v>1004</v>
      </c>
      <c r="B20" s="251"/>
      <c r="C20" s="251"/>
      <c r="D20" s="251"/>
      <c r="E20" s="251"/>
      <c r="F20" s="251"/>
      <c r="G20" s="251"/>
      <c r="H20" s="251"/>
      <c r="I20" s="251"/>
      <c r="J20" s="251"/>
      <c r="K20" s="251"/>
      <c r="L20" s="251"/>
      <c r="M20" s="252"/>
    </row>
    <row r="21" spans="1:13" ht="27.6">
      <c r="A21" s="195" t="s">
        <v>1005</v>
      </c>
      <c r="B21" s="196"/>
      <c r="C21" s="195" t="s">
        <v>1006</v>
      </c>
      <c r="D21" s="196"/>
      <c r="E21" s="122" t="s">
        <v>1007</v>
      </c>
      <c r="F21" s="137" t="s">
        <v>1008</v>
      </c>
      <c r="G21" s="137" t="s">
        <v>1009</v>
      </c>
      <c r="H21" s="122" t="s">
        <v>1010</v>
      </c>
      <c r="I21" s="195" t="s">
        <v>1011</v>
      </c>
      <c r="J21" s="196"/>
      <c r="K21" s="197" t="s">
        <v>1012</v>
      </c>
      <c r="L21" s="196"/>
      <c r="M21" s="196"/>
    </row>
    <row r="22" spans="1:13">
      <c r="A22" s="245"/>
      <c r="B22" s="246"/>
      <c r="C22" s="245"/>
      <c r="D22" s="246"/>
      <c r="E22" s="36"/>
      <c r="F22" s="37"/>
      <c r="G22" s="37"/>
      <c r="H22" s="37"/>
      <c r="I22" s="245"/>
      <c r="J22" s="246"/>
      <c r="K22" s="245"/>
      <c r="L22" s="247"/>
      <c r="M22" s="246"/>
    </row>
    <row r="23" spans="1:13">
      <c r="A23" s="245"/>
      <c r="B23" s="246"/>
      <c r="C23" s="245"/>
      <c r="D23" s="246"/>
      <c r="E23" s="36"/>
      <c r="F23" s="37"/>
      <c r="G23" s="37"/>
      <c r="H23" s="37"/>
      <c r="I23" s="245"/>
      <c r="J23" s="246"/>
      <c r="K23" s="245"/>
      <c r="L23" s="247"/>
      <c r="M23" s="246"/>
    </row>
    <row r="24" spans="1:13">
      <c r="A24" s="245"/>
      <c r="B24" s="246"/>
      <c r="C24" s="245"/>
      <c r="D24" s="246"/>
      <c r="E24" s="36"/>
      <c r="F24" s="37"/>
      <c r="G24" s="37"/>
      <c r="H24" s="37"/>
      <c r="I24" s="245"/>
      <c r="J24" s="246"/>
      <c r="K24" s="245"/>
      <c r="L24" s="247"/>
      <c r="M24" s="246"/>
    </row>
    <row r="25" spans="1:13">
      <c r="A25" s="245"/>
      <c r="B25" s="246"/>
      <c r="C25" s="245"/>
      <c r="D25" s="246"/>
      <c r="E25" s="36"/>
      <c r="F25" s="37"/>
      <c r="G25" s="37"/>
      <c r="H25" s="37"/>
      <c r="I25" s="245"/>
      <c r="J25" s="246"/>
      <c r="K25" s="245"/>
      <c r="L25" s="247"/>
      <c r="M25" s="246"/>
    </row>
    <row r="26" spans="1:13">
      <c r="A26" s="245"/>
      <c r="B26" s="246"/>
      <c r="C26" s="245"/>
      <c r="D26" s="246"/>
      <c r="E26" s="36"/>
      <c r="F26" s="37"/>
      <c r="G26" s="37"/>
      <c r="H26" s="37"/>
      <c r="I26" s="245"/>
      <c r="J26" s="246"/>
      <c r="K26" s="245"/>
      <c r="L26" s="247"/>
      <c r="M26" s="246"/>
    </row>
    <row r="27" spans="1:13">
      <c r="A27" s="245"/>
      <c r="B27" s="246"/>
      <c r="C27" s="245"/>
      <c r="D27" s="246"/>
      <c r="E27" s="36"/>
      <c r="F27" s="37"/>
      <c r="G27" s="37"/>
      <c r="H27" s="37"/>
      <c r="I27" s="245"/>
      <c r="J27" s="246"/>
      <c r="K27" s="245"/>
      <c r="L27" s="247"/>
      <c r="M27" s="246"/>
    </row>
    <row r="28" spans="1:13">
      <c r="A28" s="245"/>
      <c r="B28" s="246"/>
      <c r="C28" s="245"/>
      <c r="D28" s="246"/>
      <c r="E28" s="36"/>
      <c r="F28" s="37"/>
      <c r="G28" s="37"/>
      <c r="H28" s="37"/>
      <c r="I28" s="245"/>
      <c r="J28" s="246"/>
      <c r="K28" s="245"/>
      <c r="L28" s="247"/>
      <c r="M28" s="246"/>
    </row>
    <row r="29" spans="1:13">
      <c r="A29" s="245"/>
      <c r="B29" s="246"/>
      <c r="C29" s="245"/>
      <c r="D29" s="246"/>
      <c r="E29" s="36"/>
      <c r="F29" s="37"/>
      <c r="G29" s="37"/>
      <c r="H29" s="37"/>
      <c r="I29" s="245"/>
      <c r="J29" s="246"/>
      <c r="K29" s="245"/>
      <c r="L29" s="247"/>
      <c r="M29" s="246"/>
    </row>
    <row r="30" spans="1:13">
      <c r="A30" s="245"/>
      <c r="B30" s="246"/>
      <c r="C30" s="245"/>
      <c r="D30" s="246"/>
      <c r="E30" s="36"/>
      <c r="F30" s="37"/>
      <c r="G30" s="37"/>
      <c r="H30" s="37"/>
      <c r="I30" s="245"/>
      <c r="J30" s="246"/>
      <c r="K30" s="245"/>
      <c r="L30" s="247"/>
      <c r="M30" s="246"/>
    </row>
    <row r="31" spans="1:13">
      <c r="A31" s="245"/>
      <c r="B31" s="246"/>
      <c r="C31" s="245"/>
      <c r="D31" s="246"/>
      <c r="E31" s="36"/>
      <c r="F31" s="37"/>
      <c r="G31" s="37"/>
      <c r="H31" s="37"/>
      <c r="I31" s="245"/>
      <c r="J31" s="246"/>
      <c r="K31" s="245"/>
      <c r="L31" s="247"/>
      <c r="M31" s="246"/>
    </row>
    <row r="32" spans="1:13">
      <c r="A32" s="245"/>
      <c r="B32" s="246"/>
      <c r="C32" s="245"/>
      <c r="D32" s="246"/>
      <c r="E32" s="36"/>
      <c r="F32" s="37"/>
      <c r="G32" s="37"/>
      <c r="H32" s="37"/>
      <c r="I32" s="245"/>
      <c r="J32" s="246"/>
      <c r="K32" s="245"/>
      <c r="L32" s="247"/>
      <c r="M32" s="246"/>
    </row>
    <row r="33" spans="1:13">
      <c r="A33" s="245"/>
      <c r="B33" s="246"/>
      <c r="C33" s="245"/>
      <c r="D33" s="246"/>
      <c r="E33" s="36"/>
      <c r="F33" s="37"/>
      <c r="G33" s="37"/>
      <c r="H33" s="37"/>
      <c r="I33" s="245"/>
      <c r="J33" s="246"/>
      <c r="K33" s="245"/>
      <c r="L33" s="247"/>
      <c r="M33" s="246"/>
    </row>
    <row r="34" spans="1:13">
      <c r="A34" s="245"/>
      <c r="B34" s="246"/>
      <c r="C34" s="245"/>
      <c r="D34" s="246"/>
      <c r="E34" s="36"/>
      <c r="F34" s="37"/>
      <c r="G34" s="37"/>
      <c r="H34" s="37"/>
      <c r="I34" s="245"/>
      <c r="J34" s="246"/>
      <c r="K34" s="245"/>
      <c r="L34" s="247"/>
      <c r="M34" s="246"/>
    </row>
    <row r="35" spans="1:13">
      <c r="A35" s="245"/>
      <c r="B35" s="246"/>
      <c r="C35" s="245"/>
      <c r="D35" s="246"/>
      <c r="E35" s="36"/>
      <c r="F35" s="37"/>
      <c r="G35" s="37"/>
      <c r="H35" s="37"/>
      <c r="I35" s="245"/>
      <c r="J35" s="246"/>
      <c r="K35" s="245"/>
      <c r="L35" s="247"/>
      <c r="M35" s="246"/>
    </row>
    <row r="36" spans="1:13">
      <c r="A36" s="245"/>
      <c r="B36" s="246"/>
      <c r="C36" s="245"/>
      <c r="D36" s="246"/>
      <c r="E36" s="36"/>
      <c r="F36" s="37"/>
      <c r="G36" s="37"/>
      <c r="H36" s="37"/>
      <c r="I36" s="245"/>
      <c r="J36" s="246"/>
      <c r="K36" s="245"/>
      <c r="L36" s="247"/>
      <c r="M36" s="246"/>
    </row>
    <row r="37" spans="1:13">
      <c r="A37" s="245"/>
      <c r="B37" s="246"/>
      <c r="C37" s="245"/>
      <c r="D37" s="246"/>
      <c r="E37" s="36"/>
      <c r="F37" s="37"/>
      <c r="G37" s="37"/>
      <c r="H37" s="37"/>
      <c r="I37" s="245"/>
      <c r="J37" s="246"/>
      <c r="K37" s="245"/>
      <c r="L37" s="247"/>
      <c r="M37" s="246"/>
    </row>
  </sheetData>
  <sheetProtection sheet="1" formatCells="0" formatColumns="0" formatRows="0" insertRows="0" insertHyperlinks="0" selectLockedCells="1"/>
  <mergeCells count="86">
    <mergeCell ref="A37:B37"/>
    <mergeCell ref="C37:D37"/>
    <mergeCell ref="I37:J37"/>
    <mergeCell ref="K37:M37"/>
    <mergeCell ref="A35:B35"/>
    <mergeCell ref="C35:D35"/>
    <mergeCell ref="I35:J35"/>
    <mergeCell ref="K35:M35"/>
    <mergeCell ref="A36:B36"/>
    <mergeCell ref="C36:D36"/>
    <mergeCell ref="I36:J36"/>
    <mergeCell ref="K36:M36"/>
    <mergeCell ref="A33:B33"/>
    <mergeCell ref="C33:D33"/>
    <mergeCell ref="I33:J33"/>
    <mergeCell ref="K33:M33"/>
    <mergeCell ref="A34:B34"/>
    <mergeCell ref="C34:D34"/>
    <mergeCell ref="I34:J34"/>
    <mergeCell ref="K34:M34"/>
    <mergeCell ref="A17:L17"/>
    <mergeCell ref="A1:M1"/>
    <mergeCell ref="A2:M2"/>
    <mergeCell ref="A3:M3"/>
    <mergeCell ref="A4:B4"/>
    <mergeCell ref="A5:A6"/>
    <mergeCell ref="B5:B6"/>
    <mergeCell ref="C5:D5"/>
    <mergeCell ref="E5:F5"/>
    <mergeCell ref="G5:G6"/>
    <mergeCell ref="H5:H6"/>
    <mergeCell ref="I5:I6"/>
    <mergeCell ref="J5:J6"/>
    <mergeCell ref="K5:K6"/>
    <mergeCell ref="L5:L6"/>
    <mergeCell ref="M5:M6"/>
    <mergeCell ref="A19:M19"/>
    <mergeCell ref="A20:M20"/>
    <mergeCell ref="A21:B21"/>
    <mergeCell ref="C21:D21"/>
    <mergeCell ref="I21:J21"/>
    <mergeCell ref="K21:M21"/>
    <mergeCell ref="A22:B22"/>
    <mergeCell ref="C22:D22"/>
    <mergeCell ref="I22:J22"/>
    <mergeCell ref="K22:M22"/>
    <mergeCell ref="A23:B23"/>
    <mergeCell ref="C23:D23"/>
    <mergeCell ref="I23:J23"/>
    <mergeCell ref="K23:M23"/>
    <mergeCell ref="A24:B24"/>
    <mergeCell ref="C24:D24"/>
    <mergeCell ref="I24:J24"/>
    <mergeCell ref="K24:M24"/>
    <mergeCell ref="A25:B25"/>
    <mergeCell ref="C25:D25"/>
    <mergeCell ref="I25:J25"/>
    <mergeCell ref="K25:M25"/>
    <mergeCell ref="A26:B26"/>
    <mergeCell ref="C26:D26"/>
    <mergeCell ref="I26:J26"/>
    <mergeCell ref="K26:M26"/>
    <mergeCell ref="A27:B27"/>
    <mergeCell ref="C27:D27"/>
    <mergeCell ref="I27:J27"/>
    <mergeCell ref="K27:M27"/>
    <mergeCell ref="A28:B28"/>
    <mergeCell ref="C28:D28"/>
    <mergeCell ref="I28:J28"/>
    <mergeCell ref="K28:M28"/>
    <mergeCell ref="A29:B29"/>
    <mergeCell ref="C29:D29"/>
    <mergeCell ref="I29:J29"/>
    <mergeCell ref="K29:M29"/>
    <mergeCell ref="A32:B32"/>
    <mergeCell ref="C32:D32"/>
    <mergeCell ref="I32:J32"/>
    <mergeCell ref="K32:M32"/>
    <mergeCell ref="A30:B30"/>
    <mergeCell ref="C30:D30"/>
    <mergeCell ref="I30:J30"/>
    <mergeCell ref="K30:M30"/>
    <mergeCell ref="A31:B31"/>
    <mergeCell ref="C31:D31"/>
    <mergeCell ref="I31:J31"/>
    <mergeCell ref="K31:M31"/>
  </mergeCells>
  <conditionalFormatting sqref="A7:M14 A16:M18">
    <cfRule type="expression" dxfId="46" priority="25">
      <formula>MOD(ROW(),2)=0</formula>
    </cfRule>
  </conditionalFormatting>
  <conditionalFormatting sqref="A15:M15">
    <cfRule type="expression" dxfId="45" priority="1">
      <formula>MOD(ROW(),2)=0</formula>
    </cfRule>
  </conditionalFormatting>
  <conditionalFormatting sqref="A21:M37">
    <cfRule type="expression" dxfId="44" priority="2">
      <formula>MOD(ROW(),2)</formula>
    </cfRule>
  </conditionalFormatting>
  <dataValidations count="3">
    <dataValidation type="list" allowBlank="1" showInputMessage="1" showErrorMessage="1" sqref="E22:E37" xr:uid="{B5EC96A8-E9A1-40AF-94B4-606D5A4577CE}">
      <formula1>"Cert., Non Cert."</formula1>
    </dataValidation>
    <dataValidation type="list" allowBlank="1" showInputMessage="1" showErrorMessage="1" sqref="F22:F37" xr:uid="{59D7F7D5-5C83-4287-99DF-FE32DE57F35F}">
      <formula1>".25, .33, .5, .67, .75, 1.0"</formula1>
    </dataValidation>
    <dataValidation type="list" allowBlank="1" showInputMessage="1" showErrorMessage="1" sqref="G22:H37" xr:uid="{4DF33FF1-A6B1-4C53-ADC7-E85AA70CAC23}">
      <formula1>"Y, N"</formula1>
    </dataValidation>
  </dataValidations>
  <hyperlinks>
    <hyperlink ref="A4:B4" location="'Budget Example Expenditures'!A1" display="Budget Coding Cheat Sheet" xr:uid="{61579D71-3C88-44F4-B4F0-E8877A803DC5}"/>
  </hyperlinks>
  <pageMargins left="0.7" right="0.7" top="0.75" bottom="0.75" header="0.3" footer="0.3"/>
  <pageSetup orientation="portrait" r:id="rId1"/>
  <ignoredErrors>
    <ignoredError sqref="M15" formula="1"/>
  </ignoredErrors>
  <drawing r:id="rId2"/>
  <legacyDrawing r:id="rId3"/>
  <extLst>
    <ext xmlns:x14="http://schemas.microsoft.com/office/spreadsheetml/2009/9/main" uri="{78C0D931-6437-407d-A8EE-F0AAD7539E65}">
      <x14:conditionalFormattings>
        <x14:conditionalFormatting xmlns:xm="http://schemas.microsoft.com/office/excel/2006/main">
          <x14:cfRule type="cellIs" priority="20" operator="greaterThan" id="{B73F333A-40DF-4E2D-8C76-DA31C8051AC8}">
            <xm:f>'Amendment #1 Budget'!C$8</xm:f>
            <x14:dxf>
              <font>
                <b/>
                <i val="0"/>
                <color theme="0"/>
              </font>
              <fill>
                <patternFill>
                  <bgColor rgb="FF00B050"/>
                </patternFill>
              </fill>
            </x14:dxf>
          </x14:cfRule>
          <xm:sqref>C9:F9 C8:M8</xm:sqref>
        </x14:conditionalFormatting>
        <x14:conditionalFormatting xmlns:xm="http://schemas.microsoft.com/office/excel/2006/main">
          <x14:cfRule type="cellIs" priority="14" operator="greaterThan" id="{282D795A-6DC9-40E3-B547-E5A3ECB912F8}">
            <xm:f>'Amendment #1 Budget'!C$12</xm:f>
            <x14:dxf>
              <font>
                <b/>
                <i val="0"/>
                <color theme="0"/>
              </font>
              <fill>
                <patternFill>
                  <bgColor rgb="FF00B050"/>
                </patternFill>
              </fill>
            </x14:dxf>
          </x14:cfRule>
          <xm:sqref>C13:L13 C12:M12</xm:sqref>
        </x14:conditionalFormatting>
        <x14:conditionalFormatting xmlns:xm="http://schemas.microsoft.com/office/excel/2006/main">
          <x14:cfRule type="cellIs" priority="22" operator="greaterThan" id="{14B4D4D3-D3EA-4BA9-B554-B522F349201B}">
            <xm:f>'Amendment #1 Budget'!C$7</xm:f>
            <x14:dxf>
              <font>
                <b/>
                <i val="0"/>
                <color theme="0"/>
              </font>
              <fill>
                <patternFill>
                  <bgColor rgb="FF00B050"/>
                </patternFill>
              </fill>
            </x14:dxf>
          </x14:cfRule>
          <x14:cfRule type="cellIs" priority="23" operator="lessThan" id="{3EFF97DF-5C1B-4097-8D20-C9861527E4EF}">
            <xm:f>'Amendment #1 Budget'!C$7</xm:f>
            <x14:dxf>
              <font>
                <b/>
                <i val="0"/>
                <color theme="0"/>
              </font>
              <fill>
                <patternFill>
                  <bgColor rgb="FFC00000"/>
                </patternFill>
              </fill>
            </x14:dxf>
          </x14:cfRule>
          <xm:sqref>C7:M7</xm:sqref>
        </x14:conditionalFormatting>
        <x14:conditionalFormatting xmlns:xm="http://schemas.microsoft.com/office/excel/2006/main">
          <x14:cfRule type="cellIs" priority="21" operator="lessThan" id="{EAF990D7-6F93-446A-B449-BB6FCE3F92B7}">
            <xm:f>'Amendment #1 Budget'!C$8</xm:f>
            <x14:dxf>
              <font>
                <b/>
                <i val="0"/>
                <color theme="0"/>
              </font>
              <fill>
                <patternFill>
                  <bgColor rgb="FFC00000"/>
                </patternFill>
              </fill>
            </x14:dxf>
          </x14:cfRule>
          <xm:sqref>C8:M8 C9:F9</xm:sqref>
        </x14:conditionalFormatting>
        <x14:conditionalFormatting xmlns:xm="http://schemas.microsoft.com/office/excel/2006/main">
          <x14:cfRule type="cellIs" priority="18" operator="greaterThan" id="{2CE7DE9C-3603-487E-831A-E9C06406ED5C}">
            <xm:f>'Amendment #1 Budget'!C$9</xm:f>
            <x14:dxf>
              <font>
                <b/>
                <i val="0"/>
                <color theme="0"/>
              </font>
              <fill>
                <patternFill>
                  <bgColor rgb="FF00B050"/>
                </patternFill>
              </fill>
            </x14:dxf>
          </x14:cfRule>
          <x14:cfRule type="cellIs" priority="19" operator="lessThan" id="{4915BF49-A871-46C2-A5E8-643DA52F9710}">
            <xm:f>'Amendment #1 Budget'!C$9</xm:f>
            <x14:dxf>
              <font>
                <b/>
                <i val="0"/>
                <color theme="0"/>
              </font>
              <fill>
                <patternFill>
                  <bgColor rgb="FFC00000"/>
                </patternFill>
              </fill>
            </x14:dxf>
          </x14:cfRule>
          <xm:sqref>C9:M9</xm:sqref>
        </x14:conditionalFormatting>
        <x14:conditionalFormatting xmlns:xm="http://schemas.microsoft.com/office/excel/2006/main">
          <x14:cfRule type="cellIs" priority="16" operator="greaterThan" id="{89D4AE25-8DF6-4B3A-8CC0-18521898C76C}">
            <xm:f>'Amendment #1 Budget'!C$10</xm:f>
            <x14:dxf>
              <font>
                <b/>
                <i val="0"/>
                <color theme="0"/>
              </font>
              <fill>
                <patternFill>
                  <bgColor rgb="FF00B050"/>
                </patternFill>
              </fill>
            </x14:dxf>
          </x14:cfRule>
          <x14:cfRule type="cellIs" priority="17" operator="lessThan" id="{8C11F461-3AEB-484E-B45A-224D40252C26}">
            <xm:f>'Amendment #1 Budget'!C$10</xm:f>
            <x14:dxf>
              <font>
                <b/>
                <i val="0"/>
                <color theme="0"/>
              </font>
              <fill>
                <patternFill>
                  <bgColor rgb="FFC00000"/>
                </patternFill>
              </fill>
            </x14:dxf>
          </x14:cfRule>
          <xm:sqref>C10:M10</xm:sqref>
        </x14:conditionalFormatting>
        <x14:conditionalFormatting xmlns:xm="http://schemas.microsoft.com/office/excel/2006/main">
          <x14:cfRule type="cellIs" priority="15" operator="lessThan" id="{471794E4-78D4-4FF6-B99C-8D4156128C8B}">
            <xm:f>'Amendment #1 Budget'!C$12</xm:f>
            <x14:dxf>
              <font>
                <b/>
                <i val="0"/>
                <color theme="0"/>
              </font>
              <fill>
                <patternFill>
                  <bgColor rgb="FFC00000"/>
                </patternFill>
              </fill>
            </x14:dxf>
          </x14:cfRule>
          <xm:sqref>C12:M12 C13:L13</xm:sqref>
        </x14:conditionalFormatting>
        <x14:conditionalFormatting xmlns:xm="http://schemas.microsoft.com/office/excel/2006/main">
          <x14:cfRule type="cellIs" priority="12" operator="greaterThan" id="{E7810D01-3EF8-483D-B944-C8CC3CC924FD}">
            <xm:f>'Amendment #1 Budget'!C$13</xm:f>
            <x14:dxf>
              <font>
                <b/>
                <i val="0"/>
                <color theme="0"/>
              </font>
              <fill>
                <patternFill>
                  <bgColor rgb="FF00B050"/>
                </patternFill>
              </fill>
            </x14:dxf>
          </x14:cfRule>
          <x14:cfRule type="cellIs" priority="13" operator="lessThan" id="{99A6EFBB-9938-4690-9557-63DA75B5FE0B}">
            <xm:f>'Amendment #1 Budget'!C$13</xm:f>
            <x14:dxf>
              <font>
                <b/>
                <i val="0"/>
                <color theme="0"/>
              </font>
              <fill>
                <patternFill>
                  <bgColor rgb="FFC00000"/>
                </patternFill>
              </fill>
            </x14:dxf>
          </x14:cfRule>
          <xm:sqref>C13:M13</xm:sqref>
        </x14:conditionalFormatting>
        <x14:conditionalFormatting xmlns:xm="http://schemas.microsoft.com/office/excel/2006/main">
          <x14:cfRule type="cellIs" priority="10" operator="greaterThan" id="{ED970C5B-4EEC-4FE3-966E-69296B674098}">
            <xm:f>'Amendment #1 Budget'!C$14</xm:f>
            <x14:dxf>
              <font>
                <b/>
                <i val="0"/>
                <color theme="0"/>
              </font>
              <fill>
                <patternFill>
                  <bgColor rgb="FF00B050"/>
                </patternFill>
              </fill>
            </x14:dxf>
          </x14:cfRule>
          <x14:cfRule type="cellIs" priority="11" operator="lessThan" id="{553D27ED-7C0D-4471-9126-80C56D2B1A90}">
            <xm:f>'Amendment #1 Budget'!C$14</xm:f>
            <x14:dxf>
              <font>
                <b/>
                <i val="0"/>
                <color theme="0"/>
              </font>
              <fill>
                <patternFill>
                  <bgColor rgb="FFC00000"/>
                </patternFill>
              </fill>
            </x14:dxf>
          </x14:cfRule>
          <xm:sqref>C14:M14</xm:sqref>
        </x14:conditionalFormatting>
        <x14:conditionalFormatting xmlns:xm="http://schemas.microsoft.com/office/excel/2006/main">
          <x14:cfRule type="cellIs" priority="8" operator="greaterThan" id="{5328E6CB-EF0F-40EA-9D23-CC91FBA2CD00}">
            <xm:f>'Amendment #1 Budget'!C$16</xm:f>
            <x14:dxf>
              <font>
                <b/>
                <i val="0"/>
                <color theme="0"/>
              </font>
              <fill>
                <patternFill>
                  <bgColor rgb="FF00B050"/>
                </patternFill>
              </fill>
            </x14:dxf>
          </x14:cfRule>
          <x14:cfRule type="cellIs" priority="9" operator="lessThan" id="{D9C80AA9-360D-4F10-AE86-752923C0CA9F}">
            <xm:f>'Amendment #1 Budget'!C$16</xm:f>
            <x14:dxf>
              <font>
                <b/>
                <i val="0"/>
                <color theme="0"/>
              </font>
              <fill>
                <patternFill>
                  <bgColor rgb="FFC00000"/>
                </patternFill>
              </fill>
            </x14:dxf>
          </x14:cfRule>
          <xm:sqref>C16:M16</xm:sqref>
        </x14:conditionalFormatting>
        <x14:conditionalFormatting xmlns:xm="http://schemas.microsoft.com/office/excel/2006/main">
          <x14:cfRule type="expression" priority="3" id="{D3CE1580-1E2E-4A84-A778-0A61BAE4F1EC}">
            <xm:f>$M$17='LEA Info'!$Q$3</xm:f>
            <x14:dxf>
              <font>
                <b/>
                <i val="0"/>
                <color rgb="FF00B050"/>
              </font>
            </x14:dxf>
          </x14:cfRule>
          <xm:sqref>M17</xm:sqref>
        </x14:conditionalFormatting>
        <x14:conditionalFormatting xmlns:xm="http://schemas.microsoft.com/office/excel/2006/main">
          <x14:cfRule type="cellIs" priority="26" operator="notEqual" id="{F846EA07-1179-43E2-AC30-15CAB81C143B}">
            <xm:f>'Amendment #1 Budget'!$M17</xm:f>
            <x14:dxf>
              <font>
                <b/>
                <i val="0"/>
                <color rgb="FFC00000"/>
              </font>
            </x14:dxf>
          </x14:cfRule>
          <xm:sqref>M17:M18</xm:sqref>
        </x14:conditionalFormatting>
      </x14:conditionalFormattings>
    </ext>
  </extLs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59CDCE-E6BD-40C4-965D-056A54965C15}">
  <sheetPr codeName="Sheet14">
    <tabColor rgb="FF00B050"/>
    <pageSetUpPr fitToPage="1"/>
  </sheetPr>
  <dimension ref="A1:B36"/>
  <sheetViews>
    <sheetView zoomScale="90" zoomScaleNormal="90" workbookViewId="0">
      <selection activeCell="C10" sqref="C10"/>
    </sheetView>
  </sheetViews>
  <sheetFormatPr defaultColWidth="8.85546875" defaultRowHeight="14.45"/>
  <cols>
    <col min="1" max="1" width="90.140625" style="28" customWidth="1"/>
    <col min="2" max="2" width="83.85546875" style="28" customWidth="1"/>
    <col min="3" max="16384" width="8.85546875" style="28"/>
  </cols>
  <sheetData>
    <row r="1" spans="1:2" ht="29.25" customHeight="1" thickBot="1">
      <c r="A1" s="279" t="s">
        <v>1052</v>
      </c>
      <c r="B1" s="280"/>
    </row>
    <row r="2" spans="1:2" ht="26.25" customHeight="1" thickBot="1">
      <c r="A2" s="65"/>
      <c r="B2" s="65"/>
    </row>
    <row r="3" spans="1:2" ht="18.75" customHeight="1">
      <c r="A3" s="84" t="s">
        <v>1040</v>
      </c>
      <c r="B3" s="74"/>
    </row>
    <row r="4" spans="1:2" ht="18.75" customHeight="1" thickBot="1">
      <c r="A4" s="85" t="s">
        <v>1041</v>
      </c>
      <c r="B4" s="75"/>
    </row>
    <row r="5" spans="1:2" ht="40.5" customHeight="1">
      <c r="A5" s="70" t="s">
        <v>1042</v>
      </c>
      <c r="B5" s="71" t="s">
        <v>1043</v>
      </c>
    </row>
    <row r="6" spans="1:2" s="76" customFormat="1" ht="28.9">
      <c r="A6" s="72" t="s">
        <v>1044</v>
      </c>
      <c r="B6" s="73" t="s">
        <v>1045</v>
      </c>
    </row>
    <row r="7" spans="1:2" s="76" customFormat="1">
      <c r="A7" s="109"/>
      <c r="B7" s="66"/>
    </row>
    <row r="8" spans="1:2" s="76" customFormat="1">
      <c r="A8" s="109"/>
      <c r="B8" s="66"/>
    </row>
    <row r="9" spans="1:2" s="76" customFormat="1">
      <c r="A9" s="109"/>
      <c r="B9" s="66"/>
    </row>
    <row r="10" spans="1:2" s="76" customFormat="1">
      <c r="A10" s="109"/>
      <c r="B10" s="66"/>
    </row>
    <row r="11" spans="1:2" s="76" customFormat="1">
      <c r="A11" s="109"/>
      <c r="B11" s="66"/>
    </row>
    <row r="12" spans="1:2" s="76" customFormat="1">
      <c r="A12" s="109"/>
      <c r="B12" s="67"/>
    </row>
    <row r="13" spans="1:2" s="76" customFormat="1">
      <c r="A13" s="109"/>
      <c r="B13" s="67"/>
    </row>
    <row r="14" spans="1:2" s="76" customFormat="1">
      <c r="A14" s="109"/>
      <c r="B14" s="67"/>
    </row>
    <row r="15" spans="1:2" s="76" customFormat="1" ht="15" thickBot="1">
      <c r="A15" s="110"/>
      <c r="B15" s="68"/>
    </row>
    <row r="16" spans="1:2">
      <c r="A16" s="63"/>
      <c r="B16" s="63"/>
    </row>
    <row r="17" spans="1:2">
      <c r="A17" s="63"/>
      <c r="B17" s="63"/>
    </row>
    <row r="18" spans="1:2">
      <c r="A18" s="63"/>
      <c r="B18" s="63"/>
    </row>
    <row r="19" spans="1:2">
      <c r="A19" s="63"/>
      <c r="B19" s="63"/>
    </row>
    <row r="20" spans="1:2">
      <c r="A20" s="63"/>
      <c r="B20" s="63"/>
    </row>
    <row r="21" spans="1:2">
      <c r="A21" s="63"/>
      <c r="B21" s="63"/>
    </row>
    <row r="22" spans="1:2">
      <c r="A22" s="63"/>
      <c r="B22" s="63"/>
    </row>
    <row r="23" spans="1:2">
      <c r="A23" s="63"/>
      <c r="B23" s="63"/>
    </row>
    <row r="24" spans="1:2">
      <c r="A24" s="63"/>
      <c r="B24" s="63"/>
    </row>
    <row r="25" spans="1:2">
      <c r="A25" s="63"/>
      <c r="B25" s="63"/>
    </row>
    <row r="26" spans="1:2">
      <c r="A26" s="63"/>
      <c r="B26" s="63"/>
    </row>
    <row r="27" spans="1:2">
      <c r="A27" s="63"/>
      <c r="B27" s="63"/>
    </row>
    <row r="28" spans="1:2">
      <c r="A28" s="63"/>
      <c r="B28" s="63"/>
    </row>
    <row r="29" spans="1:2">
      <c r="A29" s="63"/>
      <c r="B29" s="63"/>
    </row>
    <row r="30" spans="1:2">
      <c r="A30" s="63"/>
      <c r="B30" s="63"/>
    </row>
    <row r="31" spans="1:2">
      <c r="A31" s="64"/>
      <c r="B31" s="64"/>
    </row>
    <row r="32" spans="1:2">
      <c r="A32" s="64"/>
      <c r="B32" s="64"/>
    </row>
    <row r="33" spans="1:2">
      <c r="A33" s="64"/>
      <c r="B33" s="64"/>
    </row>
    <row r="34" spans="1:2">
      <c r="A34" s="64"/>
      <c r="B34" s="64"/>
    </row>
    <row r="35" spans="1:2">
      <c r="A35" s="64"/>
      <c r="B35" s="64"/>
    </row>
    <row r="36" spans="1:2">
      <c r="A36" s="64"/>
      <c r="B36" s="64"/>
    </row>
  </sheetData>
  <sheetProtection sheet="1" formatCells="0" formatRows="0" insertRows="0" insertHyperlinks="0" deleteRows="0" selectLockedCells="1"/>
  <mergeCells count="1">
    <mergeCell ref="A1:B1"/>
  </mergeCells>
  <conditionalFormatting sqref="A7:B15">
    <cfRule type="expression" dxfId="25" priority="1">
      <formula>MOD(ROW(),2)=0</formula>
    </cfRule>
  </conditionalFormatting>
  <pageMargins left="0.1" right="0.1" top="0.1" bottom="0.1" header="0.05" footer="0.05"/>
  <pageSetup scale="78" fitToHeight="0" orientation="landscape" r:id="rId1"/>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1EE88B-4EB9-4EE5-98AB-3B4D256DE49E}">
  <sheetPr codeName="Sheet15">
    <tabColor rgb="FF00B050"/>
  </sheetPr>
  <dimension ref="A1:C112"/>
  <sheetViews>
    <sheetView zoomScale="90" zoomScaleNormal="90" workbookViewId="0">
      <selection activeCell="B19" sqref="B19"/>
    </sheetView>
  </sheetViews>
  <sheetFormatPr defaultRowHeight="14.45"/>
  <cols>
    <col min="1" max="1" width="68.5703125" customWidth="1"/>
    <col min="2" max="2" width="54.85546875" customWidth="1"/>
    <col min="3" max="3" width="51.28515625" customWidth="1"/>
  </cols>
  <sheetData>
    <row r="1" spans="1:3" ht="29.25" customHeight="1">
      <c r="A1" s="281" t="s">
        <v>1053</v>
      </c>
      <c r="B1" s="282"/>
      <c r="C1" s="283"/>
    </row>
    <row r="2" spans="1:3" ht="26.25" customHeight="1">
      <c r="A2" s="243"/>
      <c r="B2" s="243"/>
      <c r="C2" s="244"/>
    </row>
    <row r="3" spans="1:3" ht="21.75" customHeight="1">
      <c r="A3" s="111" t="s">
        <v>967</v>
      </c>
      <c r="B3" s="112" t="s">
        <v>0</v>
      </c>
      <c r="C3" s="111" t="s">
        <v>968</v>
      </c>
    </row>
    <row r="4" spans="1:3" s="12" customFormat="1">
      <c r="A4" s="11"/>
      <c r="B4" s="11"/>
      <c r="C4" s="124"/>
    </row>
    <row r="5" spans="1:3" s="12" customFormat="1">
      <c r="A5" s="11"/>
      <c r="B5" s="11"/>
      <c r="C5" s="124"/>
    </row>
    <row r="6" spans="1:3" s="12" customFormat="1">
      <c r="A6" s="11"/>
      <c r="B6" s="11"/>
      <c r="C6" s="124"/>
    </row>
    <row r="7" spans="1:3" s="12" customFormat="1">
      <c r="A7" s="11"/>
      <c r="B7" s="11"/>
      <c r="C7" s="124"/>
    </row>
    <row r="8" spans="1:3" s="12" customFormat="1">
      <c r="A8" s="11"/>
      <c r="B8" s="11"/>
      <c r="C8" s="124"/>
    </row>
    <row r="9" spans="1:3" s="12" customFormat="1">
      <c r="A9" s="11"/>
      <c r="B9" s="11"/>
      <c r="C9" s="124"/>
    </row>
    <row r="10" spans="1:3" s="12" customFormat="1">
      <c r="A10" s="11"/>
      <c r="B10" s="11"/>
      <c r="C10" s="124"/>
    </row>
    <row r="11" spans="1:3" s="12" customFormat="1">
      <c r="A11" s="11"/>
      <c r="B11" s="11"/>
      <c r="C11" s="124"/>
    </row>
    <row r="12" spans="1:3" s="12" customFormat="1">
      <c r="A12" s="11"/>
      <c r="B12" s="11"/>
      <c r="C12" s="124"/>
    </row>
    <row r="13" spans="1:3" s="12" customFormat="1">
      <c r="A13" s="11"/>
      <c r="B13" s="11"/>
      <c r="C13" s="124"/>
    </row>
    <row r="14" spans="1:3" s="12" customFormat="1">
      <c r="A14" s="11"/>
      <c r="B14" s="11"/>
      <c r="C14" s="124"/>
    </row>
    <row r="15" spans="1:3" s="12" customFormat="1">
      <c r="A15" s="11"/>
      <c r="B15" s="11"/>
      <c r="C15" s="124"/>
    </row>
    <row r="16" spans="1:3" s="12" customFormat="1">
      <c r="A16" s="11"/>
      <c r="B16" s="11"/>
      <c r="C16" s="124"/>
    </row>
    <row r="17" spans="1:3" s="12" customFormat="1">
      <c r="A17" s="11"/>
      <c r="B17" s="11"/>
      <c r="C17" s="124"/>
    </row>
    <row r="18" spans="1:3" s="12" customFormat="1">
      <c r="A18" s="11"/>
      <c r="B18" s="11"/>
      <c r="C18" s="124"/>
    </row>
    <row r="19" spans="1:3" s="12" customFormat="1">
      <c r="A19" s="11"/>
      <c r="B19" s="11"/>
      <c r="C19" s="124"/>
    </row>
    <row r="20" spans="1:3" s="12" customFormat="1">
      <c r="A20" s="11"/>
      <c r="B20" s="11"/>
      <c r="C20" s="124"/>
    </row>
    <row r="21" spans="1:3" s="12" customFormat="1">
      <c r="A21" s="11"/>
      <c r="B21" s="11"/>
      <c r="C21" s="124"/>
    </row>
    <row r="22" spans="1:3" s="12" customFormat="1">
      <c r="A22" s="11"/>
      <c r="B22" s="11"/>
      <c r="C22" s="124"/>
    </row>
    <row r="23" spans="1:3" s="12" customFormat="1">
      <c r="A23" s="11"/>
      <c r="B23" s="11"/>
      <c r="C23" s="124"/>
    </row>
    <row r="24" spans="1:3" s="12" customFormat="1">
      <c r="A24" s="11"/>
      <c r="B24" s="11"/>
      <c r="C24" s="124"/>
    </row>
    <row r="25" spans="1:3" s="12" customFormat="1">
      <c r="A25" s="11"/>
      <c r="B25" s="11"/>
      <c r="C25" s="124"/>
    </row>
    <row r="26" spans="1:3" s="12" customFormat="1">
      <c r="A26" s="11"/>
      <c r="B26" s="11"/>
      <c r="C26" s="124"/>
    </row>
    <row r="27" spans="1:3" s="12" customFormat="1">
      <c r="A27" s="11"/>
      <c r="B27" s="11"/>
      <c r="C27" s="124"/>
    </row>
    <row r="28" spans="1:3" s="12" customFormat="1">
      <c r="A28" s="11"/>
      <c r="B28" s="11"/>
      <c r="C28" s="124"/>
    </row>
    <row r="29" spans="1:3" s="12" customFormat="1">
      <c r="A29" s="11"/>
      <c r="B29" s="11"/>
      <c r="C29" s="124"/>
    </row>
    <row r="30" spans="1:3" s="12" customFormat="1">
      <c r="A30" s="11"/>
      <c r="B30" s="11"/>
      <c r="C30" s="124"/>
    </row>
    <row r="31" spans="1:3" s="12" customFormat="1">
      <c r="A31" s="11"/>
      <c r="B31" s="11"/>
      <c r="C31" s="124"/>
    </row>
    <row r="32" spans="1:3" s="12" customFormat="1">
      <c r="A32" s="11"/>
      <c r="B32" s="11"/>
      <c r="C32" s="124"/>
    </row>
    <row r="33" spans="1:3" s="12" customFormat="1">
      <c r="A33" s="11"/>
      <c r="B33" s="11"/>
      <c r="C33" s="124"/>
    </row>
    <row r="34" spans="1:3" s="12" customFormat="1">
      <c r="A34" s="11"/>
      <c r="B34" s="11"/>
      <c r="C34" s="124"/>
    </row>
    <row r="35" spans="1:3" s="12" customFormat="1">
      <c r="A35" s="11"/>
      <c r="B35" s="11"/>
      <c r="C35" s="124"/>
    </row>
    <row r="36" spans="1:3" s="12" customFormat="1">
      <c r="A36" s="11"/>
      <c r="B36" s="11"/>
      <c r="C36" s="124"/>
    </row>
    <row r="37" spans="1:3" s="12" customFormat="1">
      <c r="A37" s="11"/>
      <c r="B37" s="11"/>
      <c r="C37" s="124"/>
    </row>
    <row r="38" spans="1:3" s="12" customFormat="1">
      <c r="A38" s="11"/>
      <c r="B38" s="11"/>
      <c r="C38" s="124"/>
    </row>
    <row r="39" spans="1:3">
      <c r="A39" s="21" t="s">
        <v>969</v>
      </c>
      <c r="B39" s="23"/>
      <c r="C39" s="24"/>
    </row>
    <row r="40" spans="1:3" ht="18">
      <c r="A40" s="5"/>
      <c r="B40" s="9" t="s">
        <v>0</v>
      </c>
      <c r="C40" s="9" t="s">
        <v>970</v>
      </c>
    </row>
    <row r="41" spans="1:3">
      <c r="B41" s="4" t="s">
        <v>3</v>
      </c>
      <c r="C41" s="6">
        <f>SUMIF($B$4:$B$38,"Instruction: Salary (Cert.)", $C$4:$C$38)</f>
        <v>0</v>
      </c>
    </row>
    <row r="42" spans="1:3">
      <c r="B42" s="4" t="s">
        <v>5</v>
      </c>
      <c r="C42" s="6">
        <f>SUMIF($B$4:$B$38,"Instruction: Benefits (Cert.)", $C$4:$C$38)</f>
        <v>0</v>
      </c>
    </row>
    <row r="43" spans="1:3">
      <c r="B43" s="4" t="s">
        <v>7</v>
      </c>
      <c r="C43" s="6">
        <f>SUMIF($B$4:$B$38,"Instruction: Salary (NonCert.)", $C$4:$C$38)</f>
        <v>0</v>
      </c>
    </row>
    <row r="44" spans="1:3">
      <c r="B44" s="4" t="s">
        <v>9</v>
      </c>
      <c r="C44" s="6">
        <f>SUMIF($B$4:$B$38,"Instruction: Benefits (NonCert.)", $C$4:$C$38)</f>
        <v>0</v>
      </c>
    </row>
    <row r="45" spans="1:3">
      <c r="B45" s="3" t="s">
        <v>11</v>
      </c>
      <c r="C45" s="6">
        <f>SUMIF($B$4:$B$38,"Instruction: Professional Services", $C$4:$C$38)</f>
        <v>0</v>
      </c>
    </row>
    <row r="46" spans="1:3">
      <c r="B46" s="3" t="s">
        <v>13</v>
      </c>
      <c r="C46" s="6">
        <f>SUMIF($B$4:$B$38,"Instruction: Rentals", $C$4:$C$38)</f>
        <v>0</v>
      </c>
    </row>
    <row r="47" spans="1:3">
      <c r="B47" s="3" t="s">
        <v>15</v>
      </c>
      <c r="C47" s="6">
        <f>SUMIF($B$4:$B$38,"Instruction: Other Purchased Services", $C$4:$C$38)</f>
        <v>0</v>
      </c>
    </row>
    <row r="48" spans="1:3">
      <c r="B48" s="3" t="s">
        <v>17</v>
      </c>
      <c r="C48" s="6">
        <f>SUMIF($B$4:$B$38,"Instruction: General Supplies", $C$4:$C$38)</f>
        <v>0</v>
      </c>
    </row>
    <row r="49" spans="2:3">
      <c r="B49" s="3" t="s">
        <v>19</v>
      </c>
      <c r="C49" s="6">
        <f>SUMIF($B$4:$B$38,"Instruction: Property", $C$4:$C$38)</f>
        <v>0</v>
      </c>
    </row>
    <row r="50" spans="2:3">
      <c r="B50" s="3" t="s">
        <v>21</v>
      </c>
      <c r="C50" s="6">
        <f>SUMIF($B$4:$B$38,"Instruction: Transfer", $C$4:$C$38)</f>
        <v>0</v>
      </c>
    </row>
    <row r="51" spans="2:3">
      <c r="B51" s="4" t="s">
        <v>23</v>
      </c>
      <c r="C51" s="6">
        <f>SUMIF($B$4:$B$38,"Support Services (Student): Salary (Cert.)", $C$4:$C$38)</f>
        <v>0</v>
      </c>
    </row>
    <row r="52" spans="2:3">
      <c r="B52" s="4" t="s">
        <v>25</v>
      </c>
      <c r="C52" s="6">
        <f>SUMIF($B$4:$B$38,"Support Services (Student): Benefits (Cert.)", $C$4:$C$38)</f>
        <v>0</v>
      </c>
    </row>
    <row r="53" spans="2:3">
      <c r="B53" s="4" t="s">
        <v>27</v>
      </c>
      <c r="C53" s="6">
        <f>SUMIF($B$4:$B$38,"Support Services (Student): Salary (NonCert.)", $C$4:$C$38)</f>
        <v>0</v>
      </c>
    </row>
    <row r="54" spans="2:3">
      <c r="B54" s="4" t="s">
        <v>29</v>
      </c>
      <c r="C54" s="6">
        <f>SUMIF($B$4:$B$38,"Support Services (Student): Benefits (NonCert.)", $C$4:$C$38)</f>
        <v>0</v>
      </c>
    </row>
    <row r="55" spans="2:3">
      <c r="B55" s="3" t="s">
        <v>31</v>
      </c>
      <c r="C55" s="6">
        <f>SUMIF($B$4:$B$38,"Support Services (Student): Professional Services", $C$4:$C$38)</f>
        <v>0</v>
      </c>
    </row>
    <row r="56" spans="2:3">
      <c r="B56" s="3" t="s">
        <v>33</v>
      </c>
      <c r="C56" s="6">
        <f>SUMIF($B$4:$B$38,"Support Services (Student): Rentals", $C$4:$C$38)</f>
        <v>0</v>
      </c>
    </row>
    <row r="57" spans="2:3">
      <c r="B57" s="3" t="s">
        <v>35</v>
      </c>
      <c r="C57" s="6">
        <f>SUMIF($B$4:$B$38,"Support Services (Student): Other Purchased Services", $C$4:$C$38)</f>
        <v>0</v>
      </c>
    </row>
    <row r="58" spans="2:3">
      <c r="B58" s="3" t="s">
        <v>37</v>
      </c>
      <c r="C58" s="6">
        <f>SUMIF($B$4:$B$38,"Support Services (Student): General Supplies", $C$4:$C$38)</f>
        <v>0</v>
      </c>
    </row>
    <row r="59" spans="2:3">
      <c r="B59" s="3" t="s">
        <v>39</v>
      </c>
      <c r="C59" s="6">
        <f>SUMIF($B$4:$B$38,"Support Services (Student): Property", $C$4:$C$38)</f>
        <v>0</v>
      </c>
    </row>
    <row r="60" spans="2:3">
      <c r="B60" s="3" t="s">
        <v>41</v>
      </c>
      <c r="C60" s="6">
        <f>SUMIF($B$4:$B$38,"Support Services (Student): Transfer", $C$4:$C$38)</f>
        <v>0</v>
      </c>
    </row>
    <row r="61" spans="2:3">
      <c r="B61" s="4" t="s">
        <v>43</v>
      </c>
      <c r="C61" s="6">
        <f>SUMIF($B$4:$B$38,"Improvement of Instruction: Salary (Cert.)", $C$4:$C$38)</f>
        <v>0</v>
      </c>
    </row>
    <row r="62" spans="2:3">
      <c r="B62" s="4" t="s">
        <v>45</v>
      </c>
      <c r="C62" s="6">
        <f>SUMIF($B$4:$B$38,"Improvement of Instruction: Benefits (Cert.)", $C$4:$C$38)</f>
        <v>0</v>
      </c>
    </row>
    <row r="63" spans="2:3">
      <c r="B63" s="4" t="s">
        <v>47</v>
      </c>
      <c r="C63" s="6">
        <f>SUMIF($B$4:$B$38,"Improvement of Instruction: Salary (NonCert.)", $C$4:$C$38)</f>
        <v>0</v>
      </c>
    </row>
    <row r="64" spans="2:3">
      <c r="B64" s="4" t="s">
        <v>49</v>
      </c>
      <c r="C64" s="6">
        <f>SUMIF($B$4:$B$38,"Improvement of Instruction: Benefits (NonCert.)", $C$4:$C$38)</f>
        <v>0</v>
      </c>
    </row>
    <row r="65" spans="2:3">
      <c r="B65" s="3" t="s">
        <v>51</v>
      </c>
      <c r="C65" s="6">
        <f>SUMIF($B$4:$B$38,"Improvement of Instruction: Professional Services", $C$4:$C$38)</f>
        <v>0</v>
      </c>
    </row>
    <row r="66" spans="2:3">
      <c r="B66" s="3" t="s">
        <v>53</v>
      </c>
      <c r="C66" s="6">
        <f>SUMIF($B$4:$B$38,"Improvement of Instruction: Rentals", $C$4:$C$38)</f>
        <v>0</v>
      </c>
    </row>
    <row r="67" spans="2:3">
      <c r="B67" s="3" t="s">
        <v>55</v>
      </c>
      <c r="C67" s="6">
        <f>SUMIF($B$4:$B$38,"Improvement of Instruction: Other Purchased Services", $C$4:$C$38)</f>
        <v>0</v>
      </c>
    </row>
    <row r="68" spans="2:3">
      <c r="B68" s="3" t="s">
        <v>57</v>
      </c>
      <c r="C68" s="6">
        <f>SUMIF($B$4:$B$38,"Improvement of Instruction: General Supplies", $C$4:$C$38)</f>
        <v>0</v>
      </c>
    </row>
    <row r="69" spans="2:3">
      <c r="B69" s="3" t="s">
        <v>59</v>
      </c>
      <c r="C69" s="6">
        <f>SUMIF($B$4:$B$38,"Improvement of Instruction: Property", $C$4:$C$38)</f>
        <v>0</v>
      </c>
    </row>
    <row r="70" spans="2:3">
      <c r="B70" s="3" t="s">
        <v>61</v>
      </c>
      <c r="C70" s="6">
        <f>SUMIF($B$4:$B$38,"Improvement of Instruction: Transfer", $C$4:$C$38)</f>
        <v>0</v>
      </c>
    </row>
    <row r="71" spans="2:3">
      <c r="B71" s="4" t="s">
        <v>63</v>
      </c>
      <c r="C71" s="6">
        <f>SUMIF($B$4:$B$38,"Other Support Services: Salary (Cert.)", $C$4:$C$38)</f>
        <v>0</v>
      </c>
    </row>
    <row r="72" spans="2:3">
      <c r="B72" s="4" t="s">
        <v>65</v>
      </c>
      <c r="C72" s="6">
        <f>SUMIF($B$4:$B$38,"Other Support Services: Benefits (Cert.)", $C$4:$C$38)</f>
        <v>0</v>
      </c>
    </row>
    <row r="73" spans="2:3">
      <c r="B73" s="4" t="s">
        <v>67</v>
      </c>
      <c r="C73" s="6">
        <f>SUMIF($B$4:$B$38,"Other Support Services: Salary (NonCert.)", $C$4:$C$38)</f>
        <v>0</v>
      </c>
    </row>
    <row r="74" spans="2:3">
      <c r="B74" s="4" t="s">
        <v>69</v>
      </c>
      <c r="C74" s="6">
        <f>SUMIF($B$4:$B$38,"Other Support Services: Benefits (NonCert.)", $C$4:$C$38)</f>
        <v>0</v>
      </c>
    </row>
    <row r="75" spans="2:3">
      <c r="B75" s="3" t="s">
        <v>71</v>
      </c>
      <c r="C75" s="6">
        <f>SUMIF($B$4:$B$38,"Other Support Services: Professional Services", $C$4:$C$38)</f>
        <v>0</v>
      </c>
    </row>
    <row r="76" spans="2:3">
      <c r="B76" s="3" t="s">
        <v>73</v>
      </c>
      <c r="C76" s="6">
        <f>SUMIF($B$4:$B$38,"Other Support Services: Rentals", $C$4:$C$38)</f>
        <v>0</v>
      </c>
    </row>
    <row r="77" spans="2:3">
      <c r="B77" s="3" t="s">
        <v>75</v>
      </c>
      <c r="C77" s="6">
        <f>SUMIF($B$4:$B$38,"Other Support Services: Other Purchased Services", $C$4:$C$38)</f>
        <v>0</v>
      </c>
    </row>
    <row r="78" spans="2:3">
      <c r="B78" s="3" t="s">
        <v>77</v>
      </c>
      <c r="C78" s="6">
        <f>SUMIF($B$4:$B$38,"Other Support Services: General Supplies", $C$4:$C$38)</f>
        <v>0</v>
      </c>
    </row>
    <row r="79" spans="2:3">
      <c r="B79" s="3" t="s">
        <v>79</v>
      </c>
      <c r="C79" s="6">
        <f>SUMIF($B$4:$B$38,"Other Support Services: Property", $C$4:$C$38)</f>
        <v>0</v>
      </c>
    </row>
    <row r="80" spans="2:3">
      <c r="B80" s="3" t="s">
        <v>81</v>
      </c>
      <c r="C80" s="6">
        <f>SUMIF($B$4:$B$38,"Other Support Services: Transfer", $C$4:$C$38)</f>
        <v>0</v>
      </c>
    </row>
    <row r="81" spans="2:3">
      <c r="B81" s="4" t="s">
        <v>83</v>
      </c>
      <c r="C81" s="6">
        <f>SUMIF($B$4:$B$38,"Operations and Maintenance: Salary (Cert.)", $C$4:$C$38)</f>
        <v>0</v>
      </c>
    </row>
    <row r="82" spans="2:3">
      <c r="B82" s="4" t="s">
        <v>85</v>
      </c>
      <c r="C82" s="6">
        <f>SUMIF($B$4:$B$38,"Operations and Maintenance: Benefits (Cert.)", $C$4:$C$38)</f>
        <v>0</v>
      </c>
    </row>
    <row r="83" spans="2:3">
      <c r="B83" s="4" t="s">
        <v>87</v>
      </c>
      <c r="C83" s="6">
        <f>SUMIF($B$4:$B$38,"Operations and Maintenance: Salary (NonCert.)", $C$4:$C$38)</f>
        <v>0</v>
      </c>
    </row>
    <row r="84" spans="2:3">
      <c r="B84" s="4" t="s">
        <v>89</v>
      </c>
      <c r="C84" s="6">
        <f>SUMIF($B$4:$B$38,"Operations and Maintenance: Benefits (NonCert.)", $C$4:$C$38)</f>
        <v>0</v>
      </c>
    </row>
    <row r="85" spans="2:3">
      <c r="B85" s="3" t="s">
        <v>91</v>
      </c>
      <c r="C85" s="6">
        <f>SUMIF($B$4:$B$38,"Operations and Maintenance: Professional Services", $C$4:$C$38)</f>
        <v>0</v>
      </c>
    </row>
    <row r="86" spans="2:3">
      <c r="B86" s="3" t="s">
        <v>93</v>
      </c>
      <c r="C86" s="6">
        <f>SUMIF($B$4:$B$38,"Operations and Maintenance: Rentals", $C$4:$C$38)</f>
        <v>0</v>
      </c>
    </row>
    <row r="87" spans="2:3">
      <c r="B87" s="3" t="s">
        <v>95</v>
      </c>
      <c r="C87" s="6">
        <f>SUMIF($B$4:$B$38,"Operations and Maintenance: Other Purchased Services", $C$4:$C$38)</f>
        <v>0</v>
      </c>
    </row>
    <row r="88" spans="2:3">
      <c r="B88" s="3" t="s">
        <v>97</v>
      </c>
      <c r="C88" s="6">
        <f>SUMIF($B$4:$B$38,"Operations and Maintenance: General Supplies", $C$4:$C$38)</f>
        <v>0</v>
      </c>
    </row>
    <row r="89" spans="2:3">
      <c r="B89" s="3" t="s">
        <v>99</v>
      </c>
      <c r="C89" s="6">
        <f>SUMIF($B$4:$B$38,"Operations and Maintenance: Property", $C$4:$C$38)</f>
        <v>0</v>
      </c>
    </row>
    <row r="90" spans="2:3">
      <c r="B90" s="3" t="s">
        <v>101</v>
      </c>
      <c r="C90" s="6">
        <f>SUMIF($B$4:$B$38,"Operations and Maintenance: Transfer", $C$4:$C$38)</f>
        <v>0</v>
      </c>
    </row>
    <row r="91" spans="2:3">
      <c r="B91" s="4" t="s">
        <v>103</v>
      </c>
      <c r="C91" s="6">
        <f>SUMIF($B$4:$B$38,"Transportation: Salary (Cert.)", $C$4:$C$38)</f>
        <v>0</v>
      </c>
    </row>
    <row r="92" spans="2:3">
      <c r="B92" s="4" t="s">
        <v>105</v>
      </c>
      <c r="C92" s="6">
        <f>SUMIF($B$4:$B$38,"Transportation: Benefits (Cert.)", $C$4:$C$38)</f>
        <v>0</v>
      </c>
    </row>
    <row r="93" spans="2:3">
      <c r="B93" s="4" t="s">
        <v>107</v>
      </c>
      <c r="C93" s="6">
        <f>SUMIF($B$4:$B$38,"Transportation: Salary (NonCert.)", $C$4:$C$38)</f>
        <v>0</v>
      </c>
    </row>
    <row r="94" spans="2:3">
      <c r="B94" s="4" t="s">
        <v>109</v>
      </c>
      <c r="C94" s="6">
        <f>SUMIF($B$4:$B$38,"Transportation: Benefits (NonCert.)", $C$4:$C$38)</f>
        <v>0</v>
      </c>
    </row>
    <row r="95" spans="2:3">
      <c r="B95" s="3" t="s">
        <v>111</v>
      </c>
      <c r="C95" s="6">
        <f>SUMIF($B$4:$B$38,"Transportation: Professional Services", $C$4:$C$38)</f>
        <v>0</v>
      </c>
    </row>
    <row r="96" spans="2:3">
      <c r="B96" s="3" t="s">
        <v>113</v>
      </c>
      <c r="C96" s="6">
        <f>SUMIF($B$4:$B$38,"Transportation: Rentals", $C$4:$C$38)</f>
        <v>0</v>
      </c>
    </row>
    <row r="97" spans="2:3">
      <c r="B97" s="3" t="s">
        <v>115</v>
      </c>
      <c r="C97" s="6">
        <f>SUMIF($B$4:$B$38,"Transportation: Other Purchased Services", $C$4:$C$38)</f>
        <v>0</v>
      </c>
    </row>
    <row r="98" spans="2:3">
      <c r="B98" s="3" t="s">
        <v>117</v>
      </c>
      <c r="C98" s="6">
        <f>SUMIF($B$4:$B$38,"Transportation: General Supplies", $C$4:$C$38)</f>
        <v>0</v>
      </c>
    </row>
    <row r="99" spans="2:3">
      <c r="B99" s="3" t="s">
        <v>119</v>
      </c>
      <c r="C99" s="6">
        <f>SUMIF($B$4:$B$38,"Transportation: Property", $C$4:$C$38)</f>
        <v>0</v>
      </c>
    </row>
    <row r="100" spans="2:3">
      <c r="B100" s="3" t="s">
        <v>121</v>
      </c>
      <c r="C100" s="6">
        <f>SUMIF($B$4:$B$38,"Transportation: Transfer", $C$4:$C$38)</f>
        <v>0</v>
      </c>
    </row>
    <row r="101" spans="2:3">
      <c r="B101" s="4" t="s">
        <v>123</v>
      </c>
      <c r="C101" s="6">
        <f>SUMIF($B$4:$B$38,"Community Services Operations: Salary (Cert.)", $C$4:$C$38)</f>
        <v>0</v>
      </c>
    </row>
    <row r="102" spans="2:3">
      <c r="B102" s="4" t="s">
        <v>125</v>
      </c>
      <c r="C102" s="6">
        <f>SUMIF($B$4:$B$38,"Community Services Operations: Benefits (Cert.)", $C$4:$C$38)</f>
        <v>0</v>
      </c>
    </row>
    <row r="103" spans="2:3">
      <c r="B103" s="4" t="s">
        <v>127</v>
      </c>
      <c r="C103" s="6">
        <f>SUMIF($B$4:$B$38,"Community Services Operations: Salary (NonCert.)", $C$4:$C$38)</f>
        <v>0</v>
      </c>
    </row>
    <row r="104" spans="2:3">
      <c r="B104" s="4" t="s">
        <v>129</v>
      </c>
      <c r="C104" s="6">
        <f>SUMIF($B$4:$B$38,"Community Services Operations: Benefits (NonCert.)", $C$4:$C$38)</f>
        <v>0</v>
      </c>
    </row>
    <row r="105" spans="2:3">
      <c r="B105" s="3" t="s">
        <v>131</v>
      </c>
      <c r="C105" s="6">
        <f>SUMIF($B$4:$B$38,"Community Services Operations: Professional Services", $C$4:$C$38)</f>
        <v>0</v>
      </c>
    </row>
    <row r="106" spans="2:3">
      <c r="B106" s="3" t="s">
        <v>133</v>
      </c>
      <c r="C106" s="6">
        <f>SUMIF($B$4:$B$38,"Community Services Operations: Rentals", $C$4:$C$38)</f>
        <v>0</v>
      </c>
    </row>
    <row r="107" spans="2:3">
      <c r="B107" s="3" t="s">
        <v>135</v>
      </c>
      <c r="C107" s="6">
        <f>SUMIF($B$4:$B$38,"Community Services Operations: Other Purchased Services", $C$4:$C$38)</f>
        <v>0</v>
      </c>
    </row>
    <row r="108" spans="2:3">
      <c r="B108" s="3" t="s">
        <v>137</v>
      </c>
      <c r="C108" s="6">
        <f>SUMIF($B$4:$B$38,"Community Services Operations: General Supplies", $C$4:$C$38)</f>
        <v>0</v>
      </c>
    </row>
    <row r="109" spans="2:3">
      <c r="B109" s="3" t="s">
        <v>139</v>
      </c>
      <c r="C109" s="6">
        <f>SUMIF($B$4:$B$38,"Community Services Operations: Property", $C$4:$C$38)</f>
        <v>0</v>
      </c>
    </row>
    <row r="110" spans="2:3">
      <c r="B110" s="3" t="s">
        <v>141</v>
      </c>
      <c r="C110" s="6">
        <f>SUMIF($B$4:$B$38,"Community Services Operations: Transfer", $C$4:$C$38)</f>
        <v>0</v>
      </c>
    </row>
    <row r="111" spans="2:3">
      <c r="B111" s="3" t="s">
        <v>143</v>
      </c>
      <c r="C111" s="6">
        <f>SUMIF($B$4:$B$38,"Indirect Cost Used", $C$4:$C$38)</f>
        <v>0</v>
      </c>
    </row>
    <row r="112" spans="2:3" ht="18">
      <c r="B112" s="7" t="s">
        <v>971</v>
      </c>
      <c r="C112" s="8">
        <f>SUM(C4:C38)</f>
        <v>0</v>
      </c>
    </row>
  </sheetData>
  <sheetProtection sheet="1" formatCells="0" formatRows="0" insertRows="0" insertHyperlinks="0" selectLockedCells="1"/>
  <mergeCells count="2">
    <mergeCell ref="A1:C1"/>
    <mergeCell ref="A2:C2"/>
  </mergeCells>
  <conditionalFormatting sqref="A4:C39">
    <cfRule type="expression" dxfId="24" priority="1">
      <formula>MOD(ROW(),2)=0</formula>
    </cfRule>
  </conditionalFormatting>
  <conditionalFormatting sqref="B41:C111">
    <cfRule type="expression" dxfId="23" priority="10">
      <formula>MOD(ROW(),2)=0</formula>
    </cfRule>
  </conditionalFormatting>
  <hyperlinks>
    <hyperlink ref="B3" location="'Budget Example Expenditures'!A1" display="Budget Category" xr:uid="{4A3D2E6C-CEF4-4678-BDA8-DD809816BA67}"/>
  </hyperlinks>
  <pageMargins left="0.7" right="0.7" top="0.75" bottom="0.75" header="0.3" footer="0.3"/>
  <pageSetup orientation="portrait" r:id="rId1"/>
  <drawing r:id="rId2"/>
  <legacyDrawing r:id="rId3"/>
  <extLst>
    <ext xmlns:x14="http://schemas.microsoft.com/office/spreadsheetml/2009/9/main" uri="{78C0D931-6437-407d-A8EE-F0AAD7539E65}">
      <x14:conditionalFormattings>
        <x14:conditionalFormatting xmlns:xm="http://schemas.microsoft.com/office/excel/2006/main">
          <x14:cfRule type="cellIs" priority="7" operator="lessThan" id="{EA53A922-B145-49D0-A4C9-E37A6DDBE4BD}">
            <xm:f>'Funding Descriptions'!$C40</xm:f>
            <x14:dxf>
              <font>
                <b/>
                <i val="0"/>
                <color rgb="FFC00000"/>
              </font>
              <fill>
                <patternFill patternType="solid">
                  <bgColor theme="5" tint="0.79998168889431442"/>
                </patternFill>
              </fill>
            </x14:dxf>
          </x14:cfRule>
          <x14:cfRule type="cellIs" priority="9" operator="greaterThan" id="{A33934FC-D909-4D26-A621-242BEE0B7E2D}">
            <xm:f>'Funding Descriptions'!$C40</xm:f>
            <x14:dxf>
              <font>
                <b/>
                <i val="0"/>
                <color rgb="FF00B050"/>
              </font>
              <fill>
                <patternFill patternType="solid">
                  <bgColor theme="9" tint="0.79998168889431442"/>
                </patternFill>
              </fill>
            </x14:dxf>
          </x14:cfRule>
          <xm:sqref>C41:C112</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8E6B2E61-0659-4FE1-90A1-5061014640D8}">
          <x14:formula1>
            <xm:f>List!$A$2:$A$73</xm:f>
          </x14:formula1>
          <xm:sqref>B4:B39</xm:sqref>
        </x14:dataValidation>
      </x14:dataValidations>
    </ext>
  </extLs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F876B1-D964-4B11-B151-4D5DC5C1C785}">
  <sheetPr codeName="Sheet16">
    <tabColor rgb="FF00B050"/>
  </sheetPr>
  <dimension ref="A1:M37"/>
  <sheetViews>
    <sheetView zoomScale="90" zoomScaleNormal="90" workbookViewId="0">
      <selection activeCell="A22" sqref="A22:B22"/>
    </sheetView>
  </sheetViews>
  <sheetFormatPr defaultRowHeight="14.45"/>
  <cols>
    <col min="2" max="2" width="20.7109375" bestFit="1" customWidth="1"/>
    <col min="3" max="13" width="13.7109375" customWidth="1"/>
  </cols>
  <sheetData>
    <row r="1" spans="1:13" ht="29.25" customHeight="1">
      <c r="A1" s="284" t="s">
        <v>1054</v>
      </c>
      <c r="B1" s="285"/>
      <c r="C1" s="285"/>
      <c r="D1" s="285"/>
      <c r="E1" s="285"/>
      <c r="F1" s="285"/>
      <c r="G1" s="285"/>
      <c r="H1" s="285"/>
      <c r="I1" s="285"/>
      <c r="J1" s="285"/>
      <c r="K1" s="285"/>
      <c r="L1" s="285"/>
      <c r="M1" s="286"/>
    </row>
    <row r="2" spans="1:13" ht="28.5" customHeight="1">
      <c r="A2" s="287"/>
      <c r="B2" s="288"/>
      <c r="C2" s="288"/>
      <c r="D2" s="288"/>
      <c r="E2" s="288"/>
      <c r="F2" s="288"/>
      <c r="G2" s="288"/>
      <c r="H2" s="288"/>
      <c r="I2" s="288"/>
      <c r="J2" s="288"/>
      <c r="K2" s="288"/>
      <c r="L2" s="288"/>
      <c r="M2" s="289"/>
    </row>
    <row r="3" spans="1:13" ht="21" customHeight="1">
      <c r="A3" s="260" t="s">
        <v>1048</v>
      </c>
      <c r="B3" s="290"/>
      <c r="C3" s="290"/>
      <c r="D3" s="290"/>
      <c r="E3" s="290"/>
      <c r="F3" s="290"/>
      <c r="G3" s="290"/>
      <c r="H3" s="290"/>
      <c r="I3" s="290"/>
      <c r="J3" s="290"/>
      <c r="K3" s="290"/>
      <c r="L3" s="290"/>
      <c r="M3" s="291"/>
    </row>
    <row r="4" spans="1:13">
      <c r="A4" s="263" t="s">
        <v>944</v>
      </c>
      <c r="B4" s="264"/>
      <c r="C4" s="88">
        <v>110</v>
      </c>
      <c r="D4" s="88">
        <v>120</v>
      </c>
      <c r="E4" s="88" t="s">
        <v>974</v>
      </c>
      <c r="F4" s="88" t="s">
        <v>974</v>
      </c>
      <c r="G4" s="88" t="s">
        <v>975</v>
      </c>
      <c r="H4" s="88">
        <v>440</v>
      </c>
      <c r="I4" s="88" t="s">
        <v>976</v>
      </c>
      <c r="J4" s="88" t="s">
        <v>977</v>
      </c>
      <c r="K4" s="88" t="s">
        <v>978</v>
      </c>
      <c r="L4" s="88">
        <v>910</v>
      </c>
      <c r="M4" s="89"/>
    </row>
    <row r="5" spans="1:13" ht="14.45" customHeight="1">
      <c r="A5" s="206" t="s">
        <v>979</v>
      </c>
      <c r="B5" s="208" t="s">
        <v>980</v>
      </c>
      <c r="C5" s="209" t="s">
        <v>981</v>
      </c>
      <c r="D5" s="210"/>
      <c r="E5" s="209" t="s">
        <v>982</v>
      </c>
      <c r="F5" s="210"/>
      <c r="G5" s="211" t="s">
        <v>983</v>
      </c>
      <c r="H5" s="212" t="s">
        <v>984</v>
      </c>
      <c r="I5" s="212" t="s">
        <v>985</v>
      </c>
      <c r="J5" s="212" t="s">
        <v>986</v>
      </c>
      <c r="K5" s="212" t="s">
        <v>987</v>
      </c>
      <c r="L5" s="212" t="s">
        <v>988</v>
      </c>
      <c r="M5" s="213" t="s">
        <v>989</v>
      </c>
    </row>
    <row r="6" spans="1:13">
      <c r="A6" s="207"/>
      <c r="B6" s="207"/>
      <c r="C6" s="29" t="s">
        <v>990</v>
      </c>
      <c r="D6" s="29" t="s">
        <v>991</v>
      </c>
      <c r="E6" s="29" t="s">
        <v>990</v>
      </c>
      <c r="F6" s="29" t="s">
        <v>992</v>
      </c>
      <c r="G6" s="207"/>
      <c r="H6" s="207"/>
      <c r="I6" s="207"/>
      <c r="J6" s="207"/>
      <c r="K6" s="207"/>
      <c r="L6" s="207"/>
      <c r="M6" s="207"/>
    </row>
    <row r="7" spans="1:13">
      <c r="A7" s="30">
        <v>11000</v>
      </c>
      <c r="B7" s="30" t="s">
        <v>993</v>
      </c>
      <c r="C7" s="79">
        <f>'Amendment #3 Funding Dscrpt'!$C41</f>
        <v>0</v>
      </c>
      <c r="D7" s="79">
        <f>'Amendment #3 Funding Dscrpt'!$C43</f>
        <v>0</v>
      </c>
      <c r="E7" s="79">
        <f>'Amendment #3 Funding Dscrpt'!$C42</f>
        <v>0</v>
      </c>
      <c r="F7" s="79">
        <f>'Amendment #3 Funding Dscrpt'!$C44</f>
        <v>0</v>
      </c>
      <c r="G7" s="79">
        <f>'Amendment #3 Funding Dscrpt'!$C45</f>
        <v>0</v>
      </c>
      <c r="H7" s="79">
        <f>'Amendment #3 Funding Dscrpt'!$C46</f>
        <v>0</v>
      </c>
      <c r="I7" s="79">
        <f>'Amendment #3 Funding Dscrpt'!$C47</f>
        <v>0</v>
      </c>
      <c r="J7" s="79">
        <f>'Amendment #3 Funding Dscrpt'!$C48</f>
        <v>0</v>
      </c>
      <c r="K7" s="79">
        <f>'Amendment #3 Funding Dscrpt'!$C49</f>
        <v>0</v>
      </c>
      <c r="L7" s="79">
        <f>'Amendment #3 Funding Dscrpt'!$C50</f>
        <v>0</v>
      </c>
      <c r="M7" s="81">
        <f t="shared" ref="M7:M14" si="0">SUM(C7:L7)</f>
        <v>0</v>
      </c>
    </row>
    <row r="8" spans="1:13" ht="27.6">
      <c r="A8" s="31">
        <v>21000</v>
      </c>
      <c r="B8" s="30" t="s">
        <v>994</v>
      </c>
      <c r="C8" s="79">
        <f>'Amendment #3 Funding Dscrpt'!$C51</f>
        <v>0</v>
      </c>
      <c r="D8" s="79">
        <f>'Amendment #3 Funding Dscrpt'!$C53</f>
        <v>0</v>
      </c>
      <c r="E8" s="79">
        <f>'Amendment #3 Funding Dscrpt'!$C52</f>
        <v>0</v>
      </c>
      <c r="F8" s="79">
        <f>'Amendment #3 Funding Dscrpt'!$C54</f>
        <v>0</v>
      </c>
      <c r="G8" s="79">
        <f>'Amendment #3 Funding Dscrpt'!$C55</f>
        <v>0</v>
      </c>
      <c r="H8" s="79">
        <f>'Amendment #3 Funding Dscrpt'!$C56</f>
        <v>0</v>
      </c>
      <c r="I8" s="79">
        <f>'Amendment #3 Funding Dscrpt'!$C57</f>
        <v>0</v>
      </c>
      <c r="J8" s="79">
        <f>'Amendment #3 Funding Dscrpt'!$C58</f>
        <v>0</v>
      </c>
      <c r="K8" s="79">
        <f>'Amendment #3 Funding Dscrpt'!$C59</f>
        <v>0</v>
      </c>
      <c r="L8" s="79">
        <f>'Amendment #3 Funding Dscrpt'!$C60</f>
        <v>0</v>
      </c>
      <c r="M8" s="81">
        <f t="shared" si="0"/>
        <v>0</v>
      </c>
    </row>
    <row r="9" spans="1:13" ht="20.45">
      <c r="A9" s="31">
        <v>22100</v>
      </c>
      <c r="B9" s="32" t="s">
        <v>995</v>
      </c>
      <c r="C9" s="79">
        <f>'Amendment #3 Funding Dscrpt'!$C61</f>
        <v>0</v>
      </c>
      <c r="D9" s="79">
        <f>'Amendment #3 Funding Dscrpt'!$C63</f>
        <v>0</v>
      </c>
      <c r="E9" s="79">
        <f>'Amendment #3 Funding Dscrpt'!$C62</f>
        <v>0</v>
      </c>
      <c r="F9" s="79">
        <f>'Amendment #3 Funding Dscrpt'!$C64</f>
        <v>0</v>
      </c>
      <c r="G9" s="79">
        <f>'Amendment #3 Funding Dscrpt'!$C65</f>
        <v>0</v>
      </c>
      <c r="H9" s="79">
        <f>'Amendment #3 Funding Dscrpt'!$C66</f>
        <v>0</v>
      </c>
      <c r="I9" s="79">
        <f>'Amendment #3 Funding Dscrpt'!$C67</f>
        <v>0</v>
      </c>
      <c r="J9" s="79">
        <f>'Amendment #3 Funding Dscrpt'!$C68</f>
        <v>0</v>
      </c>
      <c r="K9" s="79">
        <f>'Amendment #3 Funding Dscrpt'!$C69</f>
        <v>0</v>
      </c>
      <c r="L9" s="79">
        <f>'Amendment #3 Funding Dscrpt'!$C70</f>
        <v>0</v>
      </c>
      <c r="M9" s="81">
        <f t="shared" si="0"/>
        <v>0</v>
      </c>
    </row>
    <row r="10" spans="1:13">
      <c r="A10" s="31">
        <v>22900</v>
      </c>
      <c r="B10" s="30" t="s">
        <v>996</v>
      </c>
      <c r="C10" s="79">
        <f>'Amendment #3 Funding Dscrpt'!$C71</f>
        <v>0</v>
      </c>
      <c r="D10" s="79">
        <f>'Amendment #3 Funding Dscrpt'!$C73</f>
        <v>0</v>
      </c>
      <c r="E10" s="79">
        <f>'Amendment #3 Funding Dscrpt'!$C72</f>
        <v>0</v>
      </c>
      <c r="F10" s="79">
        <f>'Amendment #3 Funding Dscrpt'!$C74</f>
        <v>0</v>
      </c>
      <c r="G10" s="79">
        <f>'Amendment #3 Funding Dscrpt'!$C75</f>
        <v>0</v>
      </c>
      <c r="H10" s="79">
        <f>'Amendment #3 Funding Dscrpt'!$C76</f>
        <v>0</v>
      </c>
      <c r="I10" s="79">
        <f>'Amendment #3 Funding Dscrpt'!$C77</f>
        <v>0</v>
      </c>
      <c r="J10" s="79">
        <f>'Amendment #3 Funding Dscrpt'!$C78</f>
        <v>0</v>
      </c>
      <c r="K10" s="79">
        <f>'Amendment #3 Funding Dscrpt'!$C79</f>
        <v>0</v>
      </c>
      <c r="L10" s="79">
        <f>'Amendment #3 Funding Dscrpt'!$C80</f>
        <v>0</v>
      </c>
      <c r="M10" s="81">
        <f t="shared" si="0"/>
        <v>0</v>
      </c>
    </row>
    <row r="11" spans="1:13">
      <c r="A11" s="31">
        <v>25191</v>
      </c>
      <c r="B11" s="30" t="s">
        <v>997</v>
      </c>
      <c r="C11" s="79"/>
      <c r="D11" s="79"/>
      <c r="E11" s="79"/>
      <c r="F11" s="79"/>
      <c r="G11" s="79"/>
      <c r="H11" s="79"/>
      <c r="I11" s="79"/>
      <c r="J11" s="79"/>
      <c r="K11" s="79"/>
      <c r="L11" s="79"/>
      <c r="M11" s="81">
        <f t="shared" si="0"/>
        <v>0</v>
      </c>
    </row>
    <row r="12" spans="1:13">
      <c r="A12" s="31">
        <v>26000</v>
      </c>
      <c r="B12" s="33" t="s">
        <v>998</v>
      </c>
      <c r="C12" s="79">
        <f>'Amendment #3 Funding Dscrpt'!$C81</f>
        <v>0</v>
      </c>
      <c r="D12" s="79">
        <f>'Amendment #3 Funding Dscrpt'!$C83</f>
        <v>0</v>
      </c>
      <c r="E12" s="79">
        <f>'Amendment #3 Funding Dscrpt'!$C82</f>
        <v>0</v>
      </c>
      <c r="F12" s="79">
        <f>'Amendment #3 Funding Dscrpt'!$C84</f>
        <v>0</v>
      </c>
      <c r="G12" s="79">
        <f>'Amendment #3 Funding Dscrpt'!$C85</f>
        <v>0</v>
      </c>
      <c r="H12" s="79">
        <f>'Amendment #3 Funding Dscrpt'!$C86</f>
        <v>0</v>
      </c>
      <c r="I12" s="79">
        <f>'Amendment #3 Funding Dscrpt'!$C87</f>
        <v>0</v>
      </c>
      <c r="J12" s="79">
        <f>'Amendment #3 Funding Dscrpt'!$C88</f>
        <v>0</v>
      </c>
      <c r="K12" s="79">
        <f>'Amendment #3 Funding Dscrpt'!$C89</f>
        <v>0</v>
      </c>
      <c r="L12" s="79">
        <f>'Amendment #3 Funding Dscrpt'!$C90</f>
        <v>0</v>
      </c>
      <c r="M12" s="81">
        <f t="shared" si="0"/>
        <v>0</v>
      </c>
    </row>
    <row r="13" spans="1:13">
      <c r="A13" s="30">
        <v>27000</v>
      </c>
      <c r="B13" s="30" t="s">
        <v>999</v>
      </c>
      <c r="C13" s="79">
        <f>'Amendment #3 Funding Dscrpt'!$C91</f>
        <v>0</v>
      </c>
      <c r="D13" s="79">
        <f>'Amendment #3 Funding Dscrpt'!$C93</f>
        <v>0</v>
      </c>
      <c r="E13" s="79">
        <f>'Amendment #3 Funding Dscrpt'!$C92</f>
        <v>0</v>
      </c>
      <c r="F13" s="79">
        <f>'Amendment #3 Funding Dscrpt'!$C94</f>
        <v>0</v>
      </c>
      <c r="G13" s="79">
        <f>'Amendment #3 Funding Dscrpt'!$C95</f>
        <v>0</v>
      </c>
      <c r="H13" s="79">
        <f>'Amendment #3 Funding Dscrpt'!$C96</f>
        <v>0</v>
      </c>
      <c r="I13" s="79">
        <f>'Amendment #3 Funding Dscrpt'!$C97</f>
        <v>0</v>
      </c>
      <c r="J13" s="79">
        <f>'Amendment #3 Funding Dscrpt'!$C98</f>
        <v>0</v>
      </c>
      <c r="K13" s="79">
        <f>'Amendment #3 Funding Dscrpt'!$C99</f>
        <v>0</v>
      </c>
      <c r="L13" s="79">
        <f>'Amendment #3 Funding Dscrpt'!$C100</f>
        <v>0</v>
      </c>
      <c r="M13" s="81">
        <f t="shared" si="0"/>
        <v>0</v>
      </c>
    </row>
    <row r="14" spans="1:13" ht="27.6">
      <c r="A14" s="30">
        <v>33000</v>
      </c>
      <c r="B14" s="30" t="s">
        <v>1000</v>
      </c>
      <c r="C14" s="79">
        <f>'Amendment #3 Funding Dscrpt'!$C101</f>
        <v>0</v>
      </c>
      <c r="D14" s="79">
        <f>'Amendment #3 Funding Dscrpt'!$C103</f>
        <v>0</v>
      </c>
      <c r="E14" s="79">
        <f>'Amendment #3 Funding Dscrpt'!$C102</f>
        <v>0</v>
      </c>
      <c r="F14" s="79">
        <f>'Amendment #3 Funding Dscrpt'!$C104</f>
        <v>0</v>
      </c>
      <c r="G14" s="79">
        <f>'Amendment #3 Funding Dscrpt'!$C105</f>
        <v>0</v>
      </c>
      <c r="H14" s="79">
        <f>'Amendment #3 Funding Dscrpt'!$C106</f>
        <v>0</v>
      </c>
      <c r="I14" s="79">
        <f>'Amendment #3 Funding Dscrpt'!$C107</f>
        <v>0</v>
      </c>
      <c r="J14" s="79">
        <f>'Amendment #3 Funding Dscrpt'!$C108</f>
        <v>0</v>
      </c>
      <c r="K14" s="79">
        <f>'Amendment #3 Funding Dscrpt'!$C109</f>
        <v>0</v>
      </c>
      <c r="L14" s="79">
        <f>'Amendment #3 Funding Dscrpt'!$C110</f>
        <v>0</v>
      </c>
      <c r="M14" s="81">
        <f t="shared" si="0"/>
        <v>0</v>
      </c>
    </row>
    <row r="15" spans="1:13">
      <c r="A15" s="30"/>
      <c r="B15" s="113" t="s">
        <v>143</v>
      </c>
      <c r="C15" s="79"/>
      <c r="D15" s="79"/>
      <c r="E15" s="79"/>
      <c r="F15" s="79"/>
      <c r="G15" s="79"/>
      <c r="H15" s="79"/>
      <c r="I15" s="79"/>
      <c r="J15" s="79"/>
      <c r="K15" s="79"/>
      <c r="L15" s="79"/>
      <c r="M15" s="81">
        <f>'Amendment #3 Funding Dscrpt'!$C111</f>
        <v>0</v>
      </c>
    </row>
    <row r="16" spans="1:13">
      <c r="A16" s="34"/>
      <c r="B16" s="35" t="s">
        <v>1001</v>
      </c>
      <c r="C16" s="82">
        <f t="shared" ref="C16:L16" si="1">SUM(C7:C15)</f>
        <v>0</v>
      </c>
      <c r="D16" s="81">
        <f t="shared" si="1"/>
        <v>0</v>
      </c>
      <c r="E16" s="81">
        <f t="shared" si="1"/>
        <v>0</v>
      </c>
      <c r="F16" s="81">
        <f t="shared" si="1"/>
        <v>0</v>
      </c>
      <c r="G16" s="81">
        <f t="shared" si="1"/>
        <v>0</v>
      </c>
      <c r="H16" s="81">
        <f t="shared" si="1"/>
        <v>0</v>
      </c>
      <c r="I16" s="81">
        <f t="shared" si="1"/>
        <v>0</v>
      </c>
      <c r="J16" s="81">
        <f t="shared" si="1"/>
        <v>0</v>
      </c>
      <c r="K16" s="81">
        <f t="shared" si="1"/>
        <v>0</v>
      </c>
      <c r="L16" s="81">
        <f t="shared" si="1"/>
        <v>0</v>
      </c>
      <c r="M16" s="82">
        <f>SUM(C16:L16)+M15</f>
        <v>0</v>
      </c>
    </row>
    <row r="17" spans="1:13" ht="15.6">
      <c r="A17" s="248" t="s">
        <v>1002</v>
      </c>
      <c r="B17" s="249"/>
      <c r="C17" s="249"/>
      <c r="D17" s="249"/>
      <c r="E17" s="249"/>
      <c r="F17" s="249"/>
      <c r="G17" s="249"/>
      <c r="H17" s="249"/>
      <c r="I17" s="249"/>
      <c r="J17" s="249"/>
      <c r="K17" s="249"/>
      <c r="L17" s="210"/>
      <c r="M17" s="90">
        <f>SUM(M7:M15)</f>
        <v>0</v>
      </c>
    </row>
    <row r="18" spans="1:13" ht="16.149999999999999" thickBot="1">
      <c r="A18" s="91"/>
      <c r="B18" s="121"/>
      <c r="C18" s="121"/>
      <c r="D18" s="121"/>
      <c r="E18" s="121"/>
      <c r="F18" s="121"/>
      <c r="G18" s="121"/>
      <c r="H18" s="121"/>
      <c r="I18" s="121"/>
      <c r="J18" s="121"/>
      <c r="K18" s="121"/>
      <c r="L18" s="121"/>
      <c r="M18" s="92"/>
    </row>
    <row r="19" spans="1:13" ht="23.25" customHeight="1" thickBot="1">
      <c r="A19" s="189" t="s">
        <v>1003</v>
      </c>
      <c r="B19" s="190"/>
      <c r="C19" s="190"/>
      <c r="D19" s="190"/>
      <c r="E19" s="190"/>
      <c r="F19" s="190"/>
      <c r="G19" s="190"/>
      <c r="H19" s="190"/>
      <c r="I19" s="190"/>
      <c r="J19" s="190"/>
      <c r="K19" s="190"/>
      <c r="L19" s="190"/>
      <c r="M19" s="191"/>
    </row>
    <row r="20" spans="1:13" ht="21" customHeight="1">
      <c r="A20" s="250" t="s">
        <v>1004</v>
      </c>
      <c r="B20" s="251"/>
      <c r="C20" s="251"/>
      <c r="D20" s="251"/>
      <c r="E20" s="251"/>
      <c r="F20" s="251"/>
      <c r="G20" s="251"/>
      <c r="H20" s="251"/>
      <c r="I20" s="251"/>
      <c r="J20" s="251"/>
      <c r="K20" s="251"/>
      <c r="L20" s="251"/>
      <c r="M20" s="252"/>
    </row>
    <row r="21" spans="1:13" ht="28.5" customHeight="1">
      <c r="A21" s="195" t="s">
        <v>1005</v>
      </c>
      <c r="B21" s="196"/>
      <c r="C21" s="195" t="s">
        <v>1006</v>
      </c>
      <c r="D21" s="196"/>
      <c r="E21" s="122" t="s">
        <v>1007</v>
      </c>
      <c r="F21" s="137" t="s">
        <v>1008</v>
      </c>
      <c r="G21" s="137" t="s">
        <v>1009</v>
      </c>
      <c r="H21" s="122" t="s">
        <v>1010</v>
      </c>
      <c r="I21" s="195" t="s">
        <v>1011</v>
      </c>
      <c r="J21" s="196"/>
      <c r="K21" s="197" t="s">
        <v>1012</v>
      </c>
      <c r="L21" s="196"/>
      <c r="M21" s="196"/>
    </row>
    <row r="22" spans="1:13">
      <c r="A22" s="245"/>
      <c r="B22" s="246"/>
      <c r="C22" s="245"/>
      <c r="D22" s="246"/>
      <c r="E22" s="36"/>
      <c r="F22" s="37"/>
      <c r="G22" s="37"/>
      <c r="H22" s="37"/>
      <c r="I22" s="245"/>
      <c r="J22" s="246"/>
      <c r="K22" s="245"/>
      <c r="L22" s="247"/>
      <c r="M22" s="246"/>
    </row>
    <row r="23" spans="1:13">
      <c r="A23" s="245"/>
      <c r="B23" s="246"/>
      <c r="C23" s="245"/>
      <c r="D23" s="246"/>
      <c r="E23" s="36"/>
      <c r="F23" s="37"/>
      <c r="G23" s="37"/>
      <c r="H23" s="37"/>
      <c r="I23" s="245"/>
      <c r="J23" s="246"/>
      <c r="K23" s="245"/>
      <c r="L23" s="247"/>
      <c r="M23" s="246"/>
    </row>
    <row r="24" spans="1:13">
      <c r="A24" s="245"/>
      <c r="B24" s="246"/>
      <c r="C24" s="245"/>
      <c r="D24" s="246"/>
      <c r="E24" s="36"/>
      <c r="F24" s="37"/>
      <c r="G24" s="37"/>
      <c r="H24" s="37"/>
      <c r="I24" s="245"/>
      <c r="J24" s="246"/>
      <c r="K24" s="245"/>
      <c r="L24" s="247"/>
      <c r="M24" s="246"/>
    </row>
    <row r="25" spans="1:13">
      <c r="A25" s="245"/>
      <c r="B25" s="246"/>
      <c r="C25" s="245"/>
      <c r="D25" s="246"/>
      <c r="E25" s="36"/>
      <c r="F25" s="37"/>
      <c r="G25" s="37"/>
      <c r="H25" s="37"/>
      <c r="I25" s="245"/>
      <c r="J25" s="246"/>
      <c r="K25" s="245"/>
      <c r="L25" s="247"/>
      <c r="M25" s="246"/>
    </row>
    <row r="26" spans="1:13">
      <c r="A26" s="245"/>
      <c r="B26" s="246"/>
      <c r="C26" s="245"/>
      <c r="D26" s="246"/>
      <c r="E26" s="36"/>
      <c r="F26" s="37"/>
      <c r="G26" s="37"/>
      <c r="H26" s="37"/>
      <c r="I26" s="245"/>
      <c r="J26" s="246"/>
      <c r="K26" s="245"/>
      <c r="L26" s="247"/>
      <c r="M26" s="246"/>
    </row>
    <row r="27" spans="1:13">
      <c r="A27" s="245"/>
      <c r="B27" s="246"/>
      <c r="C27" s="245"/>
      <c r="D27" s="246"/>
      <c r="E27" s="36"/>
      <c r="F27" s="37"/>
      <c r="G27" s="37"/>
      <c r="H27" s="37"/>
      <c r="I27" s="245"/>
      <c r="J27" s="246"/>
      <c r="K27" s="245"/>
      <c r="L27" s="247"/>
      <c r="M27" s="246"/>
    </row>
    <row r="28" spans="1:13">
      <c r="A28" s="245"/>
      <c r="B28" s="246"/>
      <c r="C28" s="245"/>
      <c r="D28" s="246"/>
      <c r="E28" s="36"/>
      <c r="F28" s="37"/>
      <c r="G28" s="37"/>
      <c r="H28" s="37"/>
      <c r="I28" s="245"/>
      <c r="J28" s="246"/>
      <c r="K28" s="245"/>
      <c r="L28" s="247"/>
      <c r="M28" s="246"/>
    </row>
    <row r="29" spans="1:13">
      <c r="A29" s="245"/>
      <c r="B29" s="246"/>
      <c r="C29" s="245"/>
      <c r="D29" s="246"/>
      <c r="E29" s="36"/>
      <c r="F29" s="37"/>
      <c r="G29" s="37"/>
      <c r="H29" s="37"/>
      <c r="I29" s="245"/>
      <c r="J29" s="246"/>
      <c r="K29" s="245"/>
      <c r="L29" s="247"/>
      <c r="M29" s="246"/>
    </row>
    <row r="30" spans="1:13">
      <c r="A30" s="245"/>
      <c r="B30" s="246"/>
      <c r="C30" s="245"/>
      <c r="D30" s="246"/>
      <c r="E30" s="36"/>
      <c r="F30" s="37"/>
      <c r="G30" s="37"/>
      <c r="H30" s="37"/>
      <c r="I30" s="245"/>
      <c r="J30" s="246"/>
      <c r="K30" s="245"/>
      <c r="L30" s="247"/>
      <c r="M30" s="246"/>
    </row>
    <row r="31" spans="1:13">
      <c r="A31" s="245"/>
      <c r="B31" s="246"/>
      <c r="C31" s="245"/>
      <c r="D31" s="246"/>
      <c r="E31" s="36"/>
      <c r="F31" s="37"/>
      <c r="G31" s="37"/>
      <c r="H31" s="37"/>
      <c r="I31" s="245"/>
      <c r="J31" s="246"/>
      <c r="K31" s="245"/>
      <c r="L31" s="247"/>
      <c r="M31" s="246"/>
    </row>
    <row r="32" spans="1:13">
      <c r="A32" s="245"/>
      <c r="B32" s="246"/>
      <c r="C32" s="245"/>
      <c r="D32" s="246"/>
      <c r="E32" s="36"/>
      <c r="F32" s="37"/>
      <c r="G32" s="37"/>
      <c r="H32" s="37"/>
      <c r="I32" s="245"/>
      <c r="J32" s="246"/>
      <c r="K32" s="245"/>
      <c r="L32" s="247"/>
      <c r="M32" s="246"/>
    </row>
    <row r="33" spans="1:13">
      <c r="A33" s="76"/>
      <c r="B33" s="76"/>
      <c r="C33" s="76"/>
      <c r="D33" s="76"/>
      <c r="E33" s="76"/>
      <c r="F33" s="76"/>
      <c r="G33" s="76"/>
      <c r="H33" s="76"/>
      <c r="I33" s="76"/>
      <c r="J33" s="76"/>
      <c r="K33" s="76"/>
      <c r="L33" s="76"/>
      <c r="M33" s="76"/>
    </row>
    <row r="34" spans="1:13">
      <c r="A34" s="12"/>
      <c r="B34" s="12"/>
      <c r="C34" s="12"/>
      <c r="D34" s="12"/>
      <c r="E34" s="12"/>
      <c r="F34" s="12"/>
      <c r="G34" s="12"/>
      <c r="H34" s="12"/>
      <c r="I34" s="12"/>
      <c r="J34" s="12"/>
      <c r="K34" s="12"/>
      <c r="L34" s="12"/>
      <c r="M34" s="12"/>
    </row>
    <row r="35" spans="1:13">
      <c r="A35" s="12"/>
      <c r="B35" s="12"/>
      <c r="C35" s="12"/>
      <c r="D35" s="12"/>
      <c r="E35" s="12"/>
      <c r="F35" s="12"/>
      <c r="G35" s="12"/>
      <c r="H35" s="12"/>
      <c r="I35" s="12"/>
      <c r="J35" s="12"/>
      <c r="K35" s="12"/>
      <c r="L35" s="12"/>
      <c r="M35" s="12"/>
    </row>
    <row r="36" spans="1:13">
      <c r="A36" s="12"/>
      <c r="B36" s="12"/>
      <c r="C36" s="12"/>
      <c r="D36" s="12"/>
      <c r="E36" s="12"/>
      <c r="F36" s="12"/>
      <c r="G36" s="12"/>
      <c r="H36" s="12"/>
      <c r="I36" s="12"/>
      <c r="J36" s="12"/>
      <c r="K36" s="12"/>
      <c r="L36" s="12"/>
      <c r="M36" s="12"/>
    </row>
    <row r="37" spans="1:13">
      <c r="A37" s="12"/>
      <c r="B37" s="12"/>
      <c r="C37" s="12"/>
      <c r="D37" s="12"/>
      <c r="E37" s="12"/>
      <c r="F37" s="12"/>
      <c r="G37" s="12"/>
      <c r="H37" s="12"/>
      <c r="I37" s="12"/>
      <c r="J37" s="12"/>
      <c r="K37" s="12"/>
      <c r="L37" s="12"/>
      <c r="M37" s="12"/>
    </row>
  </sheetData>
  <sheetProtection sheet="1" formatCells="0" formatColumns="0" formatRows="0" insertRows="0" insertHyperlinks="0" selectLockedCells="1"/>
  <mergeCells count="66">
    <mergeCell ref="A32:B32"/>
    <mergeCell ref="C32:D32"/>
    <mergeCell ref="I32:J32"/>
    <mergeCell ref="K32:M32"/>
    <mergeCell ref="A30:B30"/>
    <mergeCell ref="C30:D30"/>
    <mergeCell ref="I30:J30"/>
    <mergeCell ref="K30:M30"/>
    <mergeCell ref="A31:B31"/>
    <mergeCell ref="C31:D31"/>
    <mergeCell ref="I31:J31"/>
    <mergeCell ref="K31:M31"/>
    <mergeCell ref="A28:B28"/>
    <mergeCell ref="C28:D28"/>
    <mergeCell ref="I28:J28"/>
    <mergeCell ref="K28:M28"/>
    <mergeCell ref="A29:B29"/>
    <mergeCell ref="C29:D29"/>
    <mergeCell ref="I29:J29"/>
    <mergeCell ref="K29:M29"/>
    <mergeCell ref="A26:B26"/>
    <mergeCell ref="C26:D26"/>
    <mergeCell ref="I26:J26"/>
    <mergeCell ref="K26:M26"/>
    <mergeCell ref="A27:B27"/>
    <mergeCell ref="C27:D27"/>
    <mergeCell ref="I27:J27"/>
    <mergeCell ref="K27:M27"/>
    <mergeCell ref="A24:B24"/>
    <mergeCell ref="C24:D24"/>
    <mergeCell ref="I24:J24"/>
    <mergeCell ref="K24:M24"/>
    <mergeCell ref="A25:B25"/>
    <mergeCell ref="C25:D25"/>
    <mergeCell ref="I25:J25"/>
    <mergeCell ref="K25:M25"/>
    <mergeCell ref="A22:B22"/>
    <mergeCell ref="C22:D22"/>
    <mergeCell ref="I22:J22"/>
    <mergeCell ref="K22:M22"/>
    <mergeCell ref="A23:B23"/>
    <mergeCell ref="C23:D23"/>
    <mergeCell ref="I23:J23"/>
    <mergeCell ref="K23:M23"/>
    <mergeCell ref="A19:M19"/>
    <mergeCell ref="A20:M20"/>
    <mergeCell ref="A21:B21"/>
    <mergeCell ref="C21:D21"/>
    <mergeCell ref="I21:J21"/>
    <mergeCell ref="K21:M21"/>
    <mergeCell ref="A17:L17"/>
    <mergeCell ref="A1:M1"/>
    <mergeCell ref="A2:M2"/>
    <mergeCell ref="A3:M3"/>
    <mergeCell ref="A4:B4"/>
    <mergeCell ref="A5:A6"/>
    <mergeCell ref="B5:B6"/>
    <mergeCell ref="C5:D5"/>
    <mergeCell ref="E5:F5"/>
    <mergeCell ref="G5:G6"/>
    <mergeCell ref="H5:H6"/>
    <mergeCell ref="I5:I6"/>
    <mergeCell ref="J5:J6"/>
    <mergeCell ref="K5:K6"/>
    <mergeCell ref="L5:L6"/>
    <mergeCell ref="M5:M6"/>
  </mergeCells>
  <conditionalFormatting sqref="A7:M14 A16:M18">
    <cfRule type="expression" dxfId="20" priority="24">
      <formula>MOD(ROW(),2)=0</formula>
    </cfRule>
  </conditionalFormatting>
  <conditionalFormatting sqref="A15:M15">
    <cfRule type="expression" dxfId="19" priority="1">
      <formula>MOD(ROW(),2)=0</formula>
    </cfRule>
  </conditionalFormatting>
  <conditionalFormatting sqref="A21:M32">
    <cfRule type="expression" dxfId="18" priority="23">
      <formula>MOD(ROW(),2)</formula>
    </cfRule>
  </conditionalFormatting>
  <dataValidations count="3">
    <dataValidation type="list" allowBlank="1" showInputMessage="1" showErrorMessage="1" sqref="G22:H32" xr:uid="{7D8FD2F1-BE80-402E-A7DF-92E1D6AB7922}">
      <formula1>"Y, N"</formula1>
    </dataValidation>
    <dataValidation type="list" allowBlank="1" showInputMessage="1" showErrorMessage="1" sqref="F22:F32" xr:uid="{302249DE-10F8-4EDD-853B-7ED24F7FF54C}">
      <formula1>".25, .33, .5, .67, .75, 1.0"</formula1>
    </dataValidation>
    <dataValidation type="list" allowBlank="1" showInputMessage="1" showErrorMessage="1" sqref="E22:E32" xr:uid="{D0C08147-F779-4525-A1FF-EA44C92A7572}">
      <formula1>"Cert., Non Cert."</formula1>
    </dataValidation>
  </dataValidations>
  <hyperlinks>
    <hyperlink ref="A4:B4" location="'Budget Example Expenditures'!A1" display="Budget Coding Cheat Sheet" xr:uid="{749CD606-C4A9-4BE3-B1D5-7B73E3B40307}"/>
  </hyperlinks>
  <pageMargins left="0.7" right="0.7" top="0.75" bottom="0.75" header="0.3" footer="0.3"/>
  <pageSetup orientation="portrait" r:id="rId1"/>
  <ignoredErrors>
    <ignoredError sqref="M15" formula="1"/>
  </ignoredErrors>
  <drawing r:id="rId2"/>
  <legacyDrawing r:id="rId3"/>
  <extLst>
    <ext xmlns:x14="http://schemas.microsoft.com/office/spreadsheetml/2009/9/main" uri="{78C0D931-6437-407d-A8EE-F0AAD7539E65}">
      <x14:conditionalFormattings>
        <x14:conditionalFormatting xmlns:xm="http://schemas.microsoft.com/office/excel/2006/main">
          <x14:cfRule type="cellIs" priority="19" operator="greaterThan" id="{D80E529B-CA4C-4964-A013-9740206B3713}">
            <xm:f>'Amendment #2 Budget'!C$8</xm:f>
            <x14:dxf>
              <font>
                <b/>
                <i val="0"/>
                <color theme="0"/>
              </font>
              <fill>
                <patternFill>
                  <bgColor rgb="FF00B050"/>
                </patternFill>
              </fill>
            </x14:dxf>
          </x14:cfRule>
          <xm:sqref>C9:L9 C8:M8</xm:sqref>
        </x14:conditionalFormatting>
        <x14:conditionalFormatting xmlns:xm="http://schemas.microsoft.com/office/excel/2006/main">
          <x14:cfRule type="cellIs" priority="13" operator="greaterThan" id="{40AB29A7-E661-412E-BC57-CB23FD129473}">
            <xm:f>'Amendment #2 Budget'!C$12</xm:f>
            <x14:dxf>
              <font>
                <b/>
                <i val="0"/>
                <color theme="0"/>
              </font>
              <fill>
                <patternFill>
                  <bgColor rgb="FF00B050"/>
                </patternFill>
              </fill>
            </x14:dxf>
          </x14:cfRule>
          <xm:sqref>C13:L13 C12:M12</xm:sqref>
        </x14:conditionalFormatting>
        <x14:conditionalFormatting xmlns:xm="http://schemas.microsoft.com/office/excel/2006/main">
          <x14:cfRule type="cellIs" priority="21" operator="greaterThan" id="{959776BD-5205-4436-9DD2-04622AA9B58D}">
            <xm:f>'Amendment #2 Budget'!C$7</xm:f>
            <x14:dxf>
              <font>
                <b/>
                <i val="0"/>
                <color theme="0"/>
              </font>
              <fill>
                <patternFill>
                  <bgColor rgb="FF00B050"/>
                </patternFill>
              </fill>
            </x14:dxf>
          </x14:cfRule>
          <x14:cfRule type="cellIs" priority="22" operator="lessThan" id="{AB9318E8-C782-4D93-8E81-D65CB33BBFDC}">
            <xm:f>'Amendment #2 Budget'!C$7</xm:f>
            <x14:dxf>
              <font>
                <b/>
                <i val="0"/>
                <color theme="0"/>
              </font>
              <fill>
                <patternFill>
                  <bgColor rgb="FFC00000"/>
                </patternFill>
              </fill>
            </x14:dxf>
          </x14:cfRule>
          <xm:sqref>C7:M7</xm:sqref>
        </x14:conditionalFormatting>
        <x14:conditionalFormatting xmlns:xm="http://schemas.microsoft.com/office/excel/2006/main">
          <x14:cfRule type="cellIs" priority="20" operator="lessThan" id="{4CD400CD-A757-42F6-9D96-193484BD9AC2}">
            <xm:f>'Amendment #2 Budget'!C$8</xm:f>
            <x14:dxf>
              <font>
                <b/>
                <i val="0"/>
                <color theme="0"/>
              </font>
              <fill>
                <patternFill>
                  <bgColor rgb="FFC00000"/>
                </patternFill>
              </fill>
            </x14:dxf>
          </x14:cfRule>
          <xm:sqref>C8:M8 C9:L9</xm:sqref>
        </x14:conditionalFormatting>
        <x14:conditionalFormatting xmlns:xm="http://schemas.microsoft.com/office/excel/2006/main">
          <x14:cfRule type="cellIs" priority="17" operator="greaterThan" id="{4BE75322-F97F-48BE-9ADF-4A1423358447}">
            <xm:f>'Amendment #2 Budget'!C$9</xm:f>
            <x14:dxf>
              <font>
                <b/>
                <i val="0"/>
                <color theme="0"/>
              </font>
              <fill>
                <patternFill>
                  <bgColor rgb="FF00B050"/>
                </patternFill>
              </fill>
            </x14:dxf>
          </x14:cfRule>
          <x14:cfRule type="cellIs" priority="18" operator="lessThan" id="{3C97DD49-BA15-4BE2-9519-8FA41C0FA896}">
            <xm:f>'Amendment #2 Budget'!C$9</xm:f>
            <x14:dxf>
              <font>
                <b/>
                <i val="0"/>
                <color theme="0"/>
              </font>
              <fill>
                <patternFill>
                  <bgColor rgb="FFC00000"/>
                </patternFill>
              </fill>
            </x14:dxf>
          </x14:cfRule>
          <xm:sqref>C9:M9</xm:sqref>
        </x14:conditionalFormatting>
        <x14:conditionalFormatting xmlns:xm="http://schemas.microsoft.com/office/excel/2006/main">
          <x14:cfRule type="cellIs" priority="15" operator="greaterThan" id="{EC85A19A-16A8-4CBC-9936-AD8D55CCA7A1}">
            <xm:f>'Amendment #2 Budget'!C$10</xm:f>
            <x14:dxf>
              <font>
                <b/>
                <i val="0"/>
                <color theme="0"/>
              </font>
              <fill>
                <patternFill>
                  <bgColor rgb="FF00B050"/>
                </patternFill>
              </fill>
            </x14:dxf>
          </x14:cfRule>
          <x14:cfRule type="cellIs" priority="16" operator="lessThan" id="{0176895E-3938-4F86-8E03-6CE367314D21}">
            <xm:f>'Amendment #2 Budget'!C$10</xm:f>
            <x14:dxf>
              <font>
                <b/>
                <i val="0"/>
                <color theme="0"/>
              </font>
              <fill>
                <patternFill>
                  <bgColor rgb="FFC00000"/>
                </patternFill>
              </fill>
            </x14:dxf>
          </x14:cfRule>
          <xm:sqref>C10:M10</xm:sqref>
        </x14:conditionalFormatting>
        <x14:conditionalFormatting xmlns:xm="http://schemas.microsoft.com/office/excel/2006/main">
          <x14:cfRule type="cellIs" priority="14" operator="lessThan" id="{0AA29E4F-1113-4941-B0EC-B9A61DD6011F}">
            <xm:f>'Amendment #2 Budget'!C$12</xm:f>
            <x14:dxf>
              <font>
                <b/>
                <i val="0"/>
                <color theme="0"/>
              </font>
              <fill>
                <patternFill>
                  <bgColor rgb="FFC00000"/>
                </patternFill>
              </fill>
            </x14:dxf>
          </x14:cfRule>
          <xm:sqref>C12:M12 C13:L13</xm:sqref>
        </x14:conditionalFormatting>
        <x14:conditionalFormatting xmlns:xm="http://schemas.microsoft.com/office/excel/2006/main">
          <x14:cfRule type="cellIs" priority="11" operator="greaterThan" id="{43F21623-35FF-49DC-AF32-AB117F5EA13B}">
            <xm:f>'Amendment #2 Budget'!C$13</xm:f>
            <x14:dxf>
              <font>
                <b/>
                <i val="0"/>
                <color theme="0"/>
              </font>
              <fill>
                <patternFill>
                  <bgColor rgb="FF00B050"/>
                </patternFill>
              </fill>
            </x14:dxf>
          </x14:cfRule>
          <x14:cfRule type="cellIs" priority="12" operator="lessThan" id="{CD148AE1-C7F0-4A0C-8370-0C37297122E1}">
            <xm:f>'Amendment #2 Budget'!C$13</xm:f>
            <x14:dxf>
              <font>
                <b/>
                <i val="0"/>
                <color theme="0"/>
              </font>
              <fill>
                <patternFill>
                  <bgColor rgb="FFC00000"/>
                </patternFill>
              </fill>
            </x14:dxf>
          </x14:cfRule>
          <xm:sqref>C13:M13</xm:sqref>
        </x14:conditionalFormatting>
        <x14:conditionalFormatting xmlns:xm="http://schemas.microsoft.com/office/excel/2006/main">
          <x14:cfRule type="cellIs" priority="9" operator="greaterThan" id="{5FA44C94-DB51-40A7-9FC2-213D6651CF9F}">
            <xm:f>'Amendment #2 Budget'!C$14</xm:f>
            <x14:dxf>
              <font>
                <b/>
                <i val="0"/>
                <color theme="0"/>
              </font>
              <fill>
                <patternFill>
                  <bgColor rgb="FF00B050"/>
                </patternFill>
              </fill>
            </x14:dxf>
          </x14:cfRule>
          <x14:cfRule type="cellIs" priority="10" operator="lessThan" id="{91E8460C-A948-414E-8B71-F7A4D10CBF5E}">
            <xm:f>'Amendment #2 Budget'!C$14</xm:f>
            <x14:dxf>
              <font>
                <b/>
                <i val="0"/>
                <color theme="0"/>
              </font>
              <fill>
                <patternFill>
                  <bgColor rgb="FFC00000"/>
                </patternFill>
              </fill>
            </x14:dxf>
          </x14:cfRule>
          <xm:sqref>C14:M14</xm:sqref>
        </x14:conditionalFormatting>
        <x14:conditionalFormatting xmlns:xm="http://schemas.microsoft.com/office/excel/2006/main">
          <x14:cfRule type="cellIs" priority="7" operator="greaterThan" id="{F3D25D8C-75B5-47A4-95D8-6B29ED21CCFD}">
            <xm:f>'Amendment #2 Budget'!C$16</xm:f>
            <x14:dxf>
              <font>
                <b/>
                <i val="0"/>
                <color theme="0"/>
              </font>
              <fill>
                <patternFill>
                  <bgColor rgb="FF00B050"/>
                </patternFill>
              </fill>
            </x14:dxf>
          </x14:cfRule>
          <x14:cfRule type="cellIs" priority="8" operator="lessThan" id="{936CAE22-B9A0-4203-91FA-F83D0687090E}">
            <xm:f>'Amendment #2 Budget'!C$16</xm:f>
            <x14:dxf>
              <font>
                <b/>
                <i val="0"/>
                <color theme="0"/>
              </font>
              <fill>
                <patternFill>
                  <bgColor rgb="FFC00000"/>
                </patternFill>
              </fill>
            </x14:dxf>
          </x14:cfRule>
          <xm:sqref>C16:M16</xm:sqref>
        </x14:conditionalFormatting>
        <x14:conditionalFormatting xmlns:xm="http://schemas.microsoft.com/office/excel/2006/main">
          <x14:cfRule type="expression" priority="2" id="{F86D08CC-1BD6-4D4D-B362-442BF999ADB2}">
            <xm:f>$M$17='LEA Info'!$Q$3</xm:f>
            <x14:dxf>
              <font>
                <b/>
                <i val="0"/>
                <color rgb="FF00B050"/>
              </font>
            </x14:dxf>
          </x14:cfRule>
          <xm:sqref>M17</xm:sqref>
        </x14:conditionalFormatting>
        <x14:conditionalFormatting xmlns:xm="http://schemas.microsoft.com/office/excel/2006/main">
          <x14:cfRule type="cellIs" priority="25" operator="notEqual" id="{451905A9-EB50-48FD-B715-5C6F8F3F21F3}">
            <xm:f>'Amendment #2 Budget'!$M17</xm:f>
            <x14:dxf>
              <font>
                <b/>
                <i val="0"/>
                <color rgb="FFC00000"/>
              </font>
            </x14:dxf>
          </x14:cfRule>
          <xm:sqref>M17:M18</xm:sqref>
        </x14:conditionalFormatting>
      </x14:conditionalFormatting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AF7D3C-1DCB-407F-8556-F5763D5DA273}">
  <sheetPr codeName="Sheet17"/>
  <dimension ref="A1"/>
  <sheetViews>
    <sheetView zoomScale="70" zoomScaleNormal="70" workbookViewId="0">
      <selection activeCell="N108" sqref="N108"/>
    </sheetView>
  </sheetViews>
  <sheetFormatPr defaultRowHeight="14.45"/>
  <sheetData/>
  <sheetProtection sheet="1" objects="1" scenarios="1"/>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F4E502-F3B4-46B6-8E94-E093813DCCB1}">
  <sheetPr codeName="Sheet3">
    <tabColor theme="8"/>
  </sheetPr>
  <dimension ref="A1:B1004"/>
  <sheetViews>
    <sheetView topLeftCell="A426" workbookViewId="0">
      <selection activeCell="A432" sqref="A432"/>
    </sheetView>
  </sheetViews>
  <sheetFormatPr defaultRowHeight="15" customHeight="1"/>
  <cols>
    <col min="1" max="1" width="78.7109375" style="120" customWidth="1"/>
    <col min="2" max="2" width="16" customWidth="1"/>
  </cols>
  <sheetData>
    <row r="1" spans="1:2"/>
    <row r="2" spans="1:2">
      <c r="A2" s="119" t="s">
        <v>503</v>
      </c>
      <c r="B2" s="119"/>
    </row>
    <row r="3" spans="1:2">
      <c r="A3" s="119" t="s">
        <v>504</v>
      </c>
      <c r="B3" s="119"/>
    </row>
    <row r="4" spans="1:2">
      <c r="A4" s="119" t="s">
        <v>505</v>
      </c>
      <c r="B4" s="141"/>
    </row>
    <row r="5" spans="1:2">
      <c r="A5" s="119" t="s">
        <v>506</v>
      </c>
      <c r="B5" s="119"/>
    </row>
    <row r="6" spans="1:2">
      <c r="A6" s="119" t="s">
        <v>507</v>
      </c>
      <c r="B6" s="119"/>
    </row>
    <row r="7" spans="1:2">
      <c r="A7" s="119" t="s">
        <v>508</v>
      </c>
      <c r="B7" s="119"/>
    </row>
    <row r="8" spans="1:2">
      <c r="A8" s="119" t="s">
        <v>509</v>
      </c>
      <c r="B8" s="119"/>
    </row>
    <row r="9" spans="1:2">
      <c r="A9" s="119" t="s">
        <v>510</v>
      </c>
      <c r="B9" s="119"/>
    </row>
    <row r="10" spans="1:2">
      <c r="A10" s="119" t="s">
        <v>511</v>
      </c>
      <c r="B10" s="119"/>
    </row>
    <row r="11" spans="1:2">
      <c r="A11" s="119" t="s">
        <v>512</v>
      </c>
      <c r="B11" s="119"/>
    </row>
    <row r="12" spans="1:2">
      <c r="A12" s="119" t="s">
        <v>513</v>
      </c>
      <c r="B12" s="119"/>
    </row>
    <row r="13" spans="1:2">
      <c r="A13" s="119" t="s">
        <v>514</v>
      </c>
      <c r="B13" s="119"/>
    </row>
    <row r="14" spans="1:2">
      <c r="A14" s="119" t="s">
        <v>515</v>
      </c>
      <c r="B14" s="119"/>
    </row>
    <row r="15" spans="1:2">
      <c r="A15" s="119" t="s">
        <v>516</v>
      </c>
      <c r="B15" s="119"/>
    </row>
    <row r="16" spans="1:2">
      <c r="A16" s="119" t="s">
        <v>517</v>
      </c>
      <c r="B16" s="119"/>
    </row>
    <row r="17" spans="1:2">
      <c r="A17" s="119" t="s">
        <v>518</v>
      </c>
      <c r="B17" s="119"/>
    </row>
    <row r="18" spans="1:2">
      <c r="A18" s="119" t="s">
        <v>519</v>
      </c>
      <c r="B18" s="141"/>
    </row>
    <row r="19" spans="1:2">
      <c r="A19" s="119" t="s">
        <v>520</v>
      </c>
      <c r="B19" s="119"/>
    </row>
    <row r="20" spans="1:2">
      <c r="A20" s="119" t="s">
        <v>521</v>
      </c>
      <c r="B20" s="119"/>
    </row>
    <row r="21" spans="1:2">
      <c r="A21" s="119" t="s">
        <v>522</v>
      </c>
      <c r="B21" s="119"/>
    </row>
    <row r="22" spans="1:2">
      <c r="A22" s="119" t="s">
        <v>523</v>
      </c>
      <c r="B22" s="119"/>
    </row>
    <row r="23" spans="1:2">
      <c r="A23" s="119" t="s">
        <v>524</v>
      </c>
      <c r="B23" s="141"/>
    </row>
    <row r="24" spans="1:2">
      <c r="A24" s="119" t="s">
        <v>525</v>
      </c>
      <c r="B24" s="141"/>
    </row>
    <row r="25" spans="1:2">
      <c r="A25" s="119" t="s">
        <v>526</v>
      </c>
      <c r="B25" s="119"/>
    </row>
    <row r="26" spans="1:2">
      <c r="A26" s="119" t="s">
        <v>527</v>
      </c>
      <c r="B26" s="119"/>
    </row>
    <row r="27" spans="1:2">
      <c r="A27" s="119" t="s">
        <v>528</v>
      </c>
      <c r="B27" s="141"/>
    </row>
    <row r="28" spans="1:2">
      <c r="A28" s="119" t="s">
        <v>529</v>
      </c>
      <c r="B28" s="119"/>
    </row>
    <row r="29" spans="1:2">
      <c r="A29" s="119" t="s">
        <v>530</v>
      </c>
      <c r="B29" s="119"/>
    </row>
    <row r="30" spans="1:2">
      <c r="A30" s="119" t="s">
        <v>531</v>
      </c>
      <c r="B30" s="119"/>
    </row>
    <row r="31" spans="1:2">
      <c r="A31" s="119" t="s">
        <v>532</v>
      </c>
      <c r="B31" s="119"/>
    </row>
    <row r="32" spans="1:2">
      <c r="A32" s="119" t="s">
        <v>533</v>
      </c>
      <c r="B32" s="119"/>
    </row>
    <row r="33" spans="1:2">
      <c r="A33" s="119" t="s">
        <v>534</v>
      </c>
      <c r="B33" s="119"/>
    </row>
    <row r="34" spans="1:2">
      <c r="A34" s="119" t="s">
        <v>535</v>
      </c>
      <c r="B34" s="119"/>
    </row>
    <row r="35" spans="1:2">
      <c r="A35" s="119" t="s">
        <v>536</v>
      </c>
      <c r="B35" s="119"/>
    </row>
    <row r="36" spans="1:2">
      <c r="A36" s="119" t="s">
        <v>537</v>
      </c>
      <c r="B36" s="119"/>
    </row>
    <row r="37" spans="1:2">
      <c r="A37" s="119" t="s">
        <v>538</v>
      </c>
      <c r="B37" s="119"/>
    </row>
    <row r="38" spans="1:2">
      <c r="A38" s="119" t="s">
        <v>539</v>
      </c>
      <c r="B38" s="141"/>
    </row>
    <row r="39" spans="1:2">
      <c r="A39" s="119" t="s">
        <v>540</v>
      </c>
      <c r="B39" s="119"/>
    </row>
    <row r="40" spans="1:2">
      <c r="A40" s="119" t="s">
        <v>541</v>
      </c>
      <c r="B40" s="119"/>
    </row>
    <row r="41" spans="1:2">
      <c r="A41" s="119" t="s">
        <v>542</v>
      </c>
      <c r="B41" s="119"/>
    </row>
    <row r="42" spans="1:2">
      <c r="A42" s="119" t="s">
        <v>543</v>
      </c>
      <c r="B42" s="119"/>
    </row>
    <row r="43" spans="1:2">
      <c r="A43" s="119" t="s">
        <v>544</v>
      </c>
      <c r="B43" s="119"/>
    </row>
    <row r="44" spans="1:2">
      <c r="A44" s="119" t="s">
        <v>545</v>
      </c>
      <c r="B44" s="119"/>
    </row>
    <row r="45" spans="1:2">
      <c r="A45" s="119" t="s">
        <v>546</v>
      </c>
      <c r="B45" s="119"/>
    </row>
    <row r="46" spans="1:2">
      <c r="A46" s="119" t="s">
        <v>547</v>
      </c>
      <c r="B46" s="119"/>
    </row>
    <row r="47" spans="1:2">
      <c r="A47" s="119" t="s">
        <v>548</v>
      </c>
      <c r="B47" s="119"/>
    </row>
    <row r="48" spans="1:2">
      <c r="A48" s="119" t="s">
        <v>549</v>
      </c>
      <c r="B48" s="119"/>
    </row>
    <row r="49" spans="1:2">
      <c r="A49" s="119" t="s">
        <v>550</v>
      </c>
      <c r="B49" s="119"/>
    </row>
    <row r="50" spans="1:2">
      <c r="A50" s="119" t="s">
        <v>551</v>
      </c>
      <c r="B50" s="119"/>
    </row>
    <row r="51" spans="1:2">
      <c r="A51" s="119" t="s">
        <v>552</v>
      </c>
      <c r="B51" s="119"/>
    </row>
    <row r="52" spans="1:2">
      <c r="A52" s="119" t="s">
        <v>553</v>
      </c>
      <c r="B52" s="119"/>
    </row>
    <row r="53" spans="1:2">
      <c r="A53" s="119" t="s">
        <v>554</v>
      </c>
      <c r="B53" s="119"/>
    </row>
    <row r="54" spans="1:2">
      <c r="A54" s="119" t="s">
        <v>555</v>
      </c>
      <c r="B54" s="119"/>
    </row>
    <row r="55" spans="1:2">
      <c r="A55" s="119" t="s">
        <v>556</v>
      </c>
      <c r="B55" s="119"/>
    </row>
    <row r="56" spans="1:2">
      <c r="A56" s="119" t="s">
        <v>557</v>
      </c>
      <c r="B56" s="119"/>
    </row>
    <row r="57" spans="1:2">
      <c r="A57" s="119" t="s">
        <v>558</v>
      </c>
      <c r="B57" s="119"/>
    </row>
    <row r="58" spans="1:2">
      <c r="A58" s="119" t="s">
        <v>559</v>
      </c>
      <c r="B58" s="141"/>
    </row>
    <row r="59" spans="1:2">
      <c r="A59" s="119" t="s">
        <v>560</v>
      </c>
      <c r="B59" s="119"/>
    </row>
    <row r="60" spans="1:2">
      <c r="A60" s="119" t="s">
        <v>561</v>
      </c>
      <c r="B60" s="119"/>
    </row>
    <row r="61" spans="1:2">
      <c r="A61" s="119" t="s">
        <v>562</v>
      </c>
      <c r="B61" s="119"/>
    </row>
    <row r="62" spans="1:2">
      <c r="A62" s="119" t="s">
        <v>563</v>
      </c>
      <c r="B62" s="119"/>
    </row>
    <row r="63" spans="1:2">
      <c r="A63" s="119" t="s">
        <v>564</v>
      </c>
      <c r="B63" s="119"/>
    </row>
    <row r="64" spans="1:2">
      <c r="A64" s="119" t="s">
        <v>565</v>
      </c>
      <c r="B64" s="119"/>
    </row>
    <row r="65" spans="1:2">
      <c r="A65" s="119" t="s">
        <v>566</v>
      </c>
      <c r="B65" s="119"/>
    </row>
    <row r="66" spans="1:2">
      <c r="A66" s="119" t="s">
        <v>567</v>
      </c>
      <c r="B66" s="119"/>
    </row>
    <row r="67" spans="1:2">
      <c r="A67" s="119" t="s">
        <v>568</v>
      </c>
      <c r="B67" s="119"/>
    </row>
    <row r="68" spans="1:2">
      <c r="A68" s="119" t="s">
        <v>569</v>
      </c>
      <c r="B68" s="119"/>
    </row>
    <row r="69" spans="1:2">
      <c r="A69" s="119" t="s">
        <v>570</v>
      </c>
      <c r="B69" s="119"/>
    </row>
    <row r="70" spans="1:2">
      <c r="A70" s="119" t="s">
        <v>571</v>
      </c>
      <c r="B70" s="119"/>
    </row>
    <row r="71" spans="1:2">
      <c r="A71" s="119" t="s">
        <v>572</v>
      </c>
      <c r="B71" s="119"/>
    </row>
    <row r="72" spans="1:2">
      <c r="A72" s="119" t="s">
        <v>573</v>
      </c>
      <c r="B72" s="119"/>
    </row>
    <row r="73" spans="1:2">
      <c r="A73" s="119" t="s">
        <v>574</v>
      </c>
      <c r="B73" s="141"/>
    </row>
    <row r="74" spans="1:2">
      <c r="A74" s="119" t="s">
        <v>575</v>
      </c>
      <c r="B74" s="119"/>
    </row>
    <row r="75" spans="1:2">
      <c r="A75" s="119" t="s">
        <v>576</v>
      </c>
      <c r="B75" s="119"/>
    </row>
    <row r="76" spans="1:2">
      <c r="A76" s="119" t="s">
        <v>577</v>
      </c>
      <c r="B76" s="119"/>
    </row>
    <row r="77" spans="1:2">
      <c r="A77" s="119" t="s">
        <v>578</v>
      </c>
      <c r="B77" s="119"/>
    </row>
    <row r="78" spans="1:2">
      <c r="A78" s="119" t="s">
        <v>579</v>
      </c>
      <c r="B78" s="141"/>
    </row>
    <row r="79" spans="1:2">
      <c r="A79" s="119" t="s">
        <v>580</v>
      </c>
      <c r="B79" s="119"/>
    </row>
    <row r="80" spans="1:2">
      <c r="A80" s="119" t="s">
        <v>581</v>
      </c>
      <c r="B80" s="119"/>
    </row>
    <row r="81" spans="1:2">
      <c r="A81" s="119" t="s">
        <v>582</v>
      </c>
      <c r="B81" s="119"/>
    </row>
    <row r="82" spans="1:2">
      <c r="A82" s="119" t="s">
        <v>583</v>
      </c>
      <c r="B82" s="119"/>
    </row>
    <row r="83" spans="1:2">
      <c r="A83" s="119" t="s">
        <v>584</v>
      </c>
      <c r="B83" s="119"/>
    </row>
    <row r="84" spans="1:2">
      <c r="A84" s="119" t="s">
        <v>585</v>
      </c>
      <c r="B84" s="119"/>
    </row>
    <row r="85" spans="1:2">
      <c r="A85" s="119" t="s">
        <v>586</v>
      </c>
      <c r="B85" s="119"/>
    </row>
    <row r="86" spans="1:2">
      <c r="A86" s="119" t="s">
        <v>587</v>
      </c>
      <c r="B86" s="119"/>
    </row>
    <row r="87" spans="1:2">
      <c r="A87" s="119" t="s">
        <v>588</v>
      </c>
      <c r="B87" s="119"/>
    </row>
    <row r="88" spans="1:2">
      <c r="A88" s="119" t="s">
        <v>589</v>
      </c>
      <c r="B88" s="119"/>
    </row>
    <row r="89" spans="1:2">
      <c r="A89" s="119" t="s">
        <v>590</v>
      </c>
      <c r="B89" s="119"/>
    </row>
    <row r="90" spans="1:2">
      <c r="A90" s="119" t="s">
        <v>591</v>
      </c>
      <c r="B90" s="119"/>
    </row>
    <row r="91" spans="1:2">
      <c r="A91" s="119" t="s">
        <v>592</v>
      </c>
      <c r="B91" s="119"/>
    </row>
    <row r="92" spans="1:2">
      <c r="A92" s="119" t="s">
        <v>593</v>
      </c>
      <c r="B92" s="119"/>
    </row>
    <row r="93" spans="1:2">
      <c r="A93" s="119" t="s">
        <v>594</v>
      </c>
      <c r="B93" s="119"/>
    </row>
    <row r="94" spans="1:2">
      <c r="A94" s="119" t="s">
        <v>595</v>
      </c>
      <c r="B94" s="119"/>
    </row>
    <row r="95" spans="1:2">
      <c r="A95" s="119" t="s">
        <v>596</v>
      </c>
      <c r="B95" s="119"/>
    </row>
    <row r="96" spans="1:2">
      <c r="A96" s="119" t="s">
        <v>597</v>
      </c>
      <c r="B96" s="119"/>
    </row>
    <row r="97" spans="1:2">
      <c r="A97" s="119" t="s">
        <v>598</v>
      </c>
      <c r="B97" s="119"/>
    </row>
    <row r="98" spans="1:2">
      <c r="A98" s="119" t="s">
        <v>599</v>
      </c>
      <c r="B98" s="119"/>
    </row>
    <row r="99" spans="1:2">
      <c r="A99" s="119" t="s">
        <v>600</v>
      </c>
      <c r="B99" s="119"/>
    </row>
    <row r="100" spans="1:2">
      <c r="A100" s="119" t="s">
        <v>601</v>
      </c>
      <c r="B100" s="119"/>
    </row>
    <row r="101" spans="1:2">
      <c r="A101" s="119" t="s">
        <v>602</v>
      </c>
      <c r="B101" s="119"/>
    </row>
    <row r="102" spans="1:2">
      <c r="A102" s="119" t="s">
        <v>603</v>
      </c>
      <c r="B102" s="119"/>
    </row>
    <row r="103" spans="1:2">
      <c r="A103" s="119" t="s">
        <v>604</v>
      </c>
      <c r="B103" s="119"/>
    </row>
    <row r="104" spans="1:2">
      <c r="A104" s="119" t="s">
        <v>605</v>
      </c>
      <c r="B104" s="119"/>
    </row>
    <row r="105" spans="1:2">
      <c r="A105" s="119" t="s">
        <v>606</v>
      </c>
      <c r="B105" s="119"/>
    </row>
    <row r="106" spans="1:2">
      <c r="A106" s="119" t="s">
        <v>607</v>
      </c>
      <c r="B106" s="119"/>
    </row>
    <row r="107" spans="1:2">
      <c r="A107" s="119" t="s">
        <v>608</v>
      </c>
      <c r="B107" s="119"/>
    </row>
    <row r="108" spans="1:2">
      <c r="A108" s="119" t="s">
        <v>609</v>
      </c>
      <c r="B108" s="119"/>
    </row>
    <row r="109" spans="1:2">
      <c r="A109" s="119" t="s">
        <v>610</v>
      </c>
      <c r="B109" s="119"/>
    </row>
    <row r="110" spans="1:2">
      <c r="A110" s="119" t="s">
        <v>611</v>
      </c>
      <c r="B110" s="119"/>
    </row>
    <row r="111" spans="1:2">
      <c r="A111" s="119" t="s">
        <v>612</v>
      </c>
      <c r="B111" s="119"/>
    </row>
    <row r="112" spans="1:2">
      <c r="A112" s="119" t="s">
        <v>613</v>
      </c>
      <c r="B112" s="119"/>
    </row>
    <row r="113" spans="1:2">
      <c r="A113" s="119" t="s">
        <v>614</v>
      </c>
      <c r="B113" s="119"/>
    </row>
    <row r="114" spans="1:2">
      <c r="A114" s="119" t="s">
        <v>615</v>
      </c>
      <c r="B114" s="119"/>
    </row>
    <row r="115" spans="1:2">
      <c r="A115" s="119" t="s">
        <v>616</v>
      </c>
      <c r="B115" s="119"/>
    </row>
    <row r="116" spans="1:2">
      <c r="A116" s="119" t="s">
        <v>617</v>
      </c>
      <c r="B116" s="119"/>
    </row>
    <row r="117" spans="1:2">
      <c r="A117" s="119" t="s">
        <v>618</v>
      </c>
      <c r="B117" s="119"/>
    </row>
    <row r="118" spans="1:2">
      <c r="A118" s="119" t="s">
        <v>619</v>
      </c>
      <c r="B118" s="119"/>
    </row>
    <row r="119" spans="1:2">
      <c r="A119" s="119" t="s">
        <v>620</v>
      </c>
      <c r="B119" s="119"/>
    </row>
    <row r="120" spans="1:2">
      <c r="A120" s="119" t="s">
        <v>621</v>
      </c>
      <c r="B120" s="141"/>
    </row>
    <row r="121" spans="1:2">
      <c r="A121" s="119" t="s">
        <v>622</v>
      </c>
      <c r="B121" s="141"/>
    </row>
    <row r="122" spans="1:2">
      <c r="A122" s="119" t="s">
        <v>623</v>
      </c>
      <c r="B122" s="119"/>
    </row>
    <row r="123" spans="1:2">
      <c r="A123" s="119" t="s">
        <v>624</v>
      </c>
      <c r="B123" s="119"/>
    </row>
    <row r="124" spans="1:2">
      <c r="A124" s="119" t="s">
        <v>625</v>
      </c>
      <c r="B124" s="119"/>
    </row>
    <row r="125" spans="1:2">
      <c r="A125" s="119" t="s">
        <v>626</v>
      </c>
      <c r="B125" s="119"/>
    </row>
    <row r="126" spans="1:2">
      <c r="A126" s="119" t="s">
        <v>627</v>
      </c>
      <c r="B126" s="119"/>
    </row>
    <row r="127" spans="1:2">
      <c r="A127" s="119" t="s">
        <v>628</v>
      </c>
      <c r="B127" s="119"/>
    </row>
    <row r="128" spans="1:2">
      <c r="A128" s="119" t="s">
        <v>629</v>
      </c>
      <c r="B128" s="119"/>
    </row>
    <row r="129" spans="1:2">
      <c r="A129" s="119" t="s">
        <v>630</v>
      </c>
      <c r="B129" s="119"/>
    </row>
    <row r="130" spans="1:2">
      <c r="A130" s="119" t="s">
        <v>631</v>
      </c>
      <c r="B130" s="119"/>
    </row>
    <row r="131" spans="1:2">
      <c r="A131" s="119" t="s">
        <v>632</v>
      </c>
      <c r="B131" s="119"/>
    </row>
    <row r="132" spans="1:2">
      <c r="A132" s="119" t="s">
        <v>633</v>
      </c>
      <c r="B132" s="119"/>
    </row>
    <row r="133" spans="1:2">
      <c r="A133" s="119" t="s">
        <v>634</v>
      </c>
      <c r="B133" s="119"/>
    </row>
    <row r="134" spans="1:2">
      <c r="A134" s="119" t="s">
        <v>635</v>
      </c>
      <c r="B134" s="119"/>
    </row>
    <row r="135" spans="1:2">
      <c r="A135" s="119" t="s">
        <v>636</v>
      </c>
      <c r="B135" s="119"/>
    </row>
    <row r="136" spans="1:2">
      <c r="A136" s="119" t="s">
        <v>637</v>
      </c>
      <c r="B136" s="119"/>
    </row>
    <row r="137" spans="1:2">
      <c r="A137" s="119" t="s">
        <v>638</v>
      </c>
      <c r="B137" s="119"/>
    </row>
    <row r="138" spans="1:2">
      <c r="A138" s="119" t="s">
        <v>639</v>
      </c>
      <c r="B138" s="119"/>
    </row>
    <row r="139" spans="1:2">
      <c r="A139" s="119" t="s">
        <v>640</v>
      </c>
      <c r="B139" s="119"/>
    </row>
    <row r="140" spans="1:2">
      <c r="A140" s="119" t="s">
        <v>641</v>
      </c>
      <c r="B140" s="119"/>
    </row>
    <row r="141" spans="1:2">
      <c r="A141" s="119" t="s">
        <v>642</v>
      </c>
      <c r="B141" s="119"/>
    </row>
    <row r="142" spans="1:2">
      <c r="A142" s="119" t="s">
        <v>643</v>
      </c>
      <c r="B142" s="119"/>
    </row>
    <row r="143" spans="1:2">
      <c r="A143" s="119" t="s">
        <v>644</v>
      </c>
      <c r="B143" s="119"/>
    </row>
    <row r="144" spans="1:2">
      <c r="A144" s="119" t="s">
        <v>645</v>
      </c>
      <c r="B144" s="119"/>
    </row>
    <row r="145" spans="1:2">
      <c r="A145" s="119" t="s">
        <v>646</v>
      </c>
      <c r="B145" s="119"/>
    </row>
    <row r="146" spans="1:2">
      <c r="A146" s="119" t="s">
        <v>647</v>
      </c>
      <c r="B146" s="119"/>
    </row>
    <row r="147" spans="1:2">
      <c r="A147" s="119" t="s">
        <v>648</v>
      </c>
      <c r="B147" s="119"/>
    </row>
    <row r="148" spans="1:2">
      <c r="A148" s="119" t="s">
        <v>649</v>
      </c>
      <c r="B148" s="119"/>
    </row>
    <row r="149" spans="1:2">
      <c r="A149" s="119" t="s">
        <v>650</v>
      </c>
      <c r="B149" s="119"/>
    </row>
    <row r="150" spans="1:2">
      <c r="A150" s="119" t="s">
        <v>651</v>
      </c>
      <c r="B150" s="119"/>
    </row>
    <row r="151" spans="1:2">
      <c r="A151" s="119" t="s">
        <v>652</v>
      </c>
      <c r="B151" s="119"/>
    </row>
    <row r="152" spans="1:2">
      <c r="A152" s="119" t="s">
        <v>653</v>
      </c>
      <c r="B152" s="119"/>
    </row>
    <row r="153" spans="1:2">
      <c r="A153" s="119" t="s">
        <v>654</v>
      </c>
      <c r="B153" s="119"/>
    </row>
    <row r="154" spans="1:2">
      <c r="A154" s="119" t="s">
        <v>655</v>
      </c>
      <c r="B154" s="119"/>
    </row>
    <row r="155" spans="1:2">
      <c r="A155" s="119" t="s">
        <v>656</v>
      </c>
      <c r="B155" s="119"/>
    </row>
    <row r="156" spans="1:2">
      <c r="A156" s="119" t="s">
        <v>657</v>
      </c>
      <c r="B156" s="119"/>
    </row>
    <row r="157" spans="1:2">
      <c r="A157" s="119" t="s">
        <v>658</v>
      </c>
      <c r="B157" s="119"/>
    </row>
    <row r="158" spans="1:2">
      <c r="A158" s="119" t="s">
        <v>659</v>
      </c>
      <c r="B158" s="119"/>
    </row>
    <row r="159" spans="1:2">
      <c r="A159" s="119" t="s">
        <v>660</v>
      </c>
      <c r="B159" s="119"/>
    </row>
    <row r="160" spans="1:2">
      <c r="A160" s="119" t="s">
        <v>661</v>
      </c>
      <c r="B160" s="119"/>
    </row>
    <row r="161" spans="1:2">
      <c r="A161" s="119" t="s">
        <v>662</v>
      </c>
      <c r="B161" s="119"/>
    </row>
    <row r="162" spans="1:2">
      <c r="A162" s="119" t="s">
        <v>663</v>
      </c>
      <c r="B162" s="119"/>
    </row>
    <row r="163" spans="1:2">
      <c r="A163" s="119" t="s">
        <v>664</v>
      </c>
      <c r="B163" s="119"/>
    </row>
    <row r="164" spans="1:2">
      <c r="A164" s="119" t="s">
        <v>665</v>
      </c>
      <c r="B164" s="119"/>
    </row>
    <row r="165" spans="1:2">
      <c r="A165" s="119" t="s">
        <v>666</v>
      </c>
      <c r="B165" s="119"/>
    </row>
    <row r="166" spans="1:2">
      <c r="A166" s="119" t="s">
        <v>667</v>
      </c>
      <c r="B166" s="119"/>
    </row>
    <row r="167" spans="1:2">
      <c r="A167" s="119" t="s">
        <v>668</v>
      </c>
      <c r="B167" s="119"/>
    </row>
    <row r="168" spans="1:2">
      <c r="A168" s="119" t="s">
        <v>669</v>
      </c>
      <c r="B168" s="119"/>
    </row>
    <row r="169" spans="1:2">
      <c r="A169" s="119" t="s">
        <v>670</v>
      </c>
      <c r="B169" s="119"/>
    </row>
    <row r="170" spans="1:2">
      <c r="A170" s="119" t="s">
        <v>671</v>
      </c>
      <c r="B170" s="119"/>
    </row>
    <row r="171" spans="1:2">
      <c r="A171" s="119" t="s">
        <v>672</v>
      </c>
      <c r="B171" s="119"/>
    </row>
    <row r="172" spans="1:2">
      <c r="A172" s="119" t="s">
        <v>673</v>
      </c>
      <c r="B172" s="119"/>
    </row>
    <row r="173" spans="1:2">
      <c r="A173" s="119" t="s">
        <v>674</v>
      </c>
      <c r="B173" s="119"/>
    </row>
    <row r="174" spans="1:2">
      <c r="A174" s="119" t="s">
        <v>675</v>
      </c>
      <c r="B174" s="119"/>
    </row>
    <row r="175" spans="1:2">
      <c r="A175" s="119" t="s">
        <v>676</v>
      </c>
      <c r="B175" s="119"/>
    </row>
    <row r="176" spans="1:2">
      <c r="A176" s="119" t="s">
        <v>677</v>
      </c>
      <c r="B176" s="119"/>
    </row>
    <row r="177" spans="1:2">
      <c r="A177" s="119" t="s">
        <v>678</v>
      </c>
      <c r="B177" s="119"/>
    </row>
    <row r="178" spans="1:2">
      <c r="A178" s="119" t="s">
        <v>679</v>
      </c>
      <c r="B178" s="119"/>
    </row>
    <row r="179" spans="1:2">
      <c r="A179" s="119" t="s">
        <v>680</v>
      </c>
      <c r="B179" s="119"/>
    </row>
    <row r="180" spans="1:2">
      <c r="A180" s="119" t="s">
        <v>681</v>
      </c>
      <c r="B180" s="119"/>
    </row>
    <row r="181" spans="1:2">
      <c r="A181" s="119" t="s">
        <v>682</v>
      </c>
      <c r="B181" s="119"/>
    </row>
    <row r="182" spans="1:2">
      <c r="A182" s="119" t="s">
        <v>683</v>
      </c>
      <c r="B182" s="119"/>
    </row>
    <row r="183" spans="1:2">
      <c r="A183" s="119" t="s">
        <v>684</v>
      </c>
      <c r="B183" s="119"/>
    </row>
    <row r="184" spans="1:2">
      <c r="A184" s="119" t="s">
        <v>685</v>
      </c>
      <c r="B184" s="119"/>
    </row>
    <row r="185" spans="1:2">
      <c r="A185" s="119" t="s">
        <v>686</v>
      </c>
      <c r="B185" s="119"/>
    </row>
    <row r="186" spans="1:2">
      <c r="A186" s="119" t="s">
        <v>687</v>
      </c>
      <c r="B186" s="119"/>
    </row>
    <row r="187" spans="1:2">
      <c r="A187" s="119" t="s">
        <v>688</v>
      </c>
      <c r="B187" s="119"/>
    </row>
    <row r="188" spans="1:2">
      <c r="A188" s="119" t="s">
        <v>689</v>
      </c>
      <c r="B188" s="119"/>
    </row>
    <row r="189" spans="1:2">
      <c r="A189" s="119" t="s">
        <v>690</v>
      </c>
      <c r="B189" s="119"/>
    </row>
    <row r="190" spans="1:2">
      <c r="A190" s="119" t="s">
        <v>691</v>
      </c>
      <c r="B190" s="119"/>
    </row>
    <row r="191" spans="1:2">
      <c r="A191" s="119" t="s">
        <v>692</v>
      </c>
      <c r="B191" s="119"/>
    </row>
    <row r="192" spans="1:2">
      <c r="A192" s="119" t="s">
        <v>693</v>
      </c>
      <c r="B192" s="119"/>
    </row>
    <row r="193" spans="1:2">
      <c r="A193" s="119" t="s">
        <v>694</v>
      </c>
      <c r="B193" s="119"/>
    </row>
    <row r="194" spans="1:2">
      <c r="A194" s="119" t="s">
        <v>695</v>
      </c>
      <c r="B194" s="119"/>
    </row>
    <row r="195" spans="1:2">
      <c r="A195" s="119" t="s">
        <v>696</v>
      </c>
      <c r="B195" s="119"/>
    </row>
    <row r="196" spans="1:2">
      <c r="A196" s="119" t="s">
        <v>697</v>
      </c>
      <c r="B196" s="141"/>
    </row>
    <row r="197" spans="1:2">
      <c r="A197" s="119" t="s">
        <v>698</v>
      </c>
      <c r="B197" s="141"/>
    </row>
    <row r="198" spans="1:2">
      <c r="A198" s="119" t="s">
        <v>699</v>
      </c>
      <c r="B198" s="119"/>
    </row>
    <row r="199" spans="1:2">
      <c r="A199" s="119" t="s">
        <v>700</v>
      </c>
      <c r="B199" s="119"/>
    </row>
    <row r="200" spans="1:2">
      <c r="A200" s="119" t="s">
        <v>701</v>
      </c>
      <c r="B200" s="119"/>
    </row>
    <row r="201" spans="1:2">
      <c r="A201" s="119" t="s">
        <v>702</v>
      </c>
      <c r="B201" s="141"/>
    </row>
    <row r="202" spans="1:2">
      <c r="A202" s="119" t="s">
        <v>703</v>
      </c>
      <c r="B202" s="119"/>
    </row>
    <row r="203" spans="1:2">
      <c r="A203" s="119" t="s">
        <v>704</v>
      </c>
      <c r="B203" s="119"/>
    </row>
    <row r="204" spans="1:2">
      <c r="A204" s="119" t="s">
        <v>705</v>
      </c>
      <c r="B204" s="119"/>
    </row>
    <row r="205" spans="1:2">
      <c r="A205" s="119" t="s">
        <v>706</v>
      </c>
      <c r="B205" s="119"/>
    </row>
    <row r="206" spans="1:2">
      <c r="A206" s="119" t="s">
        <v>707</v>
      </c>
      <c r="B206" s="119"/>
    </row>
    <row r="207" spans="1:2">
      <c r="A207" s="119" t="s">
        <v>708</v>
      </c>
      <c r="B207" s="119"/>
    </row>
    <row r="208" spans="1:2">
      <c r="A208" s="119" t="s">
        <v>709</v>
      </c>
      <c r="B208" s="119"/>
    </row>
    <row r="209" spans="1:2">
      <c r="A209" s="119" t="s">
        <v>710</v>
      </c>
      <c r="B209" s="119"/>
    </row>
    <row r="210" spans="1:2">
      <c r="A210" s="119" t="s">
        <v>711</v>
      </c>
      <c r="B210" s="119"/>
    </row>
    <row r="211" spans="1:2">
      <c r="A211" s="119" t="s">
        <v>712</v>
      </c>
      <c r="B211" s="119"/>
    </row>
    <row r="212" spans="1:2">
      <c r="A212" s="119" t="s">
        <v>713</v>
      </c>
      <c r="B212" s="141"/>
    </row>
    <row r="213" spans="1:2">
      <c r="A213" s="119" t="s">
        <v>714</v>
      </c>
      <c r="B213" s="119"/>
    </row>
    <row r="214" spans="1:2">
      <c r="A214" s="119" t="s">
        <v>715</v>
      </c>
      <c r="B214" s="119"/>
    </row>
    <row r="215" spans="1:2">
      <c r="A215" s="119" t="s">
        <v>716</v>
      </c>
      <c r="B215" s="119"/>
    </row>
    <row r="216" spans="1:2">
      <c r="A216" s="119" t="s">
        <v>717</v>
      </c>
      <c r="B216" s="119"/>
    </row>
    <row r="217" spans="1:2">
      <c r="A217" s="119" t="s">
        <v>718</v>
      </c>
      <c r="B217" s="119"/>
    </row>
    <row r="218" spans="1:2">
      <c r="A218" s="119" t="s">
        <v>719</v>
      </c>
      <c r="B218" s="119"/>
    </row>
    <row r="219" spans="1:2">
      <c r="A219" s="119" t="s">
        <v>720</v>
      </c>
      <c r="B219" s="119"/>
    </row>
    <row r="220" spans="1:2">
      <c r="A220" s="119" t="s">
        <v>721</v>
      </c>
      <c r="B220" s="119"/>
    </row>
    <row r="221" spans="1:2">
      <c r="A221" s="119" t="s">
        <v>722</v>
      </c>
      <c r="B221" s="119"/>
    </row>
    <row r="222" spans="1:2">
      <c r="A222" s="119" t="s">
        <v>723</v>
      </c>
      <c r="B222" s="119"/>
    </row>
    <row r="223" spans="1:2">
      <c r="A223" s="119" t="s">
        <v>724</v>
      </c>
      <c r="B223" s="119"/>
    </row>
    <row r="224" spans="1:2">
      <c r="A224" s="119" t="s">
        <v>725</v>
      </c>
      <c r="B224" s="119"/>
    </row>
    <row r="225" spans="1:2">
      <c r="A225" s="119" t="s">
        <v>726</v>
      </c>
      <c r="B225" s="119"/>
    </row>
    <row r="226" spans="1:2">
      <c r="A226" s="119" t="s">
        <v>727</v>
      </c>
      <c r="B226" s="119"/>
    </row>
    <row r="227" spans="1:2">
      <c r="A227" s="119" t="s">
        <v>728</v>
      </c>
      <c r="B227" s="119"/>
    </row>
    <row r="228" spans="1:2">
      <c r="A228" s="119" t="s">
        <v>729</v>
      </c>
      <c r="B228" s="119"/>
    </row>
    <row r="229" spans="1:2">
      <c r="A229" s="119" t="s">
        <v>730</v>
      </c>
      <c r="B229" s="119"/>
    </row>
    <row r="230" spans="1:2">
      <c r="A230" s="119" t="s">
        <v>731</v>
      </c>
      <c r="B230" s="119"/>
    </row>
    <row r="231" spans="1:2">
      <c r="A231" s="119" t="s">
        <v>732</v>
      </c>
      <c r="B231" s="119"/>
    </row>
    <row r="232" spans="1:2">
      <c r="A232" s="119" t="s">
        <v>733</v>
      </c>
      <c r="B232" s="119"/>
    </row>
    <row r="233" spans="1:2">
      <c r="A233" s="119" t="s">
        <v>734</v>
      </c>
      <c r="B233" s="119"/>
    </row>
    <row r="234" spans="1:2">
      <c r="A234" s="119" t="s">
        <v>735</v>
      </c>
      <c r="B234" s="119"/>
    </row>
    <row r="235" spans="1:2">
      <c r="A235" s="119" t="s">
        <v>736</v>
      </c>
      <c r="B235" s="119"/>
    </row>
    <row r="236" spans="1:2">
      <c r="A236" s="119" t="s">
        <v>737</v>
      </c>
      <c r="B236" s="119"/>
    </row>
    <row r="237" spans="1:2">
      <c r="A237" s="119" t="s">
        <v>738</v>
      </c>
      <c r="B237" s="119"/>
    </row>
    <row r="238" spans="1:2">
      <c r="A238" s="119" t="s">
        <v>739</v>
      </c>
      <c r="B238" s="119"/>
    </row>
    <row r="239" spans="1:2">
      <c r="A239" s="119" t="s">
        <v>740</v>
      </c>
      <c r="B239" s="119"/>
    </row>
    <row r="240" spans="1:2">
      <c r="A240" s="119" t="s">
        <v>741</v>
      </c>
      <c r="B240" s="119"/>
    </row>
    <row r="241" spans="1:2">
      <c r="A241" s="119" t="s">
        <v>742</v>
      </c>
      <c r="B241" s="119"/>
    </row>
    <row r="242" spans="1:2">
      <c r="A242" s="119" t="s">
        <v>743</v>
      </c>
      <c r="B242" s="119"/>
    </row>
    <row r="243" spans="1:2">
      <c r="A243" s="119" t="s">
        <v>744</v>
      </c>
      <c r="B243" s="119"/>
    </row>
    <row r="244" spans="1:2">
      <c r="A244" s="119" t="s">
        <v>745</v>
      </c>
      <c r="B244" s="119"/>
    </row>
    <row r="245" spans="1:2">
      <c r="A245" s="119" t="s">
        <v>746</v>
      </c>
      <c r="B245" s="119"/>
    </row>
    <row r="246" spans="1:2">
      <c r="A246" s="119" t="s">
        <v>747</v>
      </c>
      <c r="B246" s="119"/>
    </row>
    <row r="247" spans="1:2">
      <c r="A247" s="119" t="s">
        <v>748</v>
      </c>
      <c r="B247" s="119"/>
    </row>
    <row r="248" spans="1:2">
      <c r="A248" s="119" t="s">
        <v>749</v>
      </c>
      <c r="B248" s="119"/>
    </row>
    <row r="249" spans="1:2">
      <c r="A249" s="119" t="s">
        <v>750</v>
      </c>
      <c r="B249" s="119"/>
    </row>
    <row r="250" spans="1:2">
      <c r="A250" s="119" t="s">
        <v>751</v>
      </c>
      <c r="B250" s="141"/>
    </row>
    <row r="251" spans="1:2">
      <c r="A251" s="119" t="s">
        <v>752</v>
      </c>
      <c r="B251" s="119"/>
    </row>
    <row r="252" spans="1:2">
      <c r="A252" s="119" t="s">
        <v>753</v>
      </c>
      <c r="B252" s="119"/>
    </row>
    <row r="253" spans="1:2">
      <c r="A253" s="119" t="s">
        <v>754</v>
      </c>
      <c r="B253" s="119"/>
    </row>
    <row r="254" spans="1:2">
      <c r="A254" s="119" t="s">
        <v>755</v>
      </c>
      <c r="B254" s="119"/>
    </row>
    <row r="255" spans="1:2">
      <c r="A255" s="119" t="s">
        <v>756</v>
      </c>
      <c r="B255" s="119"/>
    </row>
    <row r="256" spans="1:2">
      <c r="A256" s="119" t="s">
        <v>757</v>
      </c>
      <c r="B256" s="119"/>
    </row>
    <row r="257" spans="1:2">
      <c r="A257" s="119" t="s">
        <v>758</v>
      </c>
      <c r="B257" s="119"/>
    </row>
    <row r="258" spans="1:2">
      <c r="A258" s="119" t="s">
        <v>759</v>
      </c>
      <c r="B258" s="119"/>
    </row>
    <row r="259" spans="1:2">
      <c r="A259" s="119" t="s">
        <v>760</v>
      </c>
      <c r="B259" s="119"/>
    </row>
    <row r="260" spans="1:2">
      <c r="A260" s="119" t="s">
        <v>761</v>
      </c>
      <c r="B260" s="119"/>
    </row>
    <row r="261" spans="1:2">
      <c r="A261" s="119" t="s">
        <v>762</v>
      </c>
      <c r="B261" s="119"/>
    </row>
    <row r="262" spans="1:2">
      <c r="A262" s="119" t="s">
        <v>763</v>
      </c>
      <c r="B262" s="119"/>
    </row>
    <row r="263" spans="1:2">
      <c r="A263" s="119" t="s">
        <v>764</v>
      </c>
      <c r="B263" s="119"/>
    </row>
    <row r="264" spans="1:2">
      <c r="A264" s="119" t="s">
        <v>765</v>
      </c>
      <c r="B264" s="119"/>
    </row>
    <row r="265" spans="1:2">
      <c r="A265" s="119" t="s">
        <v>766</v>
      </c>
      <c r="B265" s="119"/>
    </row>
    <row r="266" spans="1:2">
      <c r="A266" s="119" t="s">
        <v>767</v>
      </c>
      <c r="B266" s="119"/>
    </row>
    <row r="267" spans="1:2">
      <c r="A267" s="119" t="s">
        <v>768</v>
      </c>
      <c r="B267" s="119"/>
    </row>
    <row r="268" spans="1:2">
      <c r="A268" s="119" t="s">
        <v>769</v>
      </c>
      <c r="B268" s="119"/>
    </row>
    <row r="269" spans="1:2">
      <c r="A269" s="119" t="s">
        <v>770</v>
      </c>
      <c r="B269" s="141"/>
    </row>
    <row r="270" spans="1:2">
      <c r="A270" s="119" t="s">
        <v>771</v>
      </c>
      <c r="B270" s="119"/>
    </row>
    <row r="271" spans="1:2">
      <c r="A271" s="119" t="s">
        <v>772</v>
      </c>
      <c r="B271" s="119"/>
    </row>
    <row r="272" spans="1:2">
      <c r="A272" s="119" t="s">
        <v>773</v>
      </c>
      <c r="B272" s="119"/>
    </row>
    <row r="273" spans="1:2">
      <c r="A273" s="119" t="s">
        <v>774</v>
      </c>
      <c r="B273" s="119"/>
    </row>
    <row r="274" spans="1:2">
      <c r="A274" s="119" t="s">
        <v>775</v>
      </c>
      <c r="B274" s="119"/>
    </row>
    <row r="275" spans="1:2">
      <c r="A275" s="119" t="s">
        <v>776</v>
      </c>
      <c r="B275" s="119"/>
    </row>
    <row r="276" spans="1:2">
      <c r="A276" s="119" t="s">
        <v>777</v>
      </c>
      <c r="B276" s="119"/>
    </row>
    <row r="277" spans="1:2">
      <c r="A277" s="119" t="s">
        <v>778</v>
      </c>
      <c r="B277" s="119"/>
    </row>
    <row r="278" spans="1:2">
      <c r="A278" s="119" t="s">
        <v>779</v>
      </c>
      <c r="B278" s="119"/>
    </row>
    <row r="279" spans="1:2">
      <c r="A279" s="119" t="s">
        <v>780</v>
      </c>
      <c r="B279" s="119"/>
    </row>
    <row r="280" spans="1:2">
      <c r="A280" s="119" t="s">
        <v>781</v>
      </c>
      <c r="B280" s="119"/>
    </row>
    <row r="281" spans="1:2">
      <c r="A281" s="119" t="s">
        <v>782</v>
      </c>
      <c r="B281" s="119"/>
    </row>
    <row r="282" spans="1:2">
      <c r="A282" s="119" t="s">
        <v>783</v>
      </c>
      <c r="B282" s="119"/>
    </row>
    <row r="283" spans="1:2">
      <c r="A283" s="119" t="s">
        <v>784</v>
      </c>
      <c r="B283" s="119"/>
    </row>
    <row r="284" spans="1:2">
      <c r="A284" s="119" t="s">
        <v>785</v>
      </c>
      <c r="B284" s="119"/>
    </row>
    <row r="285" spans="1:2">
      <c r="A285" s="119" t="s">
        <v>786</v>
      </c>
      <c r="B285" s="119"/>
    </row>
    <row r="286" spans="1:2">
      <c r="A286" s="119" t="s">
        <v>787</v>
      </c>
      <c r="B286" s="119"/>
    </row>
    <row r="287" spans="1:2">
      <c r="A287" s="119" t="s">
        <v>788</v>
      </c>
      <c r="B287" s="119"/>
    </row>
    <row r="288" spans="1:2">
      <c r="A288" s="119" t="s">
        <v>789</v>
      </c>
      <c r="B288" s="119"/>
    </row>
    <row r="289" spans="1:2">
      <c r="A289" s="119" t="s">
        <v>790</v>
      </c>
      <c r="B289" s="119"/>
    </row>
    <row r="290" spans="1:2">
      <c r="A290" s="119" t="s">
        <v>791</v>
      </c>
      <c r="B290" s="119"/>
    </row>
    <row r="291" spans="1:2">
      <c r="A291" s="119" t="s">
        <v>792</v>
      </c>
      <c r="B291" s="119"/>
    </row>
    <row r="292" spans="1:2">
      <c r="A292" s="119" t="s">
        <v>793</v>
      </c>
      <c r="B292" s="119"/>
    </row>
    <row r="293" spans="1:2">
      <c r="A293" s="119" t="s">
        <v>794</v>
      </c>
      <c r="B293" s="119"/>
    </row>
    <row r="294" spans="1:2">
      <c r="A294" s="119" t="s">
        <v>795</v>
      </c>
      <c r="B294" s="141"/>
    </row>
    <row r="295" spans="1:2">
      <c r="A295" s="119" t="s">
        <v>796</v>
      </c>
      <c r="B295" s="119"/>
    </row>
    <row r="296" spans="1:2">
      <c r="A296" s="119" t="s">
        <v>797</v>
      </c>
      <c r="B296" s="119"/>
    </row>
    <row r="297" spans="1:2">
      <c r="A297" s="119" t="s">
        <v>798</v>
      </c>
      <c r="B297" s="119"/>
    </row>
    <row r="298" spans="1:2">
      <c r="A298" s="119" t="s">
        <v>799</v>
      </c>
      <c r="B298" s="119"/>
    </row>
    <row r="299" spans="1:2">
      <c r="A299" s="119" t="s">
        <v>800</v>
      </c>
      <c r="B299" s="119"/>
    </row>
    <row r="300" spans="1:2">
      <c r="A300" s="119" t="s">
        <v>801</v>
      </c>
      <c r="B300" s="119"/>
    </row>
    <row r="301" spans="1:2">
      <c r="A301" s="119" t="s">
        <v>802</v>
      </c>
      <c r="B301" s="119"/>
    </row>
    <row r="302" spans="1:2">
      <c r="A302" s="119" t="s">
        <v>803</v>
      </c>
      <c r="B302" s="119"/>
    </row>
    <row r="303" spans="1:2">
      <c r="A303" s="119" t="s">
        <v>804</v>
      </c>
      <c r="B303" s="119"/>
    </row>
    <row r="304" spans="1:2">
      <c r="A304" s="119" t="s">
        <v>805</v>
      </c>
      <c r="B304" s="119"/>
    </row>
    <row r="305" spans="1:2">
      <c r="A305" s="119" t="s">
        <v>806</v>
      </c>
      <c r="B305" s="119"/>
    </row>
    <row r="306" spans="1:2">
      <c r="A306" s="119" t="s">
        <v>807</v>
      </c>
      <c r="B306" s="119"/>
    </row>
    <row r="307" spans="1:2">
      <c r="A307" s="119" t="s">
        <v>808</v>
      </c>
      <c r="B307" s="119"/>
    </row>
    <row r="308" spans="1:2">
      <c r="A308" s="119" t="s">
        <v>809</v>
      </c>
      <c r="B308" s="119"/>
    </row>
    <row r="309" spans="1:2">
      <c r="A309" s="119" t="s">
        <v>810</v>
      </c>
      <c r="B309" s="119"/>
    </row>
    <row r="310" spans="1:2">
      <c r="A310" s="119" t="s">
        <v>811</v>
      </c>
      <c r="B310" s="119"/>
    </row>
    <row r="311" spans="1:2">
      <c r="A311" s="119" t="s">
        <v>812</v>
      </c>
      <c r="B311" s="119"/>
    </row>
    <row r="312" spans="1:2">
      <c r="A312" s="119" t="s">
        <v>813</v>
      </c>
      <c r="B312" s="119"/>
    </row>
    <row r="313" spans="1:2">
      <c r="A313" s="119" t="s">
        <v>814</v>
      </c>
      <c r="B313" s="119"/>
    </row>
    <row r="314" spans="1:2">
      <c r="A314" s="119" t="s">
        <v>815</v>
      </c>
      <c r="B314" s="119"/>
    </row>
    <row r="315" spans="1:2">
      <c r="A315" s="119" t="s">
        <v>816</v>
      </c>
      <c r="B315" s="119"/>
    </row>
    <row r="316" spans="1:2">
      <c r="A316" s="119" t="s">
        <v>817</v>
      </c>
      <c r="B316" s="119"/>
    </row>
    <row r="317" spans="1:2">
      <c r="A317" s="119" t="s">
        <v>818</v>
      </c>
      <c r="B317" s="119"/>
    </row>
    <row r="318" spans="1:2">
      <c r="A318" s="119" t="s">
        <v>819</v>
      </c>
      <c r="B318" s="119"/>
    </row>
    <row r="319" spans="1:2">
      <c r="A319" s="119" t="s">
        <v>820</v>
      </c>
      <c r="B319" s="119"/>
    </row>
    <row r="320" spans="1:2">
      <c r="A320" s="119" t="s">
        <v>821</v>
      </c>
      <c r="B320" s="119"/>
    </row>
    <row r="321" spans="1:2">
      <c r="A321" s="119" t="s">
        <v>822</v>
      </c>
      <c r="B321" s="119"/>
    </row>
    <row r="322" spans="1:2">
      <c r="A322" s="119" t="s">
        <v>823</v>
      </c>
      <c r="B322" s="119"/>
    </row>
    <row r="323" spans="1:2">
      <c r="A323" s="119" t="s">
        <v>824</v>
      </c>
      <c r="B323" s="119"/>
    </row>
    <row r="324" spans="1:2">
      <c r="A324" s="119" t="s">
        <v>825</v>
      </c>
      <c r="B324" s="119"/>
    </row>
    <row r="325" spans="1:2">
      <c r="A325" s="119" t="s">
        <v>826</v>
      </c>
      <c r="B325" s="119"/>
    </row>
    <row r="326" spans="1:2">
      <c r="A326" s="119" t="s">
        <v>827</v>
      </c>
      <c r="B326" s="119"/>
    </row>
    <row r="327" spans="1:2">
      <c r="A327" s="119" t="s">
        <v>828</v>
      </c>
      <c r="B327" s="119"/>
    </row>
    <row r="328" spans="1:2">
      <c r="A328" s="119" t="s">
        <v>829</v>
      </c>
      <c r="B328" s="119"/>
    </row>
    <row r="329" spans="1:2">
      <c r="A329" s="119" t="s">
        <v>830</v>
      </c>
      <c r="B329" s="119"/>
    </row>
    <row r="330" spans="1:2">
      <c r="A330" s="119" t="s">
        <v>831</v>
      </c>
      <c r="B330" s="119"/>
    </row>
    <row r="331" spans="1:2">
      <c r="A331" s="119" t="s">
        <v>832</v>
      </c>
      <c r="B331" s="119"/>
    </row>
    <row r="332" spans="1:2">
      <c r="A332" s="119" t="s">
        <v>833</v>
      </c>
      <c r="B332" s="119"/>
    </row>
    <row r="333" spans="1:2">
      <c r="A333" s="119" t="s">
        <v>834</v>
      </c>
      <c r="B333" s="119"/>
    </row>
    <row r="334" spans="1:2">
      <c r="A334" s="119" t="s">
        <v>835</v>
      </c>
      <c r="B334" s="119"/>
    </row>
    <row r="335" spans="1:2">
      <c r="A335" s="119" t="s">
        <v>836</v>
      </c>
      <c r="B335" s="119"/>
    </row>
    <row r="336" spans="1:2">
      <c r="A336" s="119" t="s">
        <v>837</v>
      </c>
      <c r="B336" s="119"/>
    </row>
    <row r="337" spans="1:2">
      <c r="A337" s="119" t="s">
        <v>838</v>
      </c>
      <c r="B337" s="119"/>
    </row>
    <row r="338" spans="1:2">
      <c r="A338" s="119" t="s">
        <v>839</v>
      </c>
      <c r="B338" s="119"/>
    </row>
    <row r="339" spans="1:2">
      <c r="A339" s="119" t="s">
        <v>840</v>
      </c>
      <c r="B339" s="141"/>
    </row>
    <row r="340" spans="1:2">
      <c r="A340" s="119" t="s">
        <v>841</v>
      </c>
      <c r="B340" s="119"/>
    </row>
    <row r="341" spans="1:2">
      <c r="A341" s="119" t="s">
        <v>842</v>
      </c>
      <c r="B341" s="119"/>
    </row>
    <row r="342" spans="1:2">
      <c r="A342" s="119" t="s">
        <v>843</v>
      </c>
      <c r="B342" s="141"/>
    </row>
    <row r="343" spans="1:2">
      <c r="A343" s="119" t="s">
        <v>844</v>
      </c>
      <c r="B343" s="119"/>
    </row>
    <row r="344" spans="1:2">
      <c r="A344" s="119" t="s">
        <v>845</v>
      </c>
      <c r="B344" s="119"/>
    </row>
    <row r="345" spans="1:2">
      <c r="A345" s="119" t="s">
        <v>846</v>
      </c>
      <c r="B345" s="119"/>
    </row>
    <row r="346" spans="1:2">
      <c r="A346" s="119" t="s">
        <v>847</v>
      </c>
      <c r="B346" s="119"/>
    </row>
    <row r="347" spans="1:2">
      <c r="A347" s="119" t="s">
        <v>848</v>
      </c>
      <c r="B347" s="119"/>
    </row>
    <row r="348" spans="1:2">
      <c r="A348" s="119" t="s">
        <v>849</v>
      </c>
      <c r="B348" s="119"/>
    </row>
    <row r="349" spans="1:2">
      <c r="A349" s="119" t="s">
        <v>850</v>
      </c>
      <c r="B349" s="119"/>
    </row>
    <row r="350" spans="1:2">
      <c r="A350" s="119" t="s">
        <v>851</v>
      </c>
      <c r="B350" s="119"/>
    </row>
    <row r="351" spans="1:2">
      <c r="A351" s="119" t="s">
        <v>852</v>
      </c>
      <c r="B351" s="119"/>
    </row>
    <row r="352" spans="1:2">
      <c r="A352" s="119" t="s">
        <v>853</v>
      </c>
      <c r="B352" s="119"/>
    </row>
    <row r="353" spans="1:2">
      <c r="A353" s="119" t="s">
        <v>854</v>
      </c>
      <c r="B353" s="119"/>
    </row>
    <row r="354" spans="1:2">
      <c r="A354" s="119" t="s">
        <v>855</v>
      </c>
      <c r="B354" s="119"/>
    </row>
    <row r="355" spans="1:2">
      <c r="A355" s="119" t="s">
        <v>856</v>
      </c>
      <c r="B355" s="119"/>
    </row>
    <row r="356" spans="1:2">
      <c r="A356" s="119" t="s">
        <v>857</v>
      </c>
      <c r="B356" s="119"/>
    </row>
    <row r="357" spans="1:2">
      <c r="A357" s="119" t="s">
        <v>858</v>
      </c>
      <c r="B357" s="119"/>
    </row>
    <row r="358" spans="1:2">
      <c r="A358" s="119" t="s">
        <v>859</v>
      </c>
      <c r="B358" s="119"/>
    </row>
    <row r="359" spans="1:2">
      <c r="A359" s="119" t="s">
        <v>860</v>
      </c>
      <c r="B359" s="119"/>
    </row>
    <row r="360" spans="1:2">
      <c r="A360" s="119" t="s">
        <v>861</v>
      </c>
      <c r="B360" s="119"/>
    </row>
    <row r="361" spans="1:2">
      <c r="A361" s="119" t="s">
        <v>862</v>
      </c>
      <c r="B361" s="119"/>
    </row>
    <row r="362" spans="1:2">
      <c r="A362" s="119" t="s">
        <v>863</v>
      </c>
      <c r="B362" s="119"/>
    </row>
    <row r="363" spans="1:2">
      <c r="A363" s="119" t="s">
        <v>864</v>
      </c>
      <c r="B363" s="119"/>
    </row>
    <row r="364" spans="1:2">
      <c r="A364" s="119" t="s">
        <v>865</v>
      </c>
      <c r="B364" s="119"/>
    </row>
    <row r="365" spans="1:2">
      <c r="A365" s="119" t="s">
        <v>866</v>
      </c>
      <c r="B365" s="119"/>
    </row>
    <row r="366" spans="1:2">
      <c r="A366" s="119" t="s">
        <v>867</v>
      </c>
      <c r="B366" s="119"/>
    </row>
    <row r="367" spans="1:2">
      <c r="A367" s="119" t="s">
        <v>868</v>
      </c>
      <c r="B367" s="119"/>
    </row>
    <row r="368" spans="1:2">
      <c r="A368" s="119" t="s">
        <v>869</v>
      </c>
      <c r="B368" s="119"/>
    </row>
    <row r="369" spans="1:2">
      <c r="A369" s="119" t="s">
        <v>870</v>
      </c>
      <c r="B369" s="119"/>
    </row>
    <row r="370" spans="1:2">
      <c r="A370" s="119" t="s">
        <v>871</v>
      </c>
      <c r="B370" s="119"/>
    </row>
    <row r="371" spans="1:2">
      <c r="A371" s="119" t="s">
        <v>872</v>
      </c>
      <c r="B371" s="119"/>
    </row>
    <row r="372" spans="1:2">
      <c r="A372" s="119" t="s">
        <v>873</v>
      </c>
      <c r="B372" s="119"/>
    </row>
    <row r="373" spans="1:2">
      <c r="A373" s="119" t="s">
        <v>874</v>
      </c>
      <c r="B373" s="119"/>
    </row>
    <row r="374" spans="1:2">
      <c r="A374" s="119" t="s">
        <v>875</v>
      </c>
      <c r="B374" s="119"/>
    </row>
    <row r="375" spans="1:2">
      <c r="A375" s="119" t="s">
        <v>876</v>
      </c>
      <c r="B375" s="119"/>
    </row>
    <row r="376" spans="1:2">
      <c r="A376" s="119" t="s">
        <v>877</v>
      </c>
      <c r="B376" s="119"/>
    </row>
    <row r="377" spans="1:2">
      <c r="A377" s="119" t="s">
        <v>878</v>
      </c>
      <c r="B377" s="119"/>
    </row>
    <row r="378" spans="1:2">
      <c r="A378" s="119" t="s">
        <v>879</v>
      </c>
      <c r="B378" s="119"/>
    </row>
    <row r="379" spans="1:2">
      <c r="A379" s="119" t="s">
        <v>880</v>
      </c>
      <c r="B379" s="119"/>
    </row>
    <row r="380" spans="1:2">
      <c r="A380" s="119" t="s">
        <v>881</v>
      </c>
      <c r="B380" s="119"/>
    </row>
    <row r="381" spans="1:2">
      <c r="A381" s="119" t="s">
        <v>882</v>
      </c>
      <c r="B381" s="119"/>
    </row>
    <row r="382" spans="1:2">
      <c r="A382" s="119" t="s">
        <v>883</v>
      </c>
      <c r="B382" s="119"/>
    </row>
    <row r="383" spans="1:2">
      <c r="A383" s="119" t="s">
        <v>884</v>
      </c>
      <c r="B383" s="119"/>
    </row>
    <row r="384" spans="1:2">
      <c r="A384" s="119" t="s">
        <v>885</v>
      </c>
      <c r="B384" s="119"/>
    </row>
    <row r="385" spans="1:2">
      <c r="A385" s="119" t="s">
        <v>886</v>
      </c>
      <c r="B385" s="119"/>
    </row>
    <row r="386" spans="1:2">
      <c r="A386" s="119" t="s">
        <v>887</v>
      </c>
      <c r="B386" s="119"/>
    </row>
    <row r="387" spans="1:2">
      <c r="A387" s="119" t="s">
        <v>888</v>
      </c>
      <c r="B387" s="119"/>
    </row>
    <row r="388" spans="1:2">
      <c r="A388" s="119" t="s">
        <v>889</v>
      </c>
      <c r="B388" s="119"/>
    </row>
    <row r="389" spans="1:2">
      <c r="A389" s="119" t="s">
        <v>890</v>
      </c>
      <c r="B389" s="119"/>
    </row>
    <row r="390" spans="1:2">
      <c r="A390" s="119" t="s">
        <v>891</v>
      </c>
      <c r="B390" s="119"/>
    </row>
    <row r="391" spans="1:2">
      <c r="A391" s="119" t="s">
        <v>892</v>
      </c>
      <c r="B391" s="119"/>
    </row>
    <row r="392" spans="1:2">
      <c r="A392" s="119" t="s">
        <v>893</v>
      </c>
      <c r="B392" s="119"/>
    </row>
    <row r="393" spans="1:2">
      <c r="A393" s="119" t="s">
        <v>894</v>
      </c>
      <c r="B393" s="119"/>
    </row>
    <row r="394" spans="1:2">
      <c r="A394" s="119" t="s">
        <v>895</v>
      </c>
      <c r="B394" s="119"/>
    </row>
    <row r="395" spans="1:2">
      <c r="A395" s="119" t="s">
        <v>896</v>
      </c>
      <c r="B395" s="119"/>
    </row>
    <row r="396" spans="1:2">
      <c r="A396" s="119" t="s">
        <v>897</v>
      </c>
      <c r="B396" s="119"/>
    </row>
    <row r="397" spans="1:2">
      <c r="A397" s="119" t="s">
        <v>898</v>
      </c>
      <c r="B397" s="119"/>
    </row>
    <row r="398" spans="1:2">
      <c r="A398" s="119" t="s">
        <v>899</v>
      </c>
      <c r="B398" s="119"/>
    </row>
    <row r="399" spans="1:2">
      <c r="A399" s="119" t="s">
        <v>900</v>
      </c>
      <c r="B399" s="119"/>
    </row>
    <row r="400" spans="1:2">
      <c r="A400" s="119" t="s">
        <v>901</v>
      </c>
      <c r="B400" s="119"/>
    </row>
    <row r="401" spans="1:2">
      <c r="A401" s="119" t="s">
        <v>902</v>
      </c>
      <c r="B401" s="119"/>
    </row>
    <row r="402" spans="1:2">
      <c r="A402" s="119" t="s">
        <v>903</v>
      </c>
      <c r="B402" s="119"/>
    </row>
    <row r="403" spans="1:2">
      <c r="A403" s="119" t="s">
        <v>904</v>
      </c>
      <c r="B403" s="119"/>
    </row>
    <row r="404" spans="1:2">
      <c r="A404" s="119" t="s">
        <v>905</v>
      </c>
      <c r="B404" s="119"/>
    </row>
    <row r="405" spans="1:2">
      <c r="A405" s="119" t="s">
        <v>906</v>
      </c>
      <c r="B405" s="119"/>
    </row>
    <row r="406" spans="1:2">
      <c r="A406" s="119" t="s">
        <v>907</v>
      </c>
      <c r="B406" s="119"/>
    </row>
    <row r="407" spans="1:2">
      <c r="A407" s="119" t="s">
        <v>908</v>
      </c>
      <c r="B407" s="119"/>
    </row>
    <row r="408" spans="1:2">
      <c r="A408" s="119" t="s">
        <v>909</v>
      </c>
      <c r="B408" s="119"/>
    </row>
    <row r="409" spans="1:2">
      <c r="A409" s="119" t="s">
        <v>910</v>
      </c>
      <c r="B409" s="119"/>
    </row>
    <row r="410" spans="1:2">
      <c r="A410" s="119" t="s">
        <v>911</v>
      </c>
      <c r="B410" s="119"/>
    </row>
    <row r="411" spans="1:2">
      <c r="A411" s="119" t="s">
        <v>912</v>
      </c>
      <c r="B411" s="119"/>
    </row>
    <row r="412" spans="1:2">
      <c r="A412" s="119" t="s">
        <v>913</v>
      </c>
      <c r="B412" s="119"/>
    </row>
    <row r="413" spans="1:2">
      <c r="A413" s="119" t="s">
        <v>914</v>
      </c>
      <c r="B413" s="119"/>
    </row>
    <row r="414" spans="1:2">
      <c r="A414" s="119" t="s">
        <v>915</v>
      </c>
      <c r="B414" s="119"/>
    </row>
    <row r="415" spans="1:2">
      <c r="A415" s="119" t="s">
        <v>916</v>
      </c>
      <c r="B415" s="119"/>
    </row>
    <row r="416" spans="1:2">
      <c r="A416" s="119" t="s">
        <v>917</v>
      </c>
      <c r="B416" s="119"/>
    </row>
    <row r="417" spans="1:2">
      <c r="A417" s="119" t="s">
        <v>918</v>
      </c>
      <c r="B417" s="119"/>
    </row>
    <row r="418" spans="1:2">
      <c r="A418" s="119" t="s">
        <v>919</v>
      </c>
      <c r="B418" s="119"/>
    </row>
    <row r="419" spans="1:2">
      <c r="A419" s="119" t="s">
        <v>920</v>
      </c>
      <c r="B419" s="141"/>
    </row>
    <row r="420" spans="1:2">
      <c r="A420" s="119" t="s">
        <v>921</v>
      </c>
      <c r="B420" s="119"/>
    </row>
    <row r="421" spans="1:2">
      <c r="A421" s="119" t="s">
        <v>922</v>
      </c>
      <c r="B421" s="119"/>
    </row>
    <row r="422" spans="1:2">
      <c r="A422" s="119" t="s">
        <v>923</v>
      </c>
      <c r="B422" s="119"/>
    </row>
    <row r="423" spans="1:2">
      <c r="A423" s="119" t="s">
        <v>924</v>
      </c>
      <c r="B423" s="119"/>
    </row>
    <row r="424" spans="1:2">
      <c r="A424" s="119" t="s">
        <v>925</v>
      </c>
      <c r="B424" s="119"/>
    </row>
    <row r="425" spans="1:2">
      <c r="A425" s="119" t="s">
        <v>926</v>
      </c>
      <c r="B425" s="119"/>
    </row>
    <row r="426" spans="1:2">
      <c r="A426" s="119" t="s">
        <v>927</v>
      </c>
      <c r="B426" s="119"/>
    </row>
    <row r="427" spans="1:2">
      <c r="A427" s="119" t="s">
        <v>928</v>
      </c>
      <c r="B427" s="119"/>
    </row>
    <row r="428" spans="1:2">
      <c r="A428" s="119" t="s">
        <v>929</v>
      </c>
      <c r="B428" s="119"/>
    </row>
    <row r="429" spans="1:2">
      <c r="A429" s="119" t="s">
        <v>930</v>
      </c>
      <c r="B429" s="141"/>
    </row>
    <row r="430" spans="1:2">
      <c r="A430" s="119"/>
      <c r="B430" s="119"/>
    </row>
    <row r="431" spans="1:2">
      <c r="A431" s="119"/>
      <c r="B431" s="119"/>
    </row>
    <row r="432" spans="1:2">
      <c r="A432" s="119"/>
      <c r="B432" s="119"/>
    </row>
    <row r="433" spans="1:2">
      <c r="A433" s="119"/>
      <c r="B433" s="119"/>
    </row>
    <row r="434" spans="1:2">
      <c r="A434" s="119"/>
      <c r="B434" s="119"/>
    </row>
    <row r="435" spans="1:2">
      <c r="A435" s="119"/>
      <c r="B435" s="119"/>
    </row>
    <row r="436" spans="1:2">
      <c r="A436" s="119"/>
      <c r="B436" s="119"/>
    </row>
    <row r="437" spans="1:2">
      <c r="A437" s="119"/>
      <c r="B437" s="119"/>
    </row>
    <row r="438" spans="1:2">
      <c r="A438" s="119"/>
      <c r="B438" s="119"/>
    </row>
    <row r="439" spans="1:2">
      <c r="A439" s="119"/>
      <c r="B439" s="119"/>
    </row>
    <row r="440" spans="1:2">
      <c r="A440" s="119"/>
      <c r="B440" s="119"/>
    </row>
    <row r="441" spans="1:2">
      <c r="A441" s="119"/>
      <c r="B441" s="119"/>
    </row>
    <row r="442" spans="1:2">
      <c r="A442" s="119"/>
      <c r="B442" s="119"/>
    </row>
    <row r="443" spans="1:2">
      <c r="A443" s="119"/>
      <c r="B443" s="119"/>
    </row>
    <row r="444" spans="1:2">
      <c r="A444" s="119"/>
      <c r="B444" s="119"/>
    </row>
    <row r="445" spans="1:2">
      <c r="A445" s="119"/>
      <c r="B445" s="119"/>
    </row>
    <row r="446" spans="1:2">
      <c r="A446" s="119"/>
      <c r="B446" s="119"/>
    </row>
    <row r="447" spans="1:2">
      <c r="A447" s="119"/>
      <c r="B447" s="119"/>
    </row>
    <row r="448" spans="1:2">
      <c r="A448" s="119"/>
      <c r="B448" s="119"/>
    </row>
    <row r="449" spans="1:2">
      <c r="A449" s="119"/>
      <c r="B449" s="119"/>
    </row>
    <row r="450" spans="1:2">
      <c r="A450" s="119"/>
      <c r="B450" s="119"/>
    </row>
    <row r="451" spans="1:2">
      <c r="A451" s="119"/>
      <c r="B451" s="119"/>
    </row>
    <row r="452" spans="1:2">
      <c r="A452" s="119"/>
      <c r="B452" s="119"/>
    </row>
    <row r="453" spans="1:2">
      <c r="A453" s="119"/>
      <c r="B453" s="119"/>
    </row>
    <row r="454" spans="1:2">
      <c r="A454" s="119"/>
      <c r="B454" s="119"/>
    </row>
    <row r="455" spans="1:2">
      <c r="A455" s="119"/>
      <c r="B455" s="119"/>
    </row>
    <row r="456" spans="1:2">
      <c r="A456" s="119"/>
      <c r="B456" s="119"/>
    </row>
    <row r="457" spans="1:2">
      <c r="A457" s="119"/>
      <c r="B457" s="119"/>
    </row>
    <row r="458" spans="1:2">
      <c r="A458" s="119"/>
      <c r="B458" s="119"/>
    </row>
    <row r="459" spans="1:2">
      <c r="A459" s="119"/>
      <c r="B459" s="119"/>
    </row>
    <row r="460" spans="1:2">
      <c r="A460" s="119"/>
      <c r="B460" s="119"/>
    </row>
    <row r="461" spans="1:2">
      <c r="A461" s="119"/>
      <c r="B461" s="119"/>
    </row>
    <row r="462" spans="1:2">
      <c r="A462" s="119"/>
      <c r="B462" s="119"/>
    </row>
    <row r="463" spans="1:2">
      <c r="A463" s="119"/>
      <c r="B463" s="119"/>
    </row>
    <row r="464" spans="1:2">
      <c r="A464" s="119"/>
      <c r="B464" s="119"/>
    </row>
    <row r="465" spans="1:2">
      <c r="A465" s="119"/>
      <c r="B465" s="119"/>
    </row>
    <row r="466" spans="1:2">
      <c r="A466" s="119"/>
      <c r="B466" s="119"/>
    </row>
    <row r="467" spans="1:2">
      <c r="A467" s="119"/>
      <c r="B467" s="119"/>
    </row>
    <row r="468" spans="1:2">
      <c r="A468" s="119"/>
      <c r="B468" s="119"/>
    </row>
    <row r="469" spans="1:2">
      <c r="A469" s="119"/>
      <c r="B469" s="119"/>
    </row>
    <row r="470" spans="1:2">
      <c r="A470" s="119"/>
      <c r="B470" s="119"/>
    </row>
    <row r="471" spans="1:2">
      <c r="A471" s="119"/>
      <c r="B471" s="119"/>
    </row>
    <row r="472" spans="1:2">
      <c r="A472" s="119"/>
      <c r="B472" s="119"/>
    </row>
    <row r="473" spans="1:2">
      <c r="A473" s="119"/>
      <c r="B473" s="119"/>
    </row>
    <row r="474" spans="1:2">
      <c r="A474" s="119"/>
      <c r="B474" s="119"/>
    </row>
    <row r="475" spans="1:2">
      <c r="A475" s="119"/>
      <c r="B475" s="119"/>
    </row>
    <row r="476" spans="1:2">
      <c r="A476" s="119"/>
      <c r="B476" s="119"/>
    </row>
    <row r="477" spans="1:2">
      <c r="A477" s="119"/>
      <c r="B477" s="119"/>
    </row>
    <row r="478" spans="1:2">
      <c r="A478" s="119"/>
      <c r="B478" s="119"/>
    </row>
    <row r="479" spans="1:2">
      <c r="A479" s="119"/>
      <c r="B479" s="119"/>
    </row>
    <row r="480" spans="1:2">
      <c r="A480" s="119"/>
      <c r="B480" s="119"/>
    </row>
    <row r="481" spans="1:2">
      <c r="A481" s="119"/>
      <c r="B481" s="119"/>
    </row>
    <row r="482" spans="1:2">
      <c r="A482" s="119"/>
      <c r="B482" s="119"/>
    </row>
    <row r="483" spans="1:2">
      <c r="A483" s="119"/>
      <c r="B483" s="119"/>
    </row>
    <row r="484" spans="1:2">
      <c r="A484" s="119"/>
      <c r="B484" s="119"/>
    </row>
    <row r="485" spans="1:2">
      <c r="A485" s="119"/>
      <c r="B485" s="119"/>
    </row>
    <row r="486" spans="1:2">
      <c r="A486" s="119"/>
      <c r="B486" s="119"/>
    </row>
    <row r="487" spans="1:2">
      <c r="A487" s="119"/>
      <c r="B487" s="119"/>
    </row>
    <row r="488" spans="1:2">
      <c r="A488" s="119"/>
      <c r="B488" s="119"/>
    </row>
    <row r="489" spans="1:2">
      <c r="A489" s="119"/>
      <c r="B489" s="119"/>
    </row>
    <row r="490" spans="1:2">
      <c r="A490" s="119"/>
      <c r="B490" s="119"/>
    </row>
    <row r="491" spans="1:2">
      <c r="A491" s="119"/>
      <c r="B491" s="119"/>
    </row>
    <row r="492" spans="1:2">
      <c r="A492" s="119"/>
      <c r="B492" s="119"/>
    </row>
    <row r="493" spans="1:2">
      <c r="A493" s="119"/>
      <c r="B493" s="119"/>
    </row>
    <row r="494" spans="1:2">
      <c r="A494" s="119"/>
      <c r="B494" s="119"/>
    </row>
    <row r="495" spans="1:2">
      <c r="A495" s="119"/>
      <c r="B495" s="119"/>
    </row>
    <row r="496" spans="1:2">
      <c r="A496" s="119"/>
      <c r="B496" s="119"/>
    </row>
    <row r="497" spans="1:2">
      <c r="A497" s="119"/>
      <c r="B497" s="119"/>
    </row>
    <row r="498" spans="1:2">
      <c r="A498" s="119"/>
      <c r="B498" s="119"/>
    </row>
    <row r="499" spans="1:2">
      <c r="A499" s="119"/>
      <c r="B499" s="119"/>
    </row>
    <row r="500" spans="1:2">
      <c r="A500" s="119"/>
      <c r="B500" s="119"/>
    </row>
    <row r="501" spans="1:2">
      <c r="A501" s="119"/>
      <c r="B501" s="119"/>
    </row>
    <row r="502" spans="1:2">
      <c r="A502" s="119"/>
      <c r="B502" s="119"/>
    </row>
    <row r="503" spans="1:2">
      <c r="A503" s="119"/>
      <c r="B503" s="119"/>
    </row>
    <row r="504" spans="1:2">
      <c r="A504" s="119"/>
      <c r="B504" s="119"/>
    </row>
    <row r="505" spans="1:2">
      <c r="A505" s="119"/>
      <c r="B505" s="119"/>
    </row>
    <row r="506" spans="1:2">
      <c r="A506" s="119"/>
      <c r="B506" s="119"/>
    </row>
    <row r="507" spans="1:2">
      <c r="A507" s="119"/>
      <c r="B507" s="119"/>
    </row>
    <row r="508" spans="1:2">
      <c r="A508" s="119"/>
      <c r="B508" s="119"/>
    </row>
    <row r="509" spans="1:2">
      <c r="A509" s="119"/>
      <c r="B509" s="119"/>
    </row>
    <row r="510" spans="1:2">
      <c r="A510" s="119"/>
      <c r="B510" s="119"/>
    </row>
    <row r="511" spans="1:2">
      <c r="A511" s="119"/>
      <c r="B511" s="119"/>
    </row>
    <row r="512" spans="1:2">
      <c r="A512" s="119"/>
      <c r="B512" s="119"/>
    </row>
    <row r="513" spans="1:2">
      <c r="A513" s="119"/>
      <c r="B513" s="119"/>
    </row>
    <row r="514" spans="1:2">
      <c r="A514" s="119"/>
      <c r="B514" s="119"/>
    </row>
    <row r="515" spans="1:2">
      <c r="A515" s="119"/>
      <c r="B515" s="119"/>
    </row>
    <row r="516" spans="1:2">
      <c r="A516" s="119"/>
      <c r="B516" s="119"/>
    </row>
    <row r="517" spans="1:2">
      <c r="A517" s="119"/>
      <c r="B517" s="119"/>
    </row>
    <row r="518" spans="1:2">
      <c r="A518" s="119"/>
      <c r="B518" s="119"/>
    </row>
    <row r="519" spans="1:2">
      <c r="A519" s="119"/>
      <c r="B519" s="119"/>
    </row>
    <row r="520" spans="1:2">
      <c r="A520" s="119"/>
      <c r="B520" s="119"/>
    </row>
    <row r="521" spans="1:2">
      <c r="A521" s="119"/>
      <c r="B521" s="119"/>
    </row>
    <row r="522" spans="1:2">
      <c r="A522" s="119"/>
      <c r="B522" s="119"/>
    </row>
    <row r="523" spans="1:2">
      <c r="A523" s="119"/>
      <c r="B523" s="119"/>
    </row>
    <row r="524" spans="1:2">
      <c r="A524" s="119"/>
      <c r="B524" s="119"/>
    </row>
    <row r="525" spans="1:2">
      <c r="A525" s="119"/>
      <c r="B525" s="119"/>
    </row>
    <row r="526" spans="1:2">
      <c r="A526" s="119"/>
      <c r="B526" s="119"/>
    </row>
    <row r="527" spans="1:2">
      <c r="A527" s="119"/>
      <c r="B527" s="119"/>
    </row>
    <row r="528" spans="1:2">
      <c r="A528" s="119"/>
      <c r="B528" s="119"/>
    </row>
    <row r="529" spans="1:2">
      <c r="A529" s="119"/>
      <c r="B529" s="119"/>
    </row>
    <row r="530" spans="1:2">
      <c r="A530" s="119"/>
      <c r="B530" s="119"/>
    </row>
    <row r="531" spans="1:2">
      <c r="A531" s="119"/>
      <c r="B531" s="119"/>
    </row>
    <row r="532" spans="1:2">
      <c r="A532" s="119"/>
      <c r="B532" s="119"/>
    </row>
    <row r="533" spans="1:2">
      <c r="A533" s="119"/>
      <c r="B533" s="119"/>
    </row>
    <row r="534" spans="1:2">
      <c r="A534" s="119"/>
      <c r="B534" s="119"/>
    </row>
    <row r="535" spans="1:2">
      <c r="A535" s="119"/>
      <c r="B535" s="119"/>
    </row>
    <row r="536" spans="1:2">
      <c r="A536" s="119"/>
      <c r="B536" s="119"/>
    </row>
    <row r="537" spans="1:2">
      <c r="A537" s="119"/>
      <c r="B537" s="119"/>
    </row>
    <row r="538" spans="1:2">
      <c r="A538" s="119"/>
      <c r="B538" s="119"/>
    </row>
    <row r="539" spans="1:2">
      <c r="A539" s="119"/>
      <c r="B539" s="119"/>
    </row>
    <row r="540" spans="1:2">
      <c r="A540" s="119"/>
      <c r="B540" s="119"/>
    </row>
    <row r="541" spans="1:2">
      <c r="A541" s="119"/>
      <c r="B541" s="119"/>
    </row>
    <row r="542" spans="1:2">
      <c r="A542" s="119"/>
      <c r="B542" s="119"/>
    </row>
    <row r="543" spans="1:2">
      <c r="A543" s="119"/>
      <c r="B543" s="119"/>
    </row>
    <row r="544" spans="1:2">
      <c r="A544" s="119"/>
      <c r="B544" s="119"/>
    </row>
    <row r="545" spans="1:2">
      <c r="A545" s="119"/>
      <c r="B545" s="119"/>
    </row>
    <row r="546" spans="1:2">
      <c r="A546" s="119"/>
      <c r="B546" s="119"/>
    </row>
    <row r="547" spans="1:2">
      <c r="A547" s="119"/>
      <c r="B547" s="119"/>
    </row>
    <row r="548" spans="1:2">
      <c r="A548" s="119"/>
      <c r="B548" s="119"/>
    </row>
    <row r="549" spans="1:2">
      <c r="A549" s="119"/>
      <c r="B549" s="119"/>
    </row>
    <row r="550" spans="1:2">
      <c r="A550" s="119"/>
      <c r="B550" s="119"/>
    </row>
    <row r="551" spans="1:2">
      <c r="A551" s="119"/>
      <c r="B551" s="119"/>
    </row>
    <row r="552" spans="1:2">
      <c r="A552" s="119"/>
      <c r="B552" s="119"/>
    </row>
    <row r="553" spans="1:2">
      <c r="A553" s="119"/>
      <c r="B553" s="119"/>
    </row>
    <row r="554" spans="1:2">
      <c r="A554" s="119"/>
      <c r="B554" s="119"/>
    </row>
    <row r="555" spans="1:2">
      <c r="A555" s="119"/>
      <c r="B555" s="119"/>
    </row>
    <row r="556" spans="1:2">
      <c r="A556" s="119"/>
      <c r="B556" s="119"/>
    </row>
    <row r="557" spans="1:2">
      <c r="A557" s="119"/>
      <c r="B557" s="119"/>
    </row>
    <row r="558" spans="1:2">
      <c r="A558" s="119"/>
      <c r="B558" s="119"/>
    </row>
    <row r="559" spans="1:2">
      <c r="A559" s="119"/>
      <c r="B559" s="119"/>
    </row>
    <row r="560" spans="1:2">
      <c r="A560" s="119"/>
      <c r="B560" s="119"/>
    </row>
    <row r="561" spans="1:2">
      <c r="A561" s="119"/>
      <c r="B561" s="119"/>
    </row>
    <row r="562" spans="1:2">
      <c r="A562" s="119"/>
      <c r="B562" s="119"/>
    </row>
    <row r="563" spans="1:2">
      <c r="A563" s="119"/>
      <c r="B563" s="119"/>
    </row>
    <row r="564" spans="1:2">
      <c r="A564" s="119"/>
      <c r="B564" s="119"/>
    </row>
    <row r="565" spans="1:2">
      <c r="A565" s="119"/>
      <c r="B565" s="119"/>
    </row>
    <row r="566" spans="1:2">
      <c r="A566" s="119"/>
      <c r="B566" s="119"/>
    </row>
    <row r="567" spans="1:2">
      <c r="A567" s="119"/>
      <c r="B567" s="119"/>
    </row>
    <row r="568" spans="1:2">
      <c r="A568" s="119"/>
      <c r="B568" s="119"/>
    </row>
    <row r="569" spans="1:2">
      <c r="A569" s="119"/>
      <c r="B569" s="119"/>
    </row>
    <row r="570" spans="1:2">
      <c r="A570" s="119"/>
      <c r="B570" s="119"/>
    </row>
    <row r="571" spans="1:2">
      <c r="A571" s="119"/>
      <c r="B571" s="119"/>
    </row>
    <row r="572" spans="1:2">
      <c r="A572" s="119"/>
      <c r="B572" s="119"/>
    </row>
    <row r="573" spans="1:2">
      <c r="A573" s="119"/>
      <c r="B573" s="119"/>
    </row>
    <row r="574" spans="1:2">
      <c r="A574" s="119"/>
      <c r="B574" s="119"/>
    </row>
    <row r="575" spans="1:2">
      <c r="A575" s="119"/>
      <c r="B575" s="119"/>
    </row>
    <row r="576" spans="1:2">
      <c r="A576" s="119"/>
      <c r="B576" s="119"/>
    </row>
    <row r="577" spans="1:2">
      <c r="A577" s="119"/>
      <c r="B577" s="119"/>
    </row>
    <row r="578" spans="1:2">
      <c r="A578" s="119"/>
      <c r="B578" s="119"/>
    </row>
    <row r="579" spans="1:2">
      <c r="A579" s="119"/>
      <c r="B579" s="119"/>
    </row>
    <row r="580" spans="1:2">
      <c r="A580" s="119"/>
      <c r="B580" s="119"/>
    </row>
    <row r="581" spans="1:2">
      <c r="A581" s="119"/>
      <c r="B581" s="119"/>
    </row>
    <row r="582" spans="1:2">
      <c r="A582" s="119"/>
      <c r="B582" s="119"/>
    </row>
    <row r="583" spans="1:2">
      <c r="A583" s="119"/>
      <c r="B583" s="119"/>
    </row>
    <row r="584" spans="1:2">
      <c r="A584" s="119"/>
      <c r="B584" s="119"/>
    </row>
    <row r="585" spans="1:2">
      <c r="A585" s="119"/>
      <c r="B585" s="119"/>
    </row>
    <row r="586" spans="1:2">
      <c r="A586" s="119"/>
      <c r="B586" s="119"/>
    </row>
    <row r="587" spans="1:2">
      <c r="A587" s="119"/>
      <c r="B587" s="119"/>
    </row>
    <row r="588" spans="1:2">
      <c r="A588" s="119"/>
      <c r="B588" s="119"/>
    </row>
    <row r="589" spans="1:2">
      <c r="A589" s="119"/>
      <c r="B589" s="119"/>
    </row>
    <row r="590" spans="1:2">
      <c r="A590" s="119"/>
      <c r="B590" s="119"/>
    </row>
    <row r="591" spans="1:2">
      <c r="A591" s="119"/>
      <c r="B591" s="119"/>
    </row>
    <row r="592" spans="1:2">
      <c r="A592" s="119"/>
      <c r="B592" s="119"/>
    </row>
    <row r="593" spans="1:2">
      <c r="A593" s="119"/>
      <c r="B593" s="119"/>
    </row>
    <row r="594" spans="1:2">
      <c r="A594" s="119"/>
      <c r="B594" s="119"/>
    </row>
    <row r="595" spans="1:2">
      <c r="A595" s="119"/>
      <c r="B595" s="119"/>
    </row>
    <row r="596" spans="1:2">
      <c r="A596" s="119"/>
      <c r="B596" s="119"/>
    </row>
    <row r="597" spans="1:2">
      <c r="A597" s="119"/>
      <c r="B597" s="119"/>
    </row>
    <row r="598" spans="1:2">
      <c r="A598" s="119"/>
      <c r="B598" s="119"/>
    </row>
    <row r="599" spans="1:2">
      <c r="A599" s="119"/>
      <c r="B599" s="119"/>
    </row>
    <row r="600" spans="1:2">
      <c r="A600" s="119"/>
      <c r="B600" s="119"/>
    </row>
    <row r="601" spans="1:2">
      <c r="A601" s="119"/>
      <c r="B601" s="119"/>
    </row>
    <row r="602" spans="1:2">
      <c r="A602" s="119"/>
      <c r="B602" s="119"/>
    </row>
    <row r="603" spans="1:2">
      <c r="A603" s="119"/>
      <c r="B603" s="119"/>
    </row>
    <row r="604" spans="1:2">
      <c r="A604" s="119"/>
      <c r="B604" s="119"/>
    </row>
    <row r="605" spans="1:2">
      <c r="A605" s="119"/>
      <c r="B605" s="119"/>
    </row>
    <row r="606" spans="1:2">
      <c r="A606" s="119"/>
      <c r="B606" s="119"/>
    </row>
    <row r="607" spans="1:2">
      <c r="A607" s="119"/>
      <c r="B607" s="119"/>
    </row>
    <row r="608" spans="1:2">
      <c r="A608" s="119"/>
      <c r="B608" s="119"/>
    </row>
    <row r="609" spans="1:2">
      <c r="A609" s="119"/>
      <c r="B609" s="119"/>
    </row>
    <row r="610" spans="1:2">
      <c r="A610" s="119"/>
      <c r="B610" s="119"/>
    </row>
    <row r="611" spans="1:2">
      <c r="A611" s="119"/>
      <c r="B611" s="119"/>
    </row>
    <row r="612" spans="1:2">
      <c r="A612" s="119"/>
      <c r="B612" s="119"/>
    </row>
    <row r="613" spans="1:2">
      <c r="A613" s="119"/>
      <c r="B613" s="119"/>
    </row>
    <row r="614" spans="1:2">
      <c r="A614" s="119"/>
      <c r="B614" s="119"/>
    </row>
    <row r="615" spans="1:2">
      <c r="A615" s="119"/>
      <c r="B615" s="119"/>
    </row>
    <row r="616" spans="1:2">
      <c r="A616" s="119"/>
      <c r="B616" s="119"/>
    </row>
    <row r="617" spans="1:2">
      <c r="A617" s="119"/>
      <c r="B617" s="119"/>
    </row>
    <row r="618" spans="1:2">
      <c r="A618" s="119"/>
      <c r="B618" s="119"/>
    </row>
    <row r="619" spans="1:2">
      <c r="A619" s="119"/>
      <c r="B619" s="119"/>
    </row>
    <row r="620" spans="1:2">
      <c r="A620" s="119"/>
      <c r="B620" s="119"/>
    </row>
    <row r="621" spans="1:2">
      <c r="A621" s="119"/>
      <c r="B621" s="119"/>
    </row>
    <row r="622" spans="1:2">
      <c r="A622" s="119"/>
      <c r="B622" s="119"/>
    </row>
    <row r="623" spans="1:2">
      <c r="A623" s="119"/>
      <c r="B623" s="119"/>
    </row>
    <row r="624" spans="1:2">
      <c r="A624" s="119"/>
      <c r="B624" s="119"/>
    </row>
    <row r="625" spans="1:2">
      <c r="A625" s="119"/>
      <c r="B625" s="119"/>
    </row>
    <row r="626" spans="1:2">
      <c r="A626" s="119"/>
      <c r="B626" s="119"/>
    </row>
    <row r="627" spans="1:2">
      <c r="A627" s="119"/>
      <c r="B627" s="119"/>
    </row>
    <row r="628" spans="1:2">
      <c r="A628" s="119"/>
      <c r="B628" s="119"/>
    </row>
    <row r="629" spans="1:2">
      <c r="A629" s="119"/>
      <c r="B629" s="119"/>
    </row>
    <row r="630" spans="1:2">
      <c r="A630" s="119"/>
      <c r="B630" s="119"/>
    </row>
    <row r="631" spans="1:2">
      <c r="A631" s="119"/>
      <c r="B631" s="119"/>
    </row>
    <row r="632" spans="1:2">
      <c r="A632" s="119"/>
      <c r="B632" s="119"/>
    </row>
    <row r="633" spans="1:2">
      <c r="A633" s="119"/>
      <c r="B633" s="119"/>
    </row>
    <row r="634" spans="1:2">
      <c r="A634" s="119"/>
      <c r="B634" s="119"/>
    </row>
    <row r="635" spans="1:2">
      <c r="A635" s="119"/>
      <c r="B635" s="119"/>
    </row>
    <row r="636" spans="1:2">
      <c r="A636" s="119"/>
      <c r="B636" s="119"/>
    </row>
    <row r="637" spans="1:2">
      <c r="A637" s="119"/>
      <c r="B637" s="119"/>
    </row>
    <row r="638" spans="1:2">
      <c r="A638" s="119"/>
      <c r="B638" s="119"/>
    </row>
    <row r="639" spans="1:2">
      <c r="A639" s="119"/>
      <c r="B639" s="119"/>
    </row>
    <row r="640" spans="1:2">
      <c r="A640" s="119"/>
      <c r="B640" s="119"/>
    </row>
    <row r="641" spans="1:2">
      <c r="A641" s="119"/>
      <c r="B641" s="119"/>
    </row>
    <row r="642" spans="1:2">
      <c r="A642" s="119"/>
      <c r="B642" s="119"/>
    </row>
    <row r="643" spans="1:2">
      <c r="A643" s="119"/>
      <c r="B643" s="119"/>
    </row>
    <row r="644" spans="1:2">
      <c r="A644" s="119"/>
      <c r="B644" s="119"/>
    </row>
    <row r="645" spans="1:2">
      <c r="A645" s="119"/>
      <c r="B645" s="119"/>
    </row>
    <row r="646" spans="1:2">
      <c r="A646" s="119"/>
      <c r="B646" s="119"/>
    </row>
    <row r="647" spans="1:2">
      <c r="A647" s="119"/>
      <c r="B647" s="119"/>
    </row>
    <row r="648" spans="1:2">
      <c r="A648" s="119"/>
      <c r="B648" s="119"/>
    </row>
    <row r="649" spans="1:2">
      <c r="A649" s="119"/>
      <c r="B649" s="119"/>
    </row>
    <row r="650" spans="1:2">
      <c r="A650" s="119"/>
      <c r="B650" s="119"/>
    </row>
    <row r="651" spans="1:2">
      <c r="A651" s="119"/>
      <c r="B651" s="119"/>
    </row>
    <row r="652" spans="1:2">
      <c r="A652" s="119"/>
      <c r="B652" s="119"/>
    </row>
    <row r="653" spans="1:2">
      <c r="A653" s="119"/>
      <c r="B653" s="119"/>
    </row>
    <row r="654" spans="1:2">
      <c r="A654" s="119"/>
      <c r="B654" s="119"/>
    </row>
    <row r="655" spans="1:2">
      <c r="A655" s="119"/>
      <c r="B655" s="119"/>
    </row>
    <row r="656" spans="1:2">
      <c r="A656" s="119"/>
      <c r="B656" s="119"/>
    </row>
    <row r="657" spans="1:2">
      <c r="A657" s="119"/>
      <c r="B657" s="119"/>
    </row>
    <row r="658" spans="1:2">
      <c r="A658" s="119"/>
      <c r="B658" s="119"/>
    </row>
    <row r="659" spans="1:2">
      <c r="A659" s="119"/>
      <c r="B659" s="119"/>
    </row>
    <row r="660" spans="1:2">
      <c r="A660" s="119"/>
      <c r="B660" s="119"/>
    </row>
    <row r="661" spans="1:2">
      <c r="A661" s="119"/>
      <c r="B661" s="119"/>
    </row>
    <row r="662" spans="1:2">
      <c r="A662" s="119"/>
      <c r="B662" s="119"/>
    </row>
    <row r="663" spans="1:2">
      <c r="A663" s="119"/>
      <c r="B663" s="119"/>
    </row>
    <row r="664" spans="1:2">
      <c r="A664" s="119"/>
      <c r="B664" s="119"/>
    </row>
    <row r="665" spans="1:2">
      <c r="A665" s="119"/>
      <c r="B665" s="119"/>
    </row>
    <row r="666" spans="1:2">
      <c r="A666" s="119"/>
      <c r="B666" s="119"/>
    </row>
    <row r="667" spans="1:2">
      <c r="A667" s="119"/>
      <c r="B667" s="119"/>
    </row>
    <row r="668" spans="1:2">
      <c r="A668" s="119"/>
      <c r="B668" s="119"/>
    </row>
    <row r="669" spans="1:2">
      <c r="A669" s="119"/>
      <c r="B669" s="119"/>
    </row>
    <row r="670" spans="1:2">
      <c r="A670" s="119"/>
      <c r="B670" s="119"/>
    </row>
    <row r="671" spans="1:2">
      <c r="A671" s="119"/>
      <c r="B671" s="119"/>
    </row>
    <row r="672" spans="1:2">
      <c r="A672" s="119"/>
      <c r="B672" s="119"/>
    </row>
    <row r="673" spans="1:2">
      <c r="A673" s="119"/>
      <c r="B673" s="119"/>
    </row>
    <row r="674" spans="1:2">
      <c r="A674" s="119"/>
      <c r="B674" s="119"/>
    </row>
    <row r="675" spans="1:2">
      <c r="A675" s="119"/>
      <c r="B675" s="119"/>
    </row>
    <row r="676" spans="1:2">
      <c r="A676" s="119"/>
      <c r="B676" s="119"/>
    </row>
    <row r="677" spans="1:2">
      <c r="A677" s="119"/>
      <c r="B677" s="119"/>
    </row>
    <row r="678" spans="1:2">
      <c r="A678" s="119"/>
      <c r="B678" s="119"/>
    </row>
    <row r="679" spans="1:2">
      <c r="A679" s="119"/>
      <c r="B679" s="119"/>
    </row>
    <row r="680" spans="1:2">
      <c r="A680" s="119"/>
      <c r="B680" s="119"/>
    </row>
    <row r="681" spans="1:2">
      <c r="A681" s="119"/>
      <c r="B681" s="119"/>
    </row>
    <row r="682" spans="1:2">
      <c r="A682" s="119"/>
      <c r="B682" s="119"/>
    </row>
    <row r="683" spans="1:2">
      <c r="A683" s="119"/>
      <c r="B683" s="119"/>
    </row>
    <row r="684" spans="1:2">
      <c r="A684" s="119"/>
      <c r="B684" s="119"/>
    </row>
    <row r="685" spans="1:2">
      <c r="A685" s="119"/>
      <c r="B685" s="119"/>
    </row>
    <row r="686" spans="1:2">
      <c r="A686" s="119"/>
      <c r="B686" s="119"/>
    </row>
    <row r="687" spans="1:2">
      <c r="A687" s="119"/>
      <c r="B687" s="119"/>
    </row>
    <row r="688" spans="1:2">
      <c r="A688" s="119"/>
      <c r="B688" s="119"/>
    </row>
    <row r="689" spans="1:2">
      <c r="A689" s="119"/>
      <c r="B689" s="119"/>
    </row>
    <row r="690" spans="1:2">
      <c r="A690" s="119"/>
      <c r="B690" s="119"/>
    </row>
    <row r="691" spans="1:2">
      <c r="A691" s="119"/>
      <c r="B691" s="119"/>
    </row>
    <row r="692" spans="1:2">
      <c r="A692" s="119"/>
      <c r="B692" s="119"/>
    </row>
    <row r="693" spans="1:2">
      <c r="A693" s="119"/>
      <c r="B693" s="119"/>
    </row>
    <row r="694" spans="1:2">
      <c r="A694" s="119"/>
      <c r="B694" s="119"/>
    </row>
    <row r="695" spans="1:2">
      <c r="A695" s="119"/>
      <c r="B695" s="119"/>
    </row>
    <row r="696" spans="1:2">
      <c r="A696" s="119"/>
      <c r="B696" s="119"/>
    </row>
    <row r="697" spans="1:2">
      <c r="A697" s="119"/>
      <c r="B697" s="119"/>
    </row>
    <row r="698" spans="1:2">
      <c r="A698" s="119"/>
      <c r="B698" s="119"/>
    </row>
    <row r="699" spans="1:2">
      <c r="A699" s="119"/>
      <c r="B699" s="119"/>
    </row>
    <row r="700" spans="1:2">
      <c r="A700" s="119"/>
      <c r="B700" s="119"/>
    </row>
    <row r="701" spans="1:2">
      <c r="A701" s="119"/>
      <c r="B701" s="119"/>
    </row>
    <row r="702" spans="1:2">
      <c r="A702" s="119"/>
      <c r="B702" s="119"/>
    </row>
    <row r="703" spans="1:2">
      <c r="A703" s="119"/>
      <c r="B703" s="119"/>
    </row>
    <row r="704" spans="1:2">
      <c r="A704" s="119"/>
      <c r="B704" s="119"/>
    </row>
    <row r="705" spans="1:2">
      <c r="A705" s="119"/>
      <c r="B705" s="119"/>
    </row>
    <row r="706" spans="1:2">
      <c r="A706" s="119"/>
      <c r="B706" s="119"/>
    </row>
    <row r="707" spans="1:2">
      <c r="A707" s="119"/>
      <c r="B707" s="119"/>
    </row>
    <row r="708" spans="1:2">
      <c r="A708" s="119"/>
      <c r="B708" s="119"/>
    </row>
    <row r="709" spans="1:2">
      <c r="A709" s="119"/>
      <c r="B709" s="119"/>
    </row>
    <row r="710" spans="1:2">
      <c r="A710" s="119"/>
      <c r="B710" s="119"/>
    </row>
    <row r="711" spans="1:2">
      <c r="A711" s="119"/>
      <c r="B711" s="119"/>
    </row>
    <row r="712" spans="1:2">
      <c r="A712" s="119"/>
      <c r="B712" s="119"/>
    </row>
    <row r="713" spans="1:2">
      <c r="A713" s="119"/>
      <c r="B713" s="119"/>
    </row>
    <row r="714" spans="1:2">
      <c r="A714" s="119"/>
      <c r="B714" s="119"/>
    </row>
    <row r="715" spans="1:2">
      <c r="A715" s="119"/>
      <c r="B715" s="119"/>
    </row>
    <row r="716" spans="1:2">
      <c r="A716" s="119"/>
      <c r="B716" s="119"/>
    </row>
    <row r="717" spans="1:2">
      <c r="A717" s="119"/>
      <c r="B717" s="119"/>
    </row>
    <row r="718" spans="1:2">
      <c r="A718" s="119"/>
      <c r="B718" s="119"/>
    </row>
    <row r="719" spans="1:2">
      <c r="A719" s="119"/>
      <c r="B719" s="119"/>
    </row>
    <row r="720" spans="1:2">
      <c r="A720" s="119"/>
      <c r="B720" s="119"/>
    </row>
    <row r="721" spans="1:2">
      <c r="A721" s="119"/>
      <c r="B721" s="119"/>
    </row>
    <row r="722" spans="1:2">
      <c r="A722" s="119"/>
      <c r="B722" s="119"/>
    </row>
    <row r="723" spans="1:2">
      <c r="A723" s="119"/>
      <c r="B723" s="119"/>
    </row>
    <row r="724" spans="1:2">
      <c r="A724" s="119"/>
      <c r="B724" s="119"/>
    </row>
    <row r="725" spans="1:2">
      <c r="A725" s="119"/>
      <c r="B725" s="119"/>
    </row>
    <row r="726" spans="1:2">
      <c r="A726" s="119"/>
      <c r="B726" s="119"/>
    </row>
    <row r="727" spans="1:2">
      <c r="A727" s="119"/>
      <c r="B727" s="119"/>
    </row>
    <row r="728" spans="1:2">
      <c r="A728" s="119"/>
      <c r="B728" s="119"/>
    </row>
    <row r="729" spans="1:2">
      <c r="A729" s="119"/>
      <c r="B729" s="119"/>
    </row>
    <row r="730" spans="1:2">
      <c r="A730" s="119"/>
      <c r="B730" s="119"/>
    </row>
    <row r="731" spans="1:2">
      <c r="A731" s="119"/>
      <c r="B731" s="119"/>
    </row>
    <row r="732" spans="1:2">
      <c r="A732" s="119"/>
      <c r="B732" s="119"/>
    </row>
    <row r="733" spans="1:2">
      <c r="A733" s="119"/>
      <c r="B733" s="119"/>
    </row>
    <row r="734" spans="1:2">
      <c r="A734" s="119"/>
      <c r="B734" s="119"/>
    </row>
    <row r="735" spans="1:2">
      <c r="A735" s="119"/>
      <c r="B735" s="119"/>
    </row>
    <row r="736" spans="1:2">
      <c r="A736" s="119"/>
      <c r="B736" s="119"/>
    </row>
    <row r="737" spans="1:2">
      <c r="A737" s="119"/>
      <c r="B737" s="119"/>
    </row>
    <row r="738" spans="1:2">
      <c r="A738" s="119"/>
      <c r="B738" s="119"/>
    </row>
    <row r="739" spans="1:2">
      <c r="A739" s="119"/>
      <c r="B739" s="119"/>
    </row>
    <row r="740" spans="1:2">
      <c r="A740" s="119"/>
      <c r="B740" s="119"/>
    </row>
    <row r="741" spans="1:2">
      <c r="A741" s="119"/>
      <c r="B741" s="119"/>
    </row>
    <row r="742" spans="1:2">
      <c r="A742" s="119"/>
      <c r="B742" s="119"/>
    </row>
    <row r="743" spans="1:2">
      <c r="A743" s="119"/>
      <c r="B743" s="119"/>
    </row>
    <row r="744" spans="1:2">
      <c r="A744" s="119"/>
      <c r="B744" s="119"/>
    </row>
    <row r="745" spans="1:2">
      <c r="A745" s="119"/>
      <c r="B745" s="119"/>
    </row>
    <row r="746" spans="1:2">
      <c r="A746" s="119"/>
      <c r="B746" s="119"/>
    </row>
    <row r="747" spans="1:2">
      <c r="A747" s="119"/>
      <c r="B747" s="119"/>
    </row>
    <row r="748" spans="1:2">
      <c r="A748" s="119"/>
      <c r="B748" s="119"/>
    </row>
    <row r="749" spans="1:2">
      <c r="A749" s="119"/>
      <c r="B749" s="119"/>
    </row>
    <row r="750" spans="1:2">
      <c r="A750" s="119"/>
      <c r="B750" s="119"/>
    </row>
    <row r="751" spans="1:2">
      <c r="A751" s="119"/>
      <c r="B751" s="119"/>
    </row>
    <row r="752" spans="1:2">
      <c r="A752" s="119"/>
      <c r="B752" s="119"/>
    </row>
    <row r="753" spans="1:2">
      <c r="A753" s="119"/>
      <c r="B753" s="119"/>
    </row>
    <row r="754" spans="1:2">
      <c r="A754" s="119"/>
      <c r="B754" s="119"/>
    </row>
    <row r="755" spans="1:2">
      <c r="A755" s="119"/>
      <c r="B755" s="119"/>
    </row>
    <row r="756" spans="1:2">
      <c r="A756" s="119"/>
      <c r="B756" s="119"/>
    </row>
    <row r="757" spans="1:2">
      <c r="A757" s="119"/>
      <c r="B757" s="119"/>
    </row>
    <row r="758" spans="1:2">
      <c r="A758" s="119"/>
      <c r="B758" s="119"/>
    </row>
    <row r="759" spans="1:2">
      <c r="A759" s="119"/>
      <c r="B759" s="119"/>
    </row>
    <row r="760" spans="1:2">
      <c r="A760" s="119"/>
      <c r="B760" s="119"/>
    </row>
    <row r="761" spans="1:2">
      <c r="A761" s="119"/>
      <c r="B761" s="119"/>
    </row>
    <row r="762" spans="1:2">
      <c r="A762" s="119"/>
      <c r="B762" s="119"/>
    </row>
    <row r="763" spans="1:2">
      <c r="A763" s="119"/>
      <c r="B763" s="119"/>
    </row>
    <row r="764" spans="1:2">
      <c r="A764" s="119"/>
      <c r="B764" s="119"/>
    </row>
    <row r="765" spans="1:2">
      <c r="A765" s="119"/>
      <c r="B765" s="119"/>
    </row>
    <row r="766" spans="1:2">
      <c r="A766" s="119"/>
      <c r="B766" s="119"/>
    </row>
    <row r="767" spans="1:2">
      <c r="A767" s="119"/>
      <c r="B767" s="119"/>
    </row>
    <row r="768" spans="1:2">
      <c r="A768" s="119"/>
      <c r="B768" s="119"/>
    </row>
    <row r="769" spans="1:2">
      <c r="A769" s="119"/>
      <c r="B769" s="119"/>
    </row>
    <row r="770" spans="1:2">
      <c r="A770" s="119"/>
      <c r="B770" s="119"/>
    </row>
    <row r="771" spans="1:2">
      <c r="A771" s="119"/>
      <c r="B771" s="119"/>
    </row>
    <row r="772" spans="1:2">
      <c r="A772" s="119"/>
      <c r="B772" s="119"/>
    </row>
    <row r="773" spans="1:2">
      <c r="A773" s="119"/>
      <c r="B773" s="119"/>
    </row>
    <row r="774" spans="1:2">
      <c r="A774" s="119"/>
      <c r="B774" s="119"/>
    </row>
    <row r="775" spans="1:2">
      <c r="A775" s="119"/>
      <c r="B775" s="119"/>
    </row>
    <row r="776" spans="1:2">
      <c r="A776" s="119"/>
      <c r="B776" s="119"/>
    </row>
    <row r="777" spans="1:2">
      <c r="A777" s="119"/>
      <c r="B777" s="119"/>
    </row>
    <row r="778" spans="1:2">
      <c r="A778" s="119"/>
      <c r="B778" s="119"/>
    </row>
    <row r="779" spans="1:2">
      <c r="A779" s="119"/>
      <c r="B779" s="119"/>
    </row>
    <row r="780" spans="1:2">
      <c r="A780" s="119"/>
      <c r="B780" s="119"/>
    </row>
    <row r="781" spans="1:2">
      <c r="A781" s="119"/>
      <c r="B781" s="119"/>
    </row>
    <row r="782" spans="1:2">
      <c r="A782" s="119"/>
      <c r="B782" s="119"/>
    </row>
    <row r="783" spans="1:2">
      <c r="A783" s="119"/>
      <c r="B783" s="119"/>
    </row>
    <row r="784" spans="1:2">
      <c r="A784" s="119"/>
      <c r="B784" s="119"/>
    </row>
    <row r="785" spans="1:2">
      <c r="A785" s="119"/>
      <c r="B785" s="119"/>
    </row>
    <row r="786" spans="1:2">
      <c r="A786" s="119"/>
      <c r="B786" s="119"/>
    </row>
    <row r="787" spans="1:2">
      <c r="A787" s="119"/>
      <c r="B787" s="119"/>
    </row>
    <row r="788" spans="1:2">
      <c r="A788" s="119"/>
      <c r="B788" s="119"/>
    </row>
    <row r="789" spans="1:2">
      <c r="A789" s="119"/>
      <c r="B789" s="119"/>
    </row>
    <row r="790" spans="1:2">
      <c r="A790" s="119"/>
      <c r="B790" s="119"/>
    </row>
    <row r="791" spans="1:2">
      <c r="A791" s="119"/>
      <c r="B791" s="119"/>
    </row>
    <row r="792" spans="1:2">
      <c r="A792" s="119"/>
      <c r="B792" s="119"/>
    </row>
    <row r="793" spans="1:2">
      <c r="A793" s="119"/>
      <c r="B793" s="119"/>
    </row>
    <row r="794" spans="1:2">
      <c r="A794" s="119"/>
      <c r="B794" s="119"/>
    </row>
    <row r="795" spans="1:2">
      <c r="A795" s="119"/>
      <c r="B795" s="119"/>
    </row>
    <row r="796" spans="1:2">
      <c r="A796" s="119"/>
      <c r="B796" s="119"/>
    </row>
    <row r="797" spans="1:2">
      <c r="A797" s="119"/>
      <c r="B797" s="119"/>
    </row>
    <row r="798" spans="1:2">
      <c r="A798" s="119"/>
      <c r="B798" s="119"/>
    </row>
    <row r="799" spans="1:2">
      <c r="A799" s="119"/>
      <c r="B799" s="119"/>
    </row>
    <row r="800" spans="1:2">
      <c r="A800" s="119"/>
      <c r="B800" s="119"/>
    </row>
    <row r="801" spans="1:2">
      <c r="A801" s="119"/>
      <c r="B801" s="119"/>
    </row>
    <row r="802" spans="1:2">
      <c r="A802" s="119"/>
      <c r="B802" s="119"/>
    </row>
    <row r="803" spans="1:2">
      <c r="A803" s="119"/>
      <c r="B803" s="119"/>
    </row>
    <row r="804" spans="1:2">
      <c r="A804" s="119"/>
      <c r="B804" s="119"/>
    </row>
    <row r="805" spans="1:2">
      <c r="A805" s="119"/>
      <c r="B805" s="119"/>
    </row>
    <row r="806" spans="1:2">
      <c r="A806" s="119"/>
      <c r="B806" s="119"/>
    </row>
    <row r="807" spans="1:2">
      <c r="A807" s="119"/>
      <c r="B807" s="119"/>
    </row>
    <row r="808" spans="1:2">
      <c r="A808" s="119"/>
      <c r="B808" s="119"/>
    </row>
    <row r="809" spans="1:2">
      <c r="A809" s="119"/>
      <c r="B809" s="119"/>
    </row>
    <row r="810" spans="1:2">
      <c r="A810" s="119"/>
      <c r="B810" s="119"/>
    </row>
    <row r="811" spans="1:2">
      <c r="A811" s="119"/>
      <c r="B811" s="119"/>
    </row>
    <row r="812" spans="1:2">
      <c r="A812" s="119"/>
      <c r="B812" s="119"/>
    </row>
    <row r="813" spans="1:2">
      <c r="A813" s="119"/>
      <c r="B813" s="119"/>
    </row>
    <row r="814" spans="1:2">
      <c r="A814" s="119"/>
      <c r="B814" s="119"/>
    </row>
    <row r="815" spans="1:2">
      <c r="A815" s="119"/>
      <c r="B815" s="119"/>
    </row>
    <row r="816" spans="1:2">
      <c r="A816" s="119"/>
      <c r="B816" s="119"/>
    </row>
    <row r="817" spans="1:2">
      <c r="A817" s="119"/>
      <c r="B817" s="119"/>
    </row>
    <row r="818" spans="1:2">
      <c r="A818" s="119"/>
      <c r="B818" s="119"/>
    </row>
    <row r="819" spans="1:2">
      <c r="A819" s="119"/>
      <c r="B819" s="119"/>
    </row>
    <row r="820" spans="1:2">
      <c r="A820" s="119"/>
      <c r="B820" s="119"/>
    </row>
    <row r="821" spans="1:2">
      <c r="A821" s="119"/>
      <c r="B821" s="119"/>
    </row>
    <row r="822" spans="1:2">
      <c r="A822" s="119"/>
      <c r="B822" s="119"/>
    </row>
    <row r="823" spans="1:2">
      <c r="A823" s="119"/>
      <c r="B823" s="119"/>
    </row>
    <row r="824" spans="1:2">
      <c r="A824" s="119"/>
      <c r="B824" s="119"/>
    </row>
    <row r="825" spans="1:2">
      <c r="A825" s="119"/>
      <c r="B825" s="119"/>
    </row>
    <row r="826" spans="1:2">
      <c r="A826" s="119"/>
      <c r="B826" s="119"/>
    </row>
    <row r="827" spans="1:2">
      <c r="A827" s="119"/>
      <c r="B827" s="119"/>
    </row>
    <row r="828" spans="1:2">
      <c r="A828" s="119"/>
      <c r="B828" s="119"/>
    </row>
    <row r="829" spans="1:2">
      <c r="A829" s="119"/>
      <c r="B829" s="119"/>
    </row>
    <row r="830" spans="1:2">
      <c r="A830" s="119"/>
      <c r="B830" s="119"/>
    </row>
    <row r="831" spans="1:2">
      <c r="A831" s="119"/>
      <c r="B831" s="119"/>
    </row>
    <row r="832" spans="1:2">
      <c r="A832" s="119"/>
      <c r="B832" s="119"/>
    </row>
    <row r="833" spans="1:2">
      <c r="A833" s="119"/>
      <c r="B833" s="119"/>
    </row>
    <row r="834" spans="1:2">
      <c r="A834" s="119"/>
      <c r="B834" s="119"/>
    </row>
    <row r="835" spans="1:2">
      <c r="A835" s="119"/>
      <c r="B835" s="119"/>
    </row>
    <row r="836" spans="1:2">
      <c r="A836" s="119"/>
      <c r="B836" s="119"/>
    </row>
    <row r="837" spans="1:2">
      <c r="A837" s="119"/>
      <c r="B837" s="119"/>
    </row>
    <row r="838" spans="1:2">
      <c r="A838" s="119"/>
      <c r="B838" s="119"/>
    </row>
    <row r="839" spans="1:2">
      <c r="A839" s="119"/>
      <c r="B839" s="119"/>
    </row>
    <row r="840" spans="1:2">
      <c r="A840" s="119"/>
      <c r="B840" s="119"/>
    </row>
    <row r="841" spans="1:2">
      <c r="A841" s="119"/>
      <c r="B841" s="119"/>
    </row>
    <row r="842" spans="1:2">
      <c r="A842" s="119"/>
      <c r="B842" s="119"/>
    </row>
    <row r="843" spans="1:2">
      <c r="A843" s="119"/>
      <c r="B843" s="119"/>
    </row>
    <row r="844" spans="1:2">
      <c r="A844" s="119"/>
      <c r="B844" s="119"/>
    </row>
    <row r="845" spans="1:2">
      <c r="A845" s="119"/>
      <c r="B845" s="119"/>
    </row>
    <row r="846" spans="1:2">
      <c r="A846" s="119"/>
      <c r="B846" s="119"/>
    </row>
    <row r="847" spans="1:2">
      <c r="A847" s="119"/>
      <c r="B847" s="119"/>
    </row>
    <row r="848" spans="1:2">
      <c r="A848" s="119"/>
      <c r="B848" s="119"/>
    </row>
    <row r="849" spans="1:2">
      <c r="A849" s="119"/>
      <c r="B849" s="119"/>
    </row>
    <row r="850" spans="1:2">
      <c r="A850" s="119"/>
      <c r="B850" s="119"/>
    </row>
    <row r="851" spans="1:2">
      <c r="A851" s="119"/>
      <c r="B851" s="119"/>
    </row>
    <row r="852" spans="1:2">
      <c r="A852" s="119"/>
      <c r="B852" s="119"/>
    </row>
    <row r="853" spans="1:2">
      <c r="A853" s="119"/>
      <c r="B853" s="119"/>
    </row>
    <row r="854" spans="1:2">
      <c r="A854" s="119"/>
      <c r="B854" s="119"/>
    </row>
    <row r="855" spans="1:2">
      <c r="A855" s="119"/>
      <c r="B855" s="119"/>
    </row>
    <row r="856" spans="1:2">
      <c r="A856" s="119"/>
      <c r="B856" s="119"/>
    </row>
    <row r="857" spans="1:2">
      <c r="A857" s="119"/>
      <c r="B857" s="119"/>
    </row>
    <row r="858" spans="1:2">
      <c r="A858" s="119"/>
      <c r="B858" s="119"/>
    </row>
    <row r="859" spans="1:2">
      <c r="A859" s="119"/>
      <c r="B859" s="119"/>
    </row>
    <row r="860" spans="1:2">
      <c r="A860" s="119"/>
      <c r="B860" s="119"/>
    </row>
    <row r="861" spans="1:2">
      <c r="A861" s="119"/>
      <c r="B861" s="119"/>
    </row>
    <row r="862" spans="1:2">
      <c r="A862" s="119"/>
      <c r="B862" s="119"/>
    </row>
    <row r="863" spans="1:2">
      <c r="A863" s="119"/>
      <c r="B863" s="119"/>
    </row>
    <row r="864" spans="1:2">
      <c r="A864" s="119"/>
      <c r="B864" s="119"/>
    </row>
    <row r="865" spans="1:2">
      <c r="A865" s="119"/>
      <c r="B865" s="119"/>
    </row>
    <row r="866" spans="1:2">
      <c r="A866" s="119"/>
      <c r="B866" s="119"/>
    </row>
    <row r="867" spans="1:2">
      <c r="A867" s="119"/>
      <c r="B867" s="119"/>
    </row>
    <row r="868" spans="1:2">
      <c r="A868" s="119"/>
      <c r="B868" s="119"/>
    </row>
    <row r="869" spans="1:2">
      <c r="A869" s="119"/>
      <c r="B869" s="119"/>
    </row>
    <row r="870" spans="1:2">
      <c r="A870" s="119"/>
      <c r="B870" s="119"/>
    </row>
    <row r="871" spans="1:2">
      <c r="A871" s="119"/>
      <c r="B871" s="119"/>
    </row>
    <row r="872" spans="1:2">
      <c r="A872" s="119"/>
      <c r="B872" s="119"/>
    </row>
    <row r="873" spans="1:2">
      <c r="A873" s="119"/>
      <c r="B873" s="119"/>
    </row>
    <row r="874" spans="1:2">
      <c r="A874" s="119"/>
      <c r="B874" s="119"/>
    </row>
    <row r="875" spans="1:2">
      <c r="A875" s="119"/>
      <c r="B875" s="119"/>
    </row>
    <row r="876" spans="1:2">
      <c r="A876" s="119"/>
      <c r="B876" s="119"/>
    </row>
    <row r="877" spans="1:2">
      <c r="A877" s="119"/>
      <c r="B877" s="119"/>
    </row>
    <row r="878" spans="1:2">
      <c r="A878" s="119"/>
      <c r="B878" s="119"/>
    </row>
    <row r="879" spans="1:2">
      <c r="A879" s="119"/>
      <c r="B879" s="119"/>
    </row>
    <row r="880" spans="1:2">
      <c r="A880" s="119"/>
      <c r="B880" s="119"/>
    </row>
    <row r="881" spans="1:2">
      <c r="A881" s="119"/>
      <c r="B881" s="119"/>
    </row>
    <row r="882" spans="1:2">
      <c r="A882" s="119"/>
      <c r="B882" s="119"/>
    </row>
    <row r="883" spans="1:2">
      <c r="A883" s="119"/>
      <c r="B883" s="119"/>
    </row>
    <row r="884" spans="1:2">
      <c r="A884" s="119"/>
      <c r="B884" s="119"/>
    </row>
    <row r="885" spans="1:2">
      <c r="A885" s="119"/>
      <c r="B885" s="119"/>
    </row>
    <row r="886" spans="1:2">
      <c r="A886" s="119"/>
      <c r="B886" s="119"/>
    </row>
    <row r="887" spans="1:2">
      <c r="A887" s="119"/>
      <c r="B887" s="119"/>
    </row>
    <row r="888" spans="1:2">
      <c r="A888" s="119"/>
      <c r="B888" s="119"/>
    </row>
    <row r="889" spans="1:2">
      <c r="A889" s="119"/>
      <c r="B889" s="119"/>
    </row>
    <row r="890" spans="1:2">
      <c r="A890" s="119"/>
      <c r="B890" s="119"/>
    </row>
    <row r="891" spans="1:2">
      <c r="A891" s="119"/>
      <c r="B891" s="119"/>
    </row>
    <row r="892" spans="1:2">
      <c r="A892" s="119"/>
      <c r="B892" s="119"/>
    </row>
    <row r="893" spans="1:2">
      <c r="A893" s="119"/>
      <c r="B893" s="119"/>
    </row>
    <row r="894" spans="1:2">
      <c r="A894" s="119"/>
      <c r="B894" s="119"/>
    </row>
    <row r="895" spans="1:2">
      <c r="A895" s="119"/>
      <c r="B895" s="119"/>
    </row>
    <row r="896" spans="1:2">
      <c r="A896" s="119"/>
      <c r="B896" s="119"/>
    </row>
    <row r="897" spans="1:2">
      <c r="A897" s="119"/>
      <c r="B897" s="119"/>
    </row>
    <row r="898" spans="1:2">
      <c r="A898" s="119"/>
      <c r="B898" s="119"/>
    </row>
    <row r="899" spans="1:2">
      <c r="A899" s="119"/>
      <c r="B899" s="119"/>
    </row>
    <row r="900" spans="1:2">
      <c r="A900" s="119"/>
      <c r="B900" s="119"/>
    </row>
    <row r="901" spans="1:2">
      <c r="A901" s="119"/>
      <c r="B901" s="119"/>
    </row>
    <row r="902" spans="1:2">
      <c r="A902" s="119"/>
      <c r="B902" s="119"/>
    </row>
    <row r="903" spans="1:2">
      <c r="A903" s="119"/>
      <c r="B903" s="119"/>
    </row>
    <row r="904" spans="1:2">
      <c r="A904" s="119"/>
      <c r="B904" s="119"/>
    </row>
    <row r="905" spans="1:2">
      <c r="A905" s="119"/>
      <c r="B905" s="119"/>
    </row>
    <row r="906" spans="1:2">
      <c r="A906" s="119"/>
      <c r="B906" s="119"/>
    </row>
    <row r="907" spans="1:2">
      <c r="A907" s="119"/>
      <c r="B907" s="119"/>
    </row>
    <row r="908" spans="1:2">
      <c r="A908" s="119"/>
      <c r="B908" s="119"/>
    </row>
    <row r="909" spans="1:2">
      <c r="A909" s="119"/>
      <c r="B909" s="119"/>
    </row>
    <row r="910" spans="1:2">
      <c r="A910" s="119"/>
      <c r="B910" s="119"/>
    </row>
    <row r="911" spans="1:2">
      <c r="A911" s="119"/>
      <c r="B911" s="119"/>
    </row>
    <row r="912" spans="1:2">
      <c r="A912" s="119"/>
      <c r="B912" s="119"/>
    </row>
    <row r="913" spans="1:2">
      <c r="A913" s="119"/>
      <c r="B913" s="119"/>
    </row>
    <row r="914" spans="1:2">
      <c r="A914" s="119"/>
      <c r="B914" s="119"/>
    </row>
    <row r="915" spans="1:2">
      <c r="A915" s="119"/>
      <c r="B915" s="119"/>
    </row>
    <row r="916" spans="1:2">
      <c r="A916" s="119"/>
      <c r="B916" s="119"/>
    </row>
    <row r="917" spans="1:2">
      <c r="A917" s="119"/>
      <c r="B917" s="119"/>
    </row>
    <row r="918" spans="1:2">
      <c r="A918" s="119"/>
      <c r="B918" s="119"/>
    </row>
    <row r="919" spans="1:2">
      <c r="A919" s="119"/>
      <c r="B919" s="119"/>
    </row>
    <row r="920" spans="1:2">
      <c r="A920" s="119"/>
      <c r="B920" s="119"/>
    </row>
    <row r="921" spans="1:2">
      <c r="A921" s="119"/>
      <c r="B921" s="119"/>
    </row>
    <row r="922" spans="1:2">
      <c r="A922" s="119"/>
      <c r="B922" s="119"/>
    </row>
    <row r="923" spans="1:2">
      <c r="A923" s="119"/>
      <c r="B923" s="119"/>
    </row>
    <row r="924" spans="1:2">
      <c r="A924" s="119"/>
      <c r="B924" s="119"/>
    </row>
    <row r="925" spans="1:2">
      <c r="A925" s="119"/>
      <c r="B925" s="119"/>
    </row>
    <row r="926" spans="1:2">
      <c r="A926" s="119"/>
      <c r="B926" s="119"/>
    </row>
    <row r="927" spans="1:2">
      <c r="A927" s="119"/>
      <c r="B927" s="119"/>
    </row>
    <row r="928" spans="1:2">
      <c r="A928" s="119"/>
      <c r="B928" s="119"/>
    </row>
    <row r="929" spans="1:2">
      <c r="A929" s="119"/>
      <c r="B929" s="119"/>
    </row>
    <row r="930" spans="1:2">
      <c r="A930" s="119"/>
      <c r="B930" s="119"/>
    </row>
    <row r="931" spans="1:2">
      <c r="A931" s="119"/>
      <c r="B931" s="119"/>
    </row>
    <row r="932" spans="1:2">
      <c r="A932" s="119"/>
      <c r="B932" s="119"/>
    </row>
    <row r="933" spans="1:2">
      <c r="A933" s="119"/>
      <c r="B933" s="119"/>
    </row>
    <row r="934" spans="1:2">
      <c r="A934" s="119"/>
      <c r="B934" s="119"/>
    </row>
    <row r="935" spans="1:2">
      <c r="A935" s="119"/>
      <c r="B935" s="119"/>
    </row>
    <row r="936" spans="1:2">
      <c r="A936" s="119"/>
      <c r="B936" s="119"/>
    </row>
    <row r="937" spans="1:2">
      <c r="A937" s="119"/>
      <c r="B937" s="119"/>
    </row>
    <row r="938" spans="1:2">
      <c r="A938" s="119"/>
      <c r="B938" s="119"/>
    </row>
    <row r="939" spans="1:2">
      <c r="A939" s="119"/>
      <c r="B939" s="119"/>
    </row>
    <row r="940" spans="1:2">
      <c r="A940" s="119"/>
      <c r="B940" s="119"/>
    </row>
    <row r="941" spans="1:2">
      <c r="A941" s="119"/>
      <c r="B941" s="119"/>
    </row>
    <row r="942" spans="1:2">
      <c r="A942" s="119"/>
      <c r="B942" s="119"/>
    </row>
    <row r="943" spans="1:2">
      <c r="A943" s="119"/>
      <c r="B943" s="119"/>
    </row>
    <row r="944" spans="1:2">
      <c r="A944" s="119"/>
      <c r="B944" s="119"/>
    </row>
    <row r="945" spans="1:2">
      <c r="A945" s="119"/>
      <c r="B945" s="119"/>
    </row>
    <row r="946" spans="1:2">
      <c r="A946" s="119"/>
      <c r="B946" s="119"/>
    </row>
    <row r="947" spans="1:2">
      <c r="A947" s="119"/>
      <c r="B947" s="119"/>
    </row>
    <row r="948" spans="1:2">
      <c r="A948" s="119"/>
      <c r="B948" s="119"/>
    </row>
    <row r="949" spans="1:2">
      <c r="A949" s="119"/>
      <c r="B949" s="119"/>
    </row>
    <row r="950" spans="1:2">
      <c r="A950" s="119"/>
      <c r="B950" s="119"/>
    </row>
    <row r="951" spans="1:2">
      <c r="A951" s="119"/>
      <c r="B951" s="119"/>
    </row>
    <row r="952" spans="1:2">
      <c r="A952" s="119"/>
      <c r="B952" s="119"/>
    </row>
    <row r="953" spans="1:2">
      <c r="A953" s="119"/>
      <c r="B953" s="119"/>
    </row>
    <row r="954" spans="1:2">
      <c r="A954" s="119"/>
      <c r="B954" s="119"/>
    </row>
    <row r="955" spans="1:2">
      <c r="A955" s="119"/>
      <c r="B955" s="119"/>
    </row>
    <row r="956" spans="1:2">
      <c r="A956" s="119"/>
      <c r="B956" s="119"/>
    </row>
    <row r="957" spans="1:2">
      <c r="A957" s="119"/>
      <c r="B957" s="119"/>
    </row>
    <row r="958" spans="1:2">
      <c r="A958" s="119"/>
      <c r="B958" s="119"/>
    </row>
    <row r="959" spans="1:2">
      <c r="A959" s="119"/>
      <c r="B959" s="119"/>
    </row>
    <row r="960" spans="1:2">
      <c r="A960" s="119"/>
      <c r="B960" s="119"/>
    </row>
    <row r="961" spans="1:2">
      <c r="A961" s="119"/>
      <c r="B961" s="119"/>
    </row>
    <row r="962" spans="1:2">
      <c r="A962" s="119"/>
      <c r="B962" s="119"/>
    </row>
    <row r="963" spans="1:2">
      <c r="A963" s="119"/>
      <c r="B963" s="119"/>
    </row>
    <row r="964" spans="1:2">
      <c r="A964" s="119"/>
      <c r="B964" s="119"/>
    </row>
    <row r="965" spans="1:2">
      <c r="A965" s="119"/>
      <c r="B965" s="119"/>
    </row>
    <row r="966" spans="1:2">
      <c r="A966" s="119"/>
      <c r="B966" s="119"/>
    </row>
    <row r="967" spans="1:2">
      <c r="A967" s="119"/>
      <c r="B967" s="119"/>
    </row>
    <row r="968" spans="1:2">
      <c r="A968" s="119"/>
      <c r="B968" s="119"/>
    </row>
    <row r="969" spans="1:2">
      <c r="A969" s="119"/>
      <c r="B969" s="119"/>
    </row>
    <row r="970" spans="1:2">
      <c r="A970" s="119"/>
      <c r="B970" s="119"/>
    </row>
    <row r="971" spans="1:2">
      <c r="A971" s="119"/>
      <c r="B971" s="119"/>
    </row>
    <row r="972" spans="1:2">
      <c r="A972" s="119"/>
      <c r="B972" s="119"/>
    </row>
    <row r="973" spans="1:2">
      <c r="A973" s="119"/>
      <c r="B973" s="119"/>
    </row>
    <row r="974" spans="1:2">
      <c r="A974" s="119"/>
      <c r="B974" s="119"/>
    </row>
    <row r="975" spans="1:2">
      <c r="A975" s="119"/>
      <c r="B975" s="119"/>
    </row>
    <row r="976" spans="1:2">
      <c r="A976" s="119"/>
      <c r="B976" s="119"/>
    </row>
    <row r="977" spans="1:2">
      <c r="A977" s="119"/>
      <c r="B977" s="119"/>
    </row>
    <row r="978" spans="1:2">
      <c r="A978" s="119"/>
      <c r="B978" s="119"/>
    </row>
    <row r="979" spans="1:2">
      <c r="A979" s="119"/>
      <c r="B979" s="119"/>
    </row>
    <row r="980" spans="1:2">
      <c r="A980" s="119"/>
      <c r="B980" s="119"/>
    </row>
    <row r="981" spans="1:2">
      <c r="A981" s="119"/>
      <c r="B981" s="119"/>
    </row>
    <row r="982" spans="1:2">
      <c r="A982" s="119"/>
      <c r="B982" s="119"/>
    </row>
    <row r="983" spans="1:2">
      <c r="A983" s="119"/>
      <c r="B983" s="119"/>
    </row>
    <row r="984" spans="1:2">
      <c r="A984" s="119"/>
      <c r="B984" s="119"/>
    </row>
    <row r="985" spans="1:2">
      <c r="A985" s="119"/>
      <c r="B985" s="119"/>
    </row>
    <row r="986" spans="1:2">
      <c r="A986" s="119"/>
      <c r="B986" s="119"/>
    </row>
    <row r="987" spans="1:2">
      <c r="A987" s="119"/>
      <c r="B987" s="119"/>
    </row>
    <row r="988" spans="1:2">
      <c r="A988" s="119"/>
      <c r="B988" s="119"/>
    </row>
    <row r="989" spans="1:2">
      <c r="A989" s="119"/>
      <c r="B989" s="119"/>
    </row>
    <row r="990" spans="1:2">
      <c r="A990" s="119"/>
      <c r="B990" s="119"/>
    </row>
    <row r="991" spans="1:2">
      <c r="A991" s="119"/>
      <c r="B991" s="119"/>
    </row>
    <row r="992" spans="1:2">
      <c r="A992" s="119"/>
      <c r="B992" s="119"/>
    </row>
    <row r="993" spans="1:2">
      <c r="A993" s="119"/>
      <c r="B993" s="119"/>
    </row>
    <row r="994" spans="1:2">
      <c r="A994" s="119"/>
      <c r="B994" s="119"/>
    </row>
    <row r="995" spans="1:2">
      <c r="A995" s="119"/>
      <c r="B995" s="119"/>
    </row>
    <row r="996" spans="1:2">
      <c r="A996" s="119"/>
      <c r="B996" s="119"/>
    </row>
    <row r="997" spans="1:2">
      <c r="A997" s="119"/>
      <c r="B997" s="119"/>
    </row>
    <row r="998" spans="1:2">
      <c r="A998" s="119"/>
      <c r="B998" s="119"/>
    </row>
    <row r="999" spans="1:2">
      <c r="A999" s="119"/>
      <c r="B999" s="119"/>
    </row>
    <row r="1000" spans="1:2">
      <c r="A1000" s="119"/>
      <c r="B1000" s="119"/>
    </row>
    <row r="1001" spans="1:2">
      <c r="A1001" s="119"/>
      <c r="B1001" s="119"/>
    </row>
    <row r="1002" spans="1:2">
      <c r="A1002" s="119"/>
      <c r="B1002" s="119"/>
    </row>
    <row r="1003" spans="1:2">
      <c r="A1003" s="119"/>
      <c r="B1003" s="119"/>
    </row>
    <row r="1004" spans="1:2">
      <c r="A1004" s="119"/>
      <c r="B1004" s="119"/>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tabColor rgb="FF92D050"/>
  </sheetPr>
  <dimension ref="A1:R32"/>
  <sheetViews>
    <sheetView tabSelected="1" zoomScaleNormal="100" workbookViewId="0">
      <selection activeCell="A3" sqref="A3"/>
    </sheetView>
  </sheetViews>
  <sheetFormatPr defaultRowHeight="14.45"/>
  <cols>
    <col min="2" max="2" width="26" customWidth="1"/>
    <col min="4" max="4" width="12" customWidth="1"/>
    <col min="8" max="8" width="12.5703125" customWidth="1"/>
    <col min="17" max="17" width="8" customWidth="1"/>
  </cols>
  <sheetData>
    <row r="1" spans="1:18" ht="15" customHeight="1">
      <c r="A1" s="151" t="s">
        <v>931</v>
      </c>
      <c r="B1" s="152"/>
      <c r="C1" s="152"/>
      <c r="D1" s="152"/>
      <c r="E1" s="152"/>
      <c r="F1" s="152"/>
      <c r="G1" s="152"/>
      <c r="H1" s="152"/>
      <c r="I1" s="152"/>
      <c r="J1" s="152"/>
      <c r="K1" s="152"/>
      <c r="L1" s="152"/>
      <c r="M1" s="152"/>
      <c r="N1" s="152"/>
      <c r="O1" s="152"/>
      <c r="P1" s="152"/>
      <c r="Q1" s="152"/>
      <c r="R1" s="153"/>
    </row>
    <row r="2" spans="1:18" ht="15" customHeight="1" thickBot="1">
      <c r="A2" s="154"/>
      <c r="B2" s="155"/>
      <c r="C2" s="155"/>
      <c r="D2" s="155"/>
      <c r="E2" s="155"/>
      <c r="F2" s="155"/>
      <c r="G2" s="155"/>
      <c r="H2" s="155"/>
      <c r="I2" s="155"/>
      <c r="J2" s="155"/>
      <c r="K2" s="155"/>
      <c r="L2" s="155"/>
      <c r="M2" s="155"/>
      <c r="N2" s="155"/>
      <c r="O2" s="155"/>
      <c r="P2" s="155"/>
      <c r="Q2" s="155"/>
      <c r="R2" s="156"/>
    </row>
    <row r="3" spans="1:18" ht="15" thickBot="1"/>
    <row r="4" spans="1:18" ht="27" customHeight="1" thickBot="1">
      <c r="A4" s="157" t="s">
        <v>932</v>
      </c>
      <c r="B4" s="158"/>
      <c r="C4" s="158"/>
      <c r="D4" s="158"/>
      <c r="E4" s="158"/>
      <c r="F4" s="158"/>
      <c r="G4" s="15"/>
      <c r="H4" s="15"/>
      <c r="I4" s="15"/>
      <c r="J4" s="15"/>
      <c r="K4" s="15"/>
      <c r="L4" s="15"/>
      <c r="M4" s="15"/>
      <c r="N4" s="15"/>
      <c r="O4" s="15"/>
      <c r="P4" s="15"/>
      <c r="Q4" s="15"/>
      <c r="R4" s="16"/>
    </row>
    <row r="5" spans="1:18" s="53" customFormat="1" ht="22.5" customHeight="1">
      <c r="A5" s="47" t="s">
        <v>933</v>
      </c>
      <c r="B5" s="48" t="s">
        <v>934</v>
      </c>
      <c r="C5" s="49"/>
      <c r="D5" s="50"/>
      <c r="E5" s="50"/>
      <c r="F5" s="51"/>
      <c r="G5" s="51"/>
      <c r="H5" s="51"/>
      <c r="I5" s="51"/>
      <c r="J5" s="51"/>
      <c r="K5" s="51"/>
      <c r="L5" s="51"/>
      <c r="M5" s="51"/>
      <c r="N5" s="51"/>
      <c r="O5" s="51"/>
      <c r="P5" s="51"/>
      <c r="Q5" s="51"/>
      <c r="R5" s="52"/>
    </row>
    <row r="6" spans="1:18" ht="21" customHeight="1">
      <c r="A6" s="162" t="s">
        <v>935</v>
      </c>
      <c r="B6" s="142"/>
      <c r="C6" s="142"/>
      <c r="D6" s="142"/>
      <c r="E6" s="142"/>
      <c r="F6" s="142"/>
      <c r="G6" s="142"/>
      <c r="H6" s="142"/>
      <c r="I6" s="142"/>
      <c r="J6" s="142"/>
      <c r="K6" s="142"/>
      <c r="L6" s="142"/>
      <c r="M6" s="142"/>
      <c r="N6" s="142"/>
      <c r="O6" s="142"/>
      <c r="P6" s="142"/>
      <c r="Q6" s="142"/>
      <c r="R6" s="18"/>
    </row>
    <row r="7" spans="1:18" ht="20.25" customHeight="1" thickBot="1">
      <c r="A7" s="17"/>
      <c r="B7" s="159" t="s">
        <v>936</v>
      </c>
      <c r="C7" s="159"/>
      <c r="D7" s="159"/>
      <c r="E7" s="159"/>
      <c r="F7" s="159"/>
      <c r="G7" s="159"/>
      <c r="H7" s="159"/>
      <c r="I7" s="159"/>
      <c r="J7" s="159"/>
      <c r="K7" s="159"/>
      <c r="L7" s="159"/>
      <c r="M7" s="42"/>
      <c r="N7" s="42"/>
      <c r="O7" s="43"/>
      <c r="P7" s="43"/>
      <c r="Q7" s="43"/>
      <c r="R7" s="18"/>
    </row>
    <row r="8" spans="1:18" ht="22.5" customHeight="1">
      <c r="A8" s="47" t="s">
        <v>937</v>
      </c>
      <c r="B8" s="48" t="s">
        <v>938</v>
      </c>
      <c r="C8" s="14"/>
      <c r="D8" s="15"/>
      <c r="E8" s="15"/>
      <c r="F8" s="10"/>
      <c r="G8" s="10"/>
      <c r="H8" s="10"/>
      <c r="I8" s="10"/>
      <c r="J8" s="10"/>
      <c r="K8" s="10"/>
      <c r="L8" s="10"/>
      <c r="M8" s="10"/>
      <c r="N8" s="10"/>
      <c r="O8" s="10"/>
      <c r="P8" s="10"/>
      <c r="Q8" s="10"/>
      <c r="R8" s="18"/>
    </row>
    <row r="9" spans="1:18" s="27" customFormat="1" ht="24" customHeight="1">
      <c r="A9" s="162" t="s">
        <v>939</v>
      </c>
      <c r="B9" s="142"/>
      <c r="C9" s="142"/>
      <c r="D9" s="142"/>
      <c r="E9" s="142"/>
      <c r="F9" s="142"/>
      <c r="G9" s="142"/>
      <c r="H9" s="142"/>
      <c r="I9" s="142"/>
      <c r="J9" s="142"/>
      <c r="K9" s="142"/>
      <c r="L9" s="142"/>
      <c r="M9" s="142"/>
      <c r="N9" s="142"/>
      <c r="O9" s="142"/>
      <c r="P9" s="142"/>
      <c r="Q9" s="142"/>
      <c r="R9" s="26"/>
    </row>
    <row r="10" spans="1:18" ht="18" customHeight="1">
      <c r="A10" s="17"/>
      <c r="B10" s="150" t="s">
        <v>940</v>
      </c>
      <c r="C10" s="150"/>
      <c r="D10" s="150"/>
      <c r="E10" s="150"/>
      <c r="F10" s="150"/>
      <c r="G10" s="150"/>
      <c r="H10" s="150"/>
      <c r="I10" s="150"/>
      <c r="J10" s="150"/>
      <c r="K10" s="150"/>
      <c r="L10" s="150"/>
      <c r="M10" s="150"/>
      <c r="N10" s="150"/>
      <c r="O10" s="150"/>
      <c r="P10" s="150"/>
      <c r="Q10" s="150"/>
      <c r="R10" s="18"/>
    </row>
    <row r="11" spans="1:18" ht="47.25" customHeight="1">
      <c r="A11" s="17"/>
      <c r="B11" s="150" t="s">
        <v>941</v>
      </c>
      <c r="C11" s="150"/>
      <c r="D11" s="150"/>
      <c r="E11" s="150"/>
      <c r="F11" s="150"/>
      <c r="G11" s="150"/>
      <c r="H11" s="150"/>
      <c r="I11" s="150"/>
      <c r="J11" s="150"/>
      <c r="K11" s="150"/>
      <c r="L11" s="150"/>
      <c r="M11" s="150"/>
      <c r="N11" s="150"/>
      <c r="O11" s="150"/>
      <c r="P11" s="150"/>
      <c r="Q11" s="150"/>
      <c r="R11" s="18"/>
    </row>
    <row r="12" spans="1:18" ht="41.25" customHeight="1">
      <c r="A12" s="17"/>
      <c r="B12" s="150" t="s">
        <v>942</v>
      </c>
      <c r="C12" s="150"/>
      <c r="D12" s="150"/>
      <c r="E12" s="150"/>
      <c r="F12" s="150"/>
      <c r="G12" s="150"/>
      <c r="H12" s="150"/>
      <c r="I12" s="150"/>
      <c r="J12" s="150"/>
      <c r="K12" s="150"/>
      <c r="L12" s="150"/>
      <c r="M12" s="150"/>
      <c r="N12" s="150"/>
      <c r="O12" s="150"/>
      <c r="P12" s="150"/>
      <c r="Q12" s="150"/>
      <c r="R12" s="18"/>
    </row>
    <row r="13" spans="1:18" ht="22.5" customHeight="1">
      <c r="A13" s="17"/>
      <c r="B13" s="160" t="s">
        <v>943</v>
      </c>
      <c r="C13" s="160"/>
      <c r="D13" s="160"/>
      <c r="E13" s="160"/>
      <c r="F13" s="160"/>
      <c r="G13" s="160"/>
      <c r="H13" s="160"/>
      <c r="I13" s="160"/>
      <c r="J13" s="160"/>
      <c r="K13" s="160"/>
      <c r="L13" s="160"/>
      <c r="M13" s="160"/>
      <c r="N13" s="161" t="s">
        <v>944</v>
      </c>
      <c r="O13" s="161"/>
      <c r="P13" s="161"/>
      <c r="Q13" s="44"/>
      <c r="R13" s="18"/>
    </row>
    <row r="14" spans="1:18" s="27" customFormat="1">
      <c r="A14" s="17"/>
      <c r="B14" s="38" t="s">
        <v>945</v>
      </c>
      <c r="C14" s="38"/>
      <c r="D14" s="38"/>
      <c r="E14" s="38"/>
      <c r="F14" s="38"/>
      <c r="G14" s="38"/>
      <c r="H14" s="38"/>
      <c r="I14" s="38"/>
      <c r="J14" s="38"/>
      <c r="K14" s="38"/>
      <c r="L14" s="38"/>
      <c r="M14" s="38"/>
      <c r="N14" s="38"/>
      <c r="O14" s="38"/>
      <c r="P14" s="38"/>
      <c r="Q14" s="38"/>
      <c r="R14" s="26"/>
    </row>
    <row r="15" spans="1:18" s="27" customFormat="1">
      <c r="A15" s="17"/>
      <c r="B15" s="10"/>
      <c r="C15" s="10"/>
      <c r="D15" s="10"/>
      <c r="E15" s="10"/>
      <c r="F15" s="10"/>
      <c r="G15" s="10"/>
      <c r="H15" s="25"/>
      <c r="I15" s="25"/>
      <c r="J15" s="25"/>
      <c r="K15" s="25"/>
      <c r="L15" s="25"/>
      <c r="M15" s="25"/>
      <c r="N15" s="25"/>
      <c r="O15" s="25"/>
      <c r="P15" s="25"/>
      <c r="Q15" s="25"/>
      <c r="R15" s="26"/>
    </row>
    <row r="16" spans="1:18" s="27" customFormat="1" ht="24" customHeight="1">
      <c r="A16" s="47" t="s">
        <v>946</v>
      </c>
      <c r="B16" s="48" t="s">
        <v>947</v>
      </c>
      <c r="C16" s="14"/>
      <c r="D16" s="15"/>
      <c r="E16" s="15"/>
      <c r="F16" s="10"/>
      <c r="G16" s="10"/>
      <c r="H16" s="25"/>
      <c r="I16" s="25"/>
      <c r="J16" s="25"/>
      <c r="K16" s="25"/>
      <c r="L16" s="25"/>
      <c r="M16" s="25"/>
      <c r="N16" s="25"/>
      <c r="O16" s="25"/>
      <c r="P16" s="25"/>
      <c r="Q16" s="25"/>
      <c r="R16" s="26"/>
    </row>
    <row r="17" spans="1:18" ht="18.75" customHeight="1">
      <c r="A17" s="135" t="s">
        <v>948</v>
      </c>
      <c r="B17" s="38"/>
      <c r="C17" s="136"/>
      <c r="D17" s="136"/>
      <c r="E17" s="136"/>
      <c r="F17" s="136"/>
      <c r="G17" s="136"/>
      <c r="H17" s="136"/>
      <c r="I17" s="136"/>
      <c r="J17" s="136"/>
      <c r="K17" s="136"/>
      <c r="L17" s="136"/>
      <c r="M17" s="136"/>
      <c r="N17" s="136"/>
      <c r="O17" s="136"/>
      <c r="P17" s="136"/>
      <c r="Q17" s="136"/>
      <c r="R17" s="18"/>
    </row>
    <row r="18" spans="1:18" ht="36" customHeight="1">
      <c r="A18" s="17"/>
      <c r="B18" s="150" t="s">
        <v>949</v>
      </c>
      <c r="C18" s="150"/>
      <c r="D18" s="150"/>
      <c r="E18" s="150"/>
      <c r="F18" s="150"/>
      <c r="G18" s="150"/>
      <c r="H18" s="150"/>
      <c r="I18" s="150"/>
      <c r="J18" s="150"/>
      <c r="K18" s="150"/>
      <c r="L18" s="150"/>
      <c r="M18" s="150"/>
      <c r="N18" s="150"/>
      <c r="O18" s="150"/>
      <c r="P18" s="150"/>
      <c r="Q18" s="150"/>
      <c r="R18" s="18"/>
    </row>
    <row r="19" spans="1:18" ht="34.5" customHeight="1">
      <c r="A19" s="17"/>
      <c r="B19" s="150" t="s">
        <v>950</v>
      </c>
      <c r="C19" s="150"/>
      <c r="D19" s="150"/>
      <c r="E19" s="150"/>
      <c r="F19" s="150"/>
      <c r="G19" s="150"/>
      <c r="H19" s="150"/>
      <c r="I19" s="150"/>
      <c r="J19" s="150"/>
      <c r="K19" s="150"/>
      <c r="L19" s="150"/>
      <c r="M19" s="150"/>
      <c r="N19" s="150"/>
      <c r="O19" s="150"/>
      <c r="P19" s="150"/>
      <c r="Q19" s="150"/>
      <c r="R19" s="18"/>
    </row>
    <row r="20" spans="1:18" ht="20.25" customHeight="1">
      <c r="A20" s="17"/>
      <c r="B20" s="142" t="s">
        <v>951</v>
      </c>
      <c r="C20" s="142"/>
      <c r="D20" s="142"/>
      <c r="E20" s="142"/>
      <c r="F20" s="142"/>
      <c r="G20" s="142"/>
      <c r="H20" s="142"/>
      <c r="I20" s="142"/>
      <c r="J20" s="142"/>
      <c r="K20" s="142"/>
      <c r="L20" s="142"/>
      <c r="M20" s="142"/>
      <c r="N20" s="142"/>
      <c r="O20" s="142"/>
      <c r="P20" s="142"/>
      <c r="Q20" s="142"/>
      <c r="R20" s="18"/>
    </row>
    <row r="21" spans="1:18" s="41" customFormat="1" ht="35.25" customHeight="1">
      <c r="A21" s="39"/>
      <c r="B21" s="150" t="s">
        <v>952</v>
      </c>
      <c r="C21" s="150"/>
      <c r="D21" s="150"/>
      <c r="E21" s="150"/>
      <c r="F21" s="150"/>
      <c r="G21" s="150"/>
      <c r="H21" s="150"/>
      <c r="I21" s="150"/>
      <c r="J21" s="150"/>
      <c r="K21" s="150"/>
      <c r="L21" s="150"/>
      <c r="M21" s="150"/>
      <c r="N21" s="150"/>
      <c r="O21" s="150"/>
      <c r="P21" s="150"/>
      <c r="Q21" s="150"/>
      <c r="R21" s="40"/>
    </row>
    <row r="22" spans="1:18" ht="9.75" customHeight="1" thickBot="1">
      <c r="A22" s="17"/>
      <c r="B22" s="134"/>
      <c r="C22" s="134"/>
      <c r="D22" s="134"/>
      <c r="E22" s="134"/>
      <c r="F22" s="134"/>
      <c r="G22" s="134"/>
      <c r="H22" s="134"/>
      <c r="I22" s="134"/>
      <c r="J22" s="134"/>
      <c r="K22" s="134"/>
      <c r="L22" s="134"/>
      <c r="M22" s="134"/>
      <c r="N22" s="134"/>
      <c r="O22" s="134"/>
      <c r="P22" s="134"/>
      <c r="Q22" s="134"/>
      <c r="R22" s="18"/>
    </row>
    <row r="23" spans="1:18" ht="22.5" customHeight="1">
      <c r="A23" s="47" t="s">
        <v>953</v>
      </c>
      <c r="B23" s="48" t="s">
        <v>954</v>
      </c>
      <c r="C23" s="14"/>
      <c r="D23" s="15"/>
      <c r="E23" s="15"/>
      <c r="F23" s="10"/>
      <c r="G23" s="25"/>
      <c r="H23" s="10"/>
      <c r="I23" s="10"/>
      <c r="J23" s="10"/>
      <c r="K23" s="10"/>
      <c r="L23" s="10"/>
      <c r="M23" s="10"/>
      <c r="N23" s="10"/>
      <c r="O23" s="10"/>
      <c r="P23" s="10"/>
      <c r="Q23" s="10"/>
      <c r="R23" s="18"/>
    </row>
    <row r="24" spans="1:18" ht="18.75" customHeight="1">
      <c r="A24" s="135" t="s">
        <v>955</v>
      </c>
      <c r="B24" s="38"/>
      <c r="C24" s="136"/>
      <c r="D24" s="136"/>
      <c r="E24" s="136"/>
      <c r="F24" s="136"/>
      <c r="G24" s="136"/>
      <c r="H24" s="136"/>
      <c r="I24" s="136"/>
      <c r="J24" s="136"/>
      <c r="K24" s="136"/>
      <c r="L24" s="136"/>
      <c r="M24" s="136"/>
      <c r="N24" s="136"/>
      <c r="O24" s="136"/>
      <c r="P24" s="136"/>
      <c r="Q24" s="136"/>
      <c r="R24" s="18"/>
    </row>
    <row r="25" spans="1:18">
      <c r="A25" s="17"/>
      <c r="B25" s="136"/>
      <c r="C25" s="136"/>
      <c r="D25" s="136"/>
      <c r="E25" s="136"/>
      <c r="F25" s="136"/>
      <c r="G25" s="136"/>
      <c r="H25" s="136"/>
      <c r="I25" s="136"/>
      <c r="J25" s="136"/>
      <c r="K25" s="136"/>
      <c r="L25" s="136"/>
      <c r="M25" s="136"/>
      <c r="N25" s="136"/>
      <c r="O25" s="136"/>
      <c r="P25" s="136"/>
      <c r="Q25" s="136"/>
      <c r="R25" s="18"/>
    </row>
    <row r="26" spans="1:18">
      <c r="A26" s="17"/>
      <c r="B26" s="143" t="s">
        <v>956</v>
      </c>
      <c r="C26" s="142"/>
      <c r="D26" s="142"/>
      <c r="E26" s="142"/>
      <c r="F26" s="142"/>
      <c r="G26" s="142"/>
      <c r="H26" s="142"/>
      <c r="I26" s="142"/>
      <c r="J26" s="142"/>
      <c r="K26" s="142"/>
      <c r="L26" s="142"/>
      <c r="M26" s="142"/>
      <c r="N26" s="142"/>
      <c r="O26" s="142"/>
      <c r="P26" s="142"/>
      <c r="Q26" s="142"/>
      <c r="R26" s="18"/>
    </row>
    <row r="27" spans="1:18" ht="15">
      <c r="A27" s="17"/>
      <c r="B27" s="142"/>
      <c r="C27" s="142"/>
      <c r="D27" s="142"/>
      <c r="E27" s="142"/>
      <c r="F27" s="142"/>
      <c r="G27" s="142"/>
      <c r="H27" s="142"/>
      <c r="I27" s="142"/>
      <c r="J27" s="142"/>
      <c r="K27" s="142"/>
      <c r="L27" s="142"/>
      <c r="M27" s="142"/>
      <c r="N27" s="142"/>
      <c r="O27" s="142"/>
      <c r="P27" s="142"/>
      <c r="Q27" s="142"/>
      <c r="R27" s="18"/>
    </row>
    <row r="28" spans="1:18" ht="14.45" customHeight="1">
      <c r="A28" s="17"/>
      <c r="B28" s="133" t="s">
        <v>957</v>
      </c>
      <c r="C28" s="45"/>
      <c r="D28" s="45"/>
      <c r="E28" s="45"/>
      <c r="F28" s="45"/>
      <c r="G28" s="45"/>
      <c r="H28" s="45"/>
      <c r="I28" s="45"/>
      <c r="J28" s="46"/>
      <c r="K28" s="45"/>
      <c r="L28" s="45"/>
      <c r="M28" s="46"/>
      <c r="N28" s="45"/>
      <c r="O28" s="45"/>
      <c r="P28" s="45"/>
      <c r="Q28" s="136"/>
      <c r="R28" s="18"/>
    </row>
    <row r="29" spans="1:18" ht="15">
      <c r="A29" s="17"/>
      <c r="B29" s="45"/>
      <c r="C29" s="45"/>
      <c r="D29" s="45"/>
      <c r="E29" s="45"/>
      <c r="F29" s="45"/>
      <c r="G29" s="45"/>
      <c r="H29" s="45"/>
      <c r="I29" s="45"/>
      <c r="J29" s="46"/>
      <c r="K29" s="45"/>
      <c r="L29" s="45"/>
      <c r="M29" s="46"/>
      <c r="N29" s="45"/>
      <c r="O29" s="45"/>
      <c r="P29" s="45"/>
      <c r="Q29" s="136"/>
      <c r="R29" s="18"/>
    </row>
    <row r="30" spans="1:18" ht="15">
      <c r="A30" s="19"/>
      <c r="B30" s="62"/>
      <c r="C30" s="62"/>
      <c r="D30" s="62"/>
      <c r="E30" s="62"/>
      <c r="F30" s="45"/>
      <c r="G30" s="45"/>
      <c r="H30" s="45"/>
      <c r="I30" s="45"/>
      <c r="J30" s="46"/>
      <c r="K30" s="45"/>
      <c r="L30" s="45"/>
      <c r="M30" s="46"/>
      <c r="N30" s="45"/>
      <c r="O30" s="45"/>
      <c r="P30" s="45"/>
      <c r="Q30" s="136"/>
      <c r="R30" s="18"/>
    </row>
    <row r="31" spans="1:18" ht="21" customHeight="1">
      <c r="A31" s="144" t="s">
        <v>958</v>
      </c>
      <c r="B31" s="145"/>
      <c r="C31" s="145"/>
      <c r="D31" s="145"/>
      <c r="E31" s="145"/>
      <c r="F31" s="145"/>
      <c r="G31" s="145"/>
      <c r="H31" s="145"/>
      <c r="I31" s="145"/>
      <c r="J31" s="145"/>
      <c r="K31" s="145"/>
      <c r="L31" s="145"/>
      <c r="M31" s="145"/>
      <c r="N31" s="145"/>
      <c r="O31" s="145"/>
      <c r="P31" s="145"/>
      <c r="Q31" s="145"/>
      <c r="R31" s="146"/>
    </row>
    <row r="32" spans="1:18" ht="10.5" customHeight="1">
      <c r="A32" s="147"/>
      <c r="B32" s="148"/>
      <c r="C32" s="148"/>
      <c r="D32" s="148"/>
      <c r="E32" s="148"/>
      <c r="F32" s="148"/>
      <c r="G32" s="148"/>
      <c r="H32" s="148"/>
      <c r="I32" s="148"/>
      <c r="J32" s="148"/>
      <c r="K32" s="148"/>
      <c r="L32" s="148"/>
      <c r="M32" s="148"/>
      <c r="N32" s="148"/>
      <c r="O32" s="148"/>
      <c r="P32" s="148"/>
      <c r="Q32" s="148"/>
      <c r="R32" s="149"/>
    </row>
  </sheetData>
  <sheetProtection sheet="1" insertHyperlinks="0"/>
  <mergeCells count="18">
    <mergeCell ref="B11:Q11"/>
    <mergeCell ref="B12:Q12"/>
    <mergeCell ref="B20:Q20"/>
    <mergeCell ref="A1:R2"/>
    <mergeCell ref="A4:F4"/>
    <mergeCell ref="B18:Q18"/>
    <mergeCell ref="J7:L7"/>
    <mergeCell ref="B13:M13"/>
    <mergeCell ref="N13:P13"/>
    <mergeCell ref="B7:I7"/>
    <mergeCell ref="A6:Q6"/>
    <mergeCell ref="B10:Q10"/>
    <mergeCell ref="A9:Q9"/>
    <mergeCell ref="B27:Q27"/>
    <mergeCell ref="B26:Q26"/>
    <mergeCell ref="A31:R32"/>
    <mergeCell ref="B21:Q21"/>
    <mergeCell ref="B19:Q19"/>
  </mergeCells>
  <hyperlinks>
    <hyperlink ref="N13:P13" location="'Budget Example Expenditures'!A1" display="Budget Coding Cheat Sheet" xr:uid="{19E89FFC-82DF-4214-A930-19E24797C550}"/>
    <hyperlink ref="B7:I7" r:id="rId1" display="IDOE Title III Webpage" xr:uid="{FC4AA535-A1A0-45DD-8F22-21C12819608B}"/>
  </hyperlinks>
  <pageMargins left="0.7" right="0.7" top="0.75" bottom="0.75" header="0.3" footer="0.3"/>
  <pageSetup orientation="portrait" horizontalDpi="300" verticalDpi="300"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67CB9D-BCF6-4321-804B-CA8673AADE96}">
  <sheetPr codeName="Sheet1">
    <tabColor theme="8"/>
  </sheetPr>
  <dimension ref="A1:Q5"/>
  <sheetViews>
    <sheetView workbookViewId="0">
      <selection activeCell="C3" sqref="C3:N3"/>
    </sheetView>
  </sheetViews>
  <sheetFormatPr defaultRowHeight="14.45"/>
  <cols>
    <col min="2" max="2" width="11.42578125" customWidth="1"/>
    <col min="3" max="3" width="14.7109375" customWidth="1"/>
    <col min="4" max="4" width="8.42578125" customWidth="1"/>
    <col min="5" max="6" width="7.28515625" customWidth="1"/>
    <col min="7" max="7" width="7.7109375" customWidth="1"/>
    <col min="8" max="8" width="8" customWidth="1"/>
    <col min="9" max="9" width="7.7109375" customWidth="1"/>
    <col min="10" max="10" width="8.28515625" customWidth="1"/>
    <col min="11" max="11" width="7" customWidth="1"/>
    <col min="12" max="12" width="5.7109375" customWidth="1"/>
    <col min="14" max="14" width="19.140625" customWidth="1"/>
    <col min="15" max="15" width="11.7109375" customWidth="1"/>
    <col min="16" max="16" width="8.7109375" customWidth="1"/>
    <col min="17" max="17" width="21.85546875" customWidth="1"/>
  </cols>
  <sheetData>
    <row r="1" spans="1:17">
      <c r="A1" s="166" t="s">
        <v>959</v>
      </c>
      <c r="B1" s="167"/>
      <c r="C1" s="167"/>
      <c r="D1" s="167"/>
      <c r="E1" s="167"/>
      <c r="F1" s="167"/>
      <c r="G1" s="167"/>
      <c r="H1" s="167"/>
      <c r="I1" s="167"/>
      <c r="J1" s="167"/>
      <c r="K1" s="167"/>
      <c r="L1" s="167"/>
      <c r="M1" s="167"/>
      <c r="N1" s="167"/>
      <c r="O1" s="167"/>
      <c r="P1" s="167"/>
      <c r="Q1" s="168"/>
    </row>
    <row r="2" spans="1:17" ht="15" thickBot="1">
      <c r="A2" s="169"/>
      <c r="B2" s="155"/>
      <c r="C2" s="155"/>
      <c r="D2" s="155"/>
      <c r="E2" s="155"/>
      <c r="F2" s="155"/>
      <c r="G2" s="155"/>
      <c r="H2" s="155"/>
      <c r="I2" s="155"/>
      <c r="J2" s="155"/>
      <c r="K2" s="155"/>
      <c r="L2" s="155"/>
      <c r="M2" s="155"/>
      <c r="N2" s="155"/>
      <c r="O2" s="155"/>
      <c r="P2" s="155"/>
      <c r="Q2" s="170"/>
    </row>
    <row r="3" spans="1:17" ht="22.5" customHeight="1">
      <c r="A3" s="174" t="s">
        <v>960</v>
      </c>
      <c r="B3" s="175"/>
      <c r="C3" s="176"/>
      <c r="D3" s="177"/>
      <c r="E3" s="177"/>
      <c r="F3" s="177"/>
      <c r="G3" s="177"/>
      <c r="H3" s="177"/>
      <c r="I3" s="177"/>
      <c r="J3" s="177"/>
      <c r="K3" s="177"/>
      <c r="L3" s="177"/>
      <c r="M3" s="177"/>
      <c r="N3" s="178"/>
      <c r="O3" s="179" t="s">
        <v>961</v>
      </c>
      <c r="P3" s="180"/>
      <c r="Q3" s="69"/>
    </row>
    <row r="4" spans="1:17" ht="20.25" customHeight="1">
      <c r="A4" s="163" t="s">
        <v>962</v>
      </c>
      <c r="B4" s="171"/>
      <c r="C4" s="164"/>
      <c r="D4" s="172"/>
      <c r="E4" s="172"/>
      <c r="F4" s="172"/>
      <c r="G4" s="172"/>
      <c r="H4" s="172"/>
      <c r="I4" s="172"/>
      <c r="J4" s="172"/>
      <c r="K4" s="163" t="s">
        <v>963</v>
      </c>
      <c r="L4" s="164"/>
      <c r="M4" s="172"/>
      <c r="N4" s="172"/>
      <c r="O4" s="163" t="s">
        <v>964</v>
      </c>
      <c r="P4" s="164"/>
      <c r="Q4" s="86"/>
    </row>
    <row r="5" spans="1:17" ht="20.25" customHeight="1">
      <c r="A5" s="165" t="s">
        <v>965</v>
      </c>
      <c r="B5" s="165"/>
      <c r="C5" s="165"/>
      <c r="D5" s="173"/>
      <c r="E5" s="173"/>
      <c r="F5" s="173"/>
      <c r="G5" s="173"/>
      <c r="H5" s="173"/>
      <c r="I5" s="173"/>
      <c r="J5" s="173"/>
      <c r="K5" s="165" t="s">
        <v>963</v>
      </c>
      <c r="L5" s="165"/>
      <c r="M5" s="173"/>
      <c r="N5" s="173"/>
      <c r="O5" s="165" t="s">
        <v>964</v>
      </c>
      <c r="P5" s="165"/>
      <c r="Q5" s="87"/>
    </row>
  </sheetData>
  <sheetProtection sheet="1" objects="1" scenarios="1" insertHyperlinks="0" selectLockedCells="1"/>
  <mergeCells count="14">
    <mergeCell ref="O4:P4"/>
    <mergeCell ref="O5:P5"/>
    <mergeCell ref="A1:Q2"/>
    <mergeCell ref="A4:C4"/>
    <mergeCell ref="A5:C5"/>
    <mergeCell ref="D4:J4"/>
    <mergeCell ref="D5:J5"/>
    <mergeCell ref="K4:L4"/>
    <mergeCell ref="K5:L5"/>
    <mergeCell ref="M4:N4"/>
    <mergeCell ref="A3:B3"/>
    <mergeCell ref="C3:N3"/>
    <mergeCell ref="O3:P3"/>
    <mergeCell ref="M5:N5"/>
  </mergeCell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9C837F24-8959-4FD4-9D10-1BAA4AD73792}">
          <x14:formula1>
            <xm:f>'LEA List'!$A$2:$A$431</xm:f>
          </x14:formula1>
          <xm:sqref>C3:N3</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tabColor theme="8"/>
    <pageSetUpPr fitToPage="1"/>
  </sheetPr>
  <dimension ref="A1:C111"/>
  <sheetViews>
    <sheetView zoomScale="90" zoomScaleNormal="90" workbookViewId="0">
      <selection activeCell="A4" sqref="A4"/>
    </sheetView>
  </sheetViews>
  <sheetFormatPr defaultRowHeight="14.45"/>
  <cols>
    <col min="1" max="1" width="71" customWidth="1"/>
    <col min="2" max="2" width="56" customWidth="1"/>
    <col min="3" max="3" width="46.7109375" customWidth="1"/>
  </cols>
  <sheetData>
    <row r="1" spans="1:3" ht="33" customHeight="1" thickBot="1">
      <c r="A1" s="181" t="s">
        <v>966</v>
      </c>
      <c r="B1" s="182"/>
      <c r="C1" s="183"/>
    </row>
    <row r="2" spans="1:3" ht="30.75" customHeight="1">
      <c r="A2" s="54"/>
      <c r="B2" s="55"/>
      <c r="C2" s="55"/>
    </row>
    <row r="3" spans="1:3" ht="18">
      <c r="A3" s="59" t="s">
        <v>967</v>
      </c>
      <c r="B3" s="13" t="s">
        <v>0</v>
      </c>
      <c r="C3" s="59" t="s">
        <v>968</v>
      </c>
    </row>
    <row r="4" spans="1:3">
      <c r="A4" s="11"/>
      <c r="B4" s="11"/>
      <c r="C4" s="125"/>
    </row>
    <row r="5" spans="1:3">
      <c r="A5" s="11"/>
      <c r="B5" s="11"/>
      <c r="C5" s="125"/>
    </row>
    <row r="6" spans="1:3">
      <c r="A6" s="11"/>
      <c r="B6" s="11"/>
      <c r="C6" s="125"/>
    </row>
    <row r="7" spans="1:3">
      <c r="A7" s="11"/>
      <c r="B7" s="11"/>
      <c r="C7" s="125"/>
    </row>
    <row r="8" spans="1:3">
      <c r="A8" s="11"/>
      <c r="B8" s="11"/>
      <c r="C8" s="125"/>
    </row>
    <row r="9" spans="1:3">
      <c r="A9" s="11"/>
      <c r="B9" s="11"/>
      <c r="C9" s="125"/>
    </row>
    <row r="10" spans="1:3">
      <c r="A10" s="11"/>
      <c r="B10" s="11"/>
      <c r="C10" s="125"/>
    </row>
    <row r="11" spans="1:3">
      <c r="A11" s="11"/>
      <c r="B11" s="11"/>
      <c r="C11" s="125"/>
    </row>
    <row r="12" spans="1:3">
      <c r="A12" s="11"/>
      <c r="B12" s="11"/>
      <c r="C12" s="125"/>
    </row>
    <row r="13" spans="1:3">
      <c r="A13" s="11"/>
      <c r="B13" s="11"/>
      <c r="C13" s="125"/>
    </row>
    <row r="14" spans="1:3">
      <c r="A14" s="11"/>
      <c r="B14" s="11"/>
      <c r="C14" s="125"/>
    </row>
    <row r="15" spans="1:3">
      <c r="A15" s="11"/>
      <c r="B15" s="11"/>
      <c r="C15" s="125"/>
    </row>
    <row r="16" spans="1:3">
      <c r="A16" s="11"/>
      <c r="B16" s="11"/>
      <c r="C16" s="125"/>
    </row>
    <row r="17" spans="1:3">
      <c r="A17" s="11"/>
      <c r="B17" s="11"/>
      <c r="C17" s="125"/>
    </row>
    <row r="18" spans="1:3">
      <c r="A18" s="11"/>
      <c r="B18" s="11"/>
      <c r="C18" s="125"/>
    </row>
    <row r="19" spans="1:3">
      <c r="A19" s="11"/>
      <c r="B19" s="11"/>
      <c r="C19" s="125"/>
    </row>
    <row r="20" spans="1:3">
      <c r="A20" s="11"/>
      <c r="B20" s="11"/>
      <c r="C20" s="125"/>
    </row>
    <row r="21" spans="1:3">
      <c r="A21" s="11"/>
      <c r="B21" s="11"/>
      <c r="C21" s="125"/>
    </row>
    <row r="22" spans="1:3">
      <c r="A22" s="11"/>
      <c r="B22" s="11"/>
      <c r="C22" s="125"/>
    </row>
    <row r="23" spans="1:3">
      <c r="A23" s="11"/>
      <c r="B23" s="11"/>
      <c r="C23" s="125"/>
    </row>
    <row r="24" spans="1:3">
      <c r="A24" s="11"/>
      <c r="B24" s="11"/>
      <c r="C24" s="125"/>
    </row>
    <row r="25" spans="1:3">
      <c r="A25" s="11"/>
      <c r="B25" s="11"/>
      <c r="C25" s="125"/>
    </row>
    <row r="26" spans="1:3">
      <c r="A26" s="11"/>
      <c r="B26" s="11"/>
      <c r="C26" s="125"/>
    </row>
    <row r="27" spans="1:3">
      <c r="A27" s="11"/>
      <c r="B27" s="11"/>
      <c r="C27" s="125"/>
    </row>
    <row r="28" spans="1:3">
      <c r="A28" s="11"/>
      <c r="B28" s="11"/>
      <c r="C28" s="125"/>
    </row>
    <row r="29" spans="1:3">
      <c r="A29" s="11"/>
      <c r="B29" s="11"/>
      <c r="C29" s="125"/>
    </row>
    <row r="30" spans="1:3">
      <c r="A30" s="11"/>
      <c r="B30" s="11"/>
      <c r="C30" s="125"/>
    </row>
    <row r="31" spans="1:3">
      <c r="A31" s="11"/>
      <c r="B31" s="11"/>
      <c r="C31" s="125"/>
    </row>
    <row r="32" spans="1:3">
      <c r="A32" s="11"/>
      <c r="B32" s="11"/>
      <c r="C32" s="125"/>
    </row>
    <row r="33" spans="1:3">
      <c r="A33" s="11"/>
      <c r="B33" s="11"/>
      <c r="C33" s="125"/>
    </row>
    <row r="34" spans="1:3">
      <c r="A34" s="11"/>
      <c r="B34" s="11"/>
      <c r="C34" s="125"/>
    </row>
    <row r="35" spans="1:3">
      <c r="A35" s="11"/>
      <c r="B35" s="11"/>
      <c r="C35" s="125"/>
    </row>
    <row r="36" spans="1:3">
      <c r="A36" s="11"/>
      <c r="B36" s="11"/>
      <c r="C36" s="125"/>
    </row>
    <row r="37" spans="1:3">
      <c r="A37" s="21" t="s">
        <v>969</v>
      </c>
      <c r="B37" s="22"/>
      <c r="C37" s="20"/>
    </row>
    <row r="39" spans="1:3" ht="18">
      <c r="A39" s="5"/>
      <c r="B39" s="77" t="s">
        <v>0</v>
      </c>
      <c r="C39" s="77" t="s">
        <v>970</v>
      </c>
    </row>
    <row r="40" spans="1:3">
      <c r="B40" s="4" t="s">
        <v>3</v>
      </c>
      <c r="C40" s="6">
        <f>SUMIF($B$4:$B$37,"Instruction: Salary (Cert.)", $C$4:$C$37)</f>
        <v>0</v>
      </c>
    </row>
    <row r="41" spans="1:3">
      <c r="B41" s="4" t="s">
        <v>5</v>
      </c>
      <c r="C41" s="6">
        <f>SUMIF($B$4:$B$37,"Instruction: Benefits (Cert.)", $C$4:$C$37)</f>
        <v>0</v>
      </c>
    </row>
    <row r="42" spans="1:3">
      <c r="B42" s="4" t="s">
        <v>7</v>
      </c>
      <c r="C42" s="6">
        <f>SUMIF($B$4:$B$37,"Instruction: Salary (NonCert.)", $C$4:$C$37)</f>
        <v>0</v>
      </c>
    </row>
    <row r="43" spans="1:3">
      <c r="B43" s="4" t="s">
        <v>9</v>
      </c>
      <c r="C43" s="6">
        <f>SUMIF($B$4:$B$37,"Instruction: Benefits (NonCert.)", $C$4:$C$37)</f>
        <v>0</v>
      </c>
    </row>
    <row r="44" spans="1:3">
      <c r="B44" s="3" t="s">
        <v>11</v>
      </c>
      <c r="C44" s="6">
        <f>SUMIF($B$4:$B$37,"Instruction: Professional Services", $C$4:$C$37)</f>
        <v>0</v>
      </c>
    </row>
    <row r="45" spans="1:3">
      <c r="B45" s="3" t="s">
        <v>13</v>
      </c>
      <c r="C45" s="6">
        <f>SUMIF($B$4:$B$37,"Instruction: Rentals", $C$4:$C$37)</f>
        <v>0</v>
      </c>
    </row>
    <row r="46" spans="1:3">
      <c r="B46" s="3" t="s">
        <v>15</v>
      </c>
      <c r="C46" s="6">
        <f>SUMIF($B$4:$B$37,"Instruction: Other Purchased Services", $C$4:$C$37)</f>
        <v>0</v>
      </c>
    </row>
    <row r="47" spans="1:3">
      <c r="B47" s="3" t="s">
        <v>17</v>
      </c>
      <c r="C47" s="6">
        <f>SUMIF($B$4:$B$37,"Instruction: General Supplies", $C$4:$C$37)</f>
        <v>0</v>
      </c>
    </row>
    <row r="48" spans="1:3">
      <c r="B48" s="3" t="s">
        <v>19</v>
      </c>
      <c r="C48" s="6">
        <f>SUMIF($B$4:$B$37,"Instruction: Property", $C$4:$C$37)</f>
        <v>0</v>
      </c>
    </row>
    <row r="49" spans="2:3">
      <c r="B49" s="3" t="s">
        <v>21</v>
      </c>
      <c r="C49" s="6">
        <f>SUMIF($B$4:$B$37,"Instruction: Transfer", $C$4:$C$37)</f>
        <v>0</v>
      </c>
    </row>
    <row r="50" spans="2:3">
      <c r="B50" s="4" t="s">
        <v>23</v>
      </c>
      <c r="C50" s="6">
        <f>SUMIF($B$4:$B$37,"Support Services (Student): Salary (Cert.)", $C$4:$C$37)</f>
        <v>0</v>
      </c>
    </row>
    <row r="51" spans="2:3">
      <c r="B51" s="4" t="s">
        <v>25</v>
      </c>
      <c r="C51" s="6">
        <f>SUMIF($B$4:$B$37,"Support Services (Student): Benefits (Cert.)", $C$4:$C$37)</f>
        <v>0</v>
      </c>
    </row>
    <row r="52" spans="2:3">
      <c r="B52" s="4" t="s">
        <v>27</v>
      </c>
      <c r="C52" s="6">
        <f>SUMIF($B$4:$B$37,"Support Services (Student): Salary (NonCert.)", $C$4:$C$37)</f>
        <v>0</v>
      </c>
    </row>
    <row r="53" spans="2:3">
      <c r="B53" s="4" t="s">
        <v>29</v>
      </c>
      <c r="C53" s="6">
        <f>SUMIF($B$4:$B$37,"Support Services (Student): Benefits (NonCert.)", $C$4:$C$37)</f>
        <v>0</v>
      </c>
    </row>
    <row r="54" spans="2:3">
      <c r="B54" s="3" t="s">
        <v>31</v>
      </c>
      <c r="C54" s="6">
        <f>SUMIF($B$4:$B$37,"Support Services (Student): Professional Services", $C$4:$C$37)</f>
        <v>0</v>
      </c>
    </row>
    <row r="55" spans="2:3">
      <c r="B55" s="3" t="s">
        <v>33</v>
      </c>
      <c r="C55" s="6">
        <f>SUMIF($B$4:$B$37,"Support Services (Student): Rentals", $C$4:$C$37)</f>
        <v>0</v>
      </c>
    </row>
    <row r="56" spans="2:3">
      <c r="B56" s="3" t="s">
        <v>35</v>
      </c>
      <c r="C56" s="6">
        <f>SUMIF($B$4:$B$37,"Support Services (Student): Other Purchased Services", $C$4:$C$37)</f>
        <v>0</v>
      </c>
    </row>
    <row r="57" spans="2:3">
      <c r="B57" s="3" t="s">
        <v>37</v>
      </c>
      <c r="C57" s="6">
        <f>SUMIF($B$4:$B$37,"Support Services (Student): General Supplies", $C$4:$C$37)</f>
        <v>0</v>
      </c>
    </row>
    <row r="58" spans="2:3">
      <c r="B58" s="3" t="s">
        <v>39</v>
      </c>
      <c r="C58" s="6">
        <f>SUMIF($B$4:$B$37,"Support Services (Student): Property", $C$4:$C$37)</f>
        <v>0</v>
      </c>
    </row>
    <row r="59" spans="2:3">
      <c r="B59" s="3" t="s">
        <v>41</v>
      </c>
      <c r="C59" s="6">
        <f>SUMIF($B$4:$B$37,"Support Services (Student): Transfer", $C$4:$C$37)</f>
        <v>0</v>
      </c>
    </row>
    <row r="60" spans="2:3">
      <c r="B60" s="4" t="s">
        <v>43</v>
      </c>
      <c r="C60" s="6">
        <f>SUMIF($B$4:$B$37,"Improvement of Instruction: Salary (Cert.)", $C$4:$C$37)</f>
        <v>0</v>
      </c>
    </row>
    <row r="61" spans="2:3">
      <c r="B61" s="4" t="s">
        <v>45</v>
      </c>
      <c r="C61" s="6">
        <f>SUMIF($B$4:$B$37,"Improvement of Instruction: Benefits (Cert.)", $C$4:$C$37)</f>
        <v>0</v>
      </c>
    </row>
    <row r="62" spans="2:3">
      <c r="B62" s="4" t="s">
        <v>47</v>
      </c>
      <c r="C62" s="6">
        <f>SUMIF($B$4:$B$37,"Improvement of Instruction: Salary (NonCert.)", $C$4:$C$37)</f>
        <v>0</v>
      </c>
    </row>
    <row r="63" spans="2:3">
      <c r="B63" s="4" t="s">
        <v>49</v>
      </c>
      <c r="C63" s="6">
        <f>SUMIF($B$4:$B$37,"Improvement of Instruction: Benefits (NonCert.)", $C$4:$C$37)</f>
        <v>0</v>
      </c>
    </row>
    <row r="64" spans="2:3">
      <c r="B64" s="3" t="s">
        <v>51</v>
      </c>
      <c r="C64" s="6">
        <f>SUMIF($B$4:$B$37,"Improvement of Instruction: Professional Services", $C$4:$C$37)</f>
        <v>0</v>
      </c>
    </row>
    <row r="65" spans="2:3">
      <c r="B65" s="3" t="s">
        <v>53</v>
      </c>
      <c r="C65" s="6">
        <f>SUMIF($B$4:$B$37,"Improvement of Instruction: Rentals", $C$4:$C$37)</f>
        <v>0</v>
      </c>
    </row>
    <row r="66" spans="2:3">
      <c r="B66" s="3" t="s">
        <v>55</v>
      </c>
      <c r="C66" s="6">
        <f>SUMIF($B$4:$B$37,"Improvement of Instruction: Other Purchased Services", $C$4:$C$37)</f>
        <v>0</v>
      </c>
    </row>
    <row r="67" spans="2:3">
      <c r="B67" s="3" t="s">
        <v>57</v>
      </c>
      <c r="C67" s="6">
        <f>SUMIF($B$4:$B$37,"Improvement of Instruction: General Supplies", $C$4:$C$37)</f>
        <v>0</v>
      </c>
    </row>
    <row r="68" spans="2:3">
      <c r="B68" s="3" t="s">
        <v>59</v>
      </c>
      <c r="C68" s="6">
        <f>SUMIF($B$4:$B$37,"Improvement of Instruction: Property", $C$4:$C$37)</f>
        <v>0</v>
      </c>
    </row>
    <row r="69" spans="2:3">
      <c r="B69" s="3" t="s">
        <v>61</v>
      </c>
      <c r="C69" s="6">
        <f>SUMIF($B$4:$B$37,"Improvement of Instruction: Transfer", $C$4:$C$37)</f>
        <v>0</v>
      </c>
    </row>
    <row r="70" spans="2:3">
      <c r="B70" s="4" t="s">
        <v>63</v>
      </c>
      <c r="C70" s="6">
        <f>SUMIF($B$4:$B$37,"Other Support Services: Salary (Cert.)", $C$4:$C$37)</f>
        <v>0</v>
      </c>
    </row>
    <row r="71" spans="2:3">
      <c r="B71" s="4" t="s">
        <v>65</v>
      </c>
      <c r="C71" s="6">
        <f>SUMIF($B$4:$B$37,"Other Support Services: Benefits (Cert.)", $C$4:$C$37)</f>
        <v>0</v>
      </c>
    </row>
    <row r="72" spans="2:3">
      <c r="B72" s="4" t="s">
        <v>67</v>
      </c>
      <c r="C72" s="6">
        <f>SUMIF($B$4:$B$37,"Other Support Services: Salary (NonCert.)", $C$4:$C$37)</f>
        <v>0</v>
      </c>
    </row>
    <row r="73" spans="2:3">
      <c r="B73" s="4" t="s">
        <v>69</v>
      </c>
      <c r="C73" s="6">
        <f>SUMIF($B$4:$B$37,"Other Support Services: Benefits (NonCert.)", $C$4:$C$37)</f>
        <v>0</v>
      </c>
    </row>
    <row r="74" spans="2:3">
      <c r="B74" s="3" t="s">
        <v>71</v>
      </c>
      <c r="C74" s="6">
        <f>SUMIF($B$4:$B$37,"Other Support Services: Professional Services", $C$4:$C$37)</f>
        <v>0</v>
      </c>
    </row>
    <row r="75" spans="2:3">
      <c r="B75" s="3" t="s">
        <v>73</v>
      </c>
      <c r="C75" s="6">
        <f>SUMIF($B$4:$B$37,"Other Support Services: Rentals", $C$4:$C$37)</f>
        <v>0</v>
      </c>
    </row>
    <row r="76" spans="2:3">
      <c r="B76" s="3" t="s">
        <v>75</v>
      </c>
      <c r="C76" s="6">
        <f>SUMIF($B$4:$B$37,"Other Support Services: Other Purchased Services", $C$4:$C$37)</f>
        <v>0</v>
      </c>
    </row>
    <row r="77" spans="2:3">
      <c r="B77" s="3" t="s">
        <v>77</v>
      </c>
      <c r="C77" s="6">
        <f>SUMIF($B$4:$B$37,"Other Support Services: General Supplies", $C$4:$C$37)</f>
        <v>0</v>
      </c>
    </row>
    <row r="78" spans="2:3">
      <c r="B78" s="3" t="s">
        <v>79</v>
      </c>
      <c r="C78" s="6">
        <f>SUMIF($B$4:$B$37,"Other Support Services: Property", $C$4:$C$37)</f>
        <v>0</v>
      </c>
    </row>
    <row r="79" spans="2:3">
      <c r="B79" s="3" t="s">
        <v>81</v>
      </c>
      <c r="C79" s="6">
        <f>SUMIF($B$4:$B$37,"Other Support Services: Transfer", $C$4:$C$37)</f>
        <v>0</v>
      </c>
    </row>
    <row r="80" spans="2:3">
      <c r="B80" s="4" t="s">
        <v>83</v>
      </c>
      <c r="C80" s="6">
        <f>SUMIF($B$4:$B$37,"Operations and Maintenance: Salary (Cert.)", $C$4:$C$37)</f>
        <v>0</v>
      </c>
    </row>
    <row r="81" spans="2:3">
      <c r="B81" s="4" t="s">
        <v>85</v>
      </c>
      <c r="C81" s="6">
        <f>SUMIF($B$4:$B$37,"Operations and Maintenance: Benefits (Cert.)", $C$4:$C$37)</f>
        <v>0</v>
      </c>
    </row>
    <row r="82" spans="2:3">
      <c r="B82" s="4" t="s">
        <v>87</v>
      </c>
      <c r="C82" s="6">
        <f>SUMIF($B$4:$B$37,"Operations and Maintenance: Salary (NonCert.)", $C$4:$C$37)</f>
        <v>0</v>
      </c>
    </row>
    <row r="83" spans="2:3">
      <c r="B83" s="4" t="s">
        <v>89</v>
      </c>
      <c r="C83" s="6">
        <f>SUMIF($B$4:$B$37,"Operations and Maintenance: Benefits (NonCert.)", $C$4:$C$37)</f>
        <v>0</v>
      </c>
    </row>
    <row r="84" spans="2:3">
      <c r="B84" s="3" t="s">
        <v>91</v>
      </c>
      <c r="C84" s="6">
        <f>SUMIF($B$4:$B$37,"Operations and Maintenance: Professional Services", $C$4:$C$37)</f>
        <v>0</v>
      </c>
    </row>
    <row r="85" spans="2:3">
      <c r="B85" s="3" t="s">
        <v>93</v>
      </c>
      <c r="C85" s="6">
        <f>SUMIF($B$4:$B$37,"Operations and Maintenance: Rentals", $C$4:$C$37)</f>
        <v>0</v>
      </c>
    </row>
    <row r="86" spans="2:3">
      <c r="B86" s="3" t="s">
        <v>95</v>
      </c>
      <c r="C86" s="6">
        <f>SUMIF($B$4:$B$37,"Operations and Maintenance: Other Purchased Services", $C$4:$C$37)</f>
        <v>0</v>
      </c>
    </row>
    <row r="87" spans="2:3">
      <c r="B87" s="3" t="s">
        <v>97</v>
      </c>
      <c r="C87" s="6">
        <f>SUMIF($B$4:$B$37,"Operations and Maintenance: General Supplies", $C$4:$C$37)</f>
        <v>0</v>
      </c>
    </row>
    <row r="88" spans="2:3">
      <c r="B88" s="3" t="s">
        <v>99</v>
      </c>
      <c r="C88" s="6">
        <f>SUMIF($B$4:$B$37,"Operations and Maintenance: Property", $C$4:$C$37)</f>
        <v>0</v>
      </c>
    </row>
    <row r="89" spans="2:3">
      <c r="B89" s="3" t="s">
        <v>101</v>
      </c>
      <c r="C89" s="6">
        <f>SUMIF($B$4:$B$37,"Operations and Maintenance: Transfer", $C$4:$C$37)</f>
        <v>0</v>
      </c>
    </row>
    <row r="90" spans="2:3">
      <c r="B90" s="4" t="s">
        <v>103</v>
      </c>
      <c r="C90" s="6">
        <f>SUMIF($B$4:$B$37,"Transportation: Salary (Cert.)", $C$4:$C$37)</f>
        <v>0</v>
      </c>
    </row>
    <row r="91" spans="2:3">
      <c r="B91" s="4" t="s">
        <v>105</v>
      </c>
      <c r="C91" s="6">
        <f>SUMIF($B$4:$B$37,"Transportation: Benefits (Cert.)", $C$4:$C$37)</f>
        <v>0</v>
      </c>
    </row>
    <row r="92" spans="2:3">
      <c r="B92" s="4" t="s">
        <v>107</v>
      </c>
      <c r="C92" s="6">
        <f>SUMIF($B$4:$B$37,"Transportation: Salary (NonCert.)", $C$4:$C$37)</f>
        <v>0</v>
      </c>
    </row>
    <row r="93" spans="2:3">
      <c r="B93" s="4" t="s">
        <v>109</v>
      </c>
      <c r="C93" s="6">
        <f>SUMIF($B$4:$B$37,"Transportation: Benefits (NonCert.)", $C$4:$C$37)</f>
        <v>0</v>
      </c>
    </row>
    <row r="94" spans="2:3">
      <c r="B94" s="3" t="s">
        <v>111</v>
      </c>
      <c r="C94" s="6">
        <f>SUMIF($B$4:$B$37,"Transportation: Professional Services", $C$4:$C$37)</f>
        <v>0</v>
      </c>
    </row>
    <row r="95" spans="2:3">
      <c r="B95" s="3" t="s">
        <v>113</v>
      </c>
      <c r="C95" s="6">
        <f>SUMIF($B$4:$B$37,"Transportation: Rentals", $C$4:$C$37)</f>
        <v>0</v>
      </c>
    </row>
    <row r="96" spans="2:3">
      <c r="B96" s="3" t="s">
        <v>115</v>
      </c>
      <c r="C96" s="6">
        <f>SUMIF($B$4:$B$37,"Transportation: Other Purchased Services", $C$4:$C$37)</f>
        <v>0</v>
      </c>
    </row>
    <row r="97" spans="2:3">
      <c r="B97" s="3" t="s">
        <v>117</v>
      </c>
      <c r="C97" s="6">
        <f>SUMIF($B$4:$B$37,"Transportation: General Supplies", $C$4:$C$37)</f>
        <v>0</v>
      </c>
    </row>
    <row r="98" spans="2:3">
      <c r="B98" s="3" t="s">
        <v>119</v>
      </c>
      <c r="C98" s="6">
        <f>SUMIF($B$4:$B$37,"Transportation: Property", $C$4:$C$37)</f>
        <v>0</v>
      </c>
    </row>
    <row r="99" spans="2:3">
      <c r="B99" s="3" t="s">
        <v>121</v>
      </c>
      <c r="C99" s="6">
        <f>SUMIF($B$4:$B$37,"Transportation: Transfer", $C$4:$C$37)</f>
        <v>0</v>
      </c>
    </row>
    <row r="100" spans="2:3">
      <c r="B100" s="4" t="s">
        <v>123</v>
      </c>
      <c r="C100" s="6">
        <f>SUMIF($B$4:$B$37,"Community Services Operations: Salary (Cert.)", $C$4:$C$37)</f>
        <v>0</v>
      </c>
    </row>
    <row r="101" spans="2:3">
      <c r="B101" s="4" t="s">
        <v>125</v>
      </c>
      <c r="C101" s="6">
        <f>SUMIF($B$4:$B$37,"Community Services Operations: Benefits (Cert.)", $C$4:$C$37)</f>
        <v>0</v>
      </c>
    </row>
    <row r="102" spans="2:3">
      <c r="B102" s="4" t="s">
        <v>127</v>
      </c>
      <c r="C102" s="6">
        <f>SUMIF($B$4:$B$37,"Community Services Operations: Salary (NonCert.)", $C$4:$C$37)</f>
        <v>0</v>
      </c>
    </row>
    <row r="103" spans="2:3">
      <c r="B103" s="4" t="s">
        <v>129</v>
      </c>
      <c r="C103" s="6">
        <f>SUMIF($B$4:$B$37,"Community Services Operations: Benefits (NonCert.)", $C$4:$C$37)</f>
        <v>0</v>
      </c>
    </row>
    <row r="104" spans="2:3">
      <c r="B104" s="3" t="s">
        <v>131</v>
      </c>
      <c r="C104" s="6">
        <f>SUMIF($B$4:$B$37,"Community Services Operations: Professional Services", $C$4:$C$37)</f>
        <v>0</v>
      </c>
    </row>
    <row r="105" spans="2:3">
      <c r="B105" s="3" t="s">
        <v>133</v>
      </c>
      <c r="C105" s="6">
        <f>SUMIF($B$4:$B$37,"Community Services Operations: Rentals", $C$4:$C$37)</f>
        <v>0</v>
      </c>
    </row>
    <row r="106" spans="2:3">
      <c r="B106" s="3" t="s">
        <v>135</v>
      </c>
      <c r="C106" s="6">
        <f>SUMIF($B$4:$B$37,"Community Services Operations: Other Purchased Services", $C$4:$C$37)</f>
        <v>0</v>
      </c>
    </row>
    <row r="107" spans="2:3">
      <c r="B107" s="3" t="s">
        <v>137</v>
      </c>
      <c r="C107" s="6">
        <f>SUMIF($B$4:$B$37,"Community Services Operations: General Supplies", $C$4:$C$37)</f>
        <v>0</v>
      </c>
    </row>
    <row r="108" spans="2:3">
      <c r="B108" s="3" t="s">
        <v>139</v>
      </c>
      <c r="C108" s="6">
        <f>SUMIF($B$4:$B$37,"Community Services Operations: Property", $C$4:$C$37)</f>
        <v>0</v>
      </c>
    </row>
    <row r="109" spans="2:3">
      <c r="B109" s="3" t="s">
        <v>141</v>
      </c>
      <c r="C109" s="6">
        <f>SUMIF($B$4:$B$37,"Community Services Operations: Transfer", $C$4:$C$37)</f>
        <v>0</v>
      </c>
    </row>
    <row r="110" spans="2:3">
      <c r="B110" s="78" t="s">
        <v>143</v>
      </c>
      <c r="C110" s="6">
        <f>SUMIF($B$4:$B$37,"Indirect Cost Used", $C$4:$C$37)</f>
        <v>0</v>
      </c>
    </row>
    <row r="111" spans="2:3" ht="18">
      <c r="B111" s="7" t="s">
        <v>971</v>
      </c>
      <c r="C111" s="8">
        <f>SUM(C4:C37)</f>
        <v>0</v>
      </c>
    </row>
  </sheetData>
  <sheetProtection sheet="1" objects="1" scenarios="1" formatCells="0" insertRows="0" insertHyperlinks="0" deleteRows="0" selectLockedCells="1"/>
  <mergeCells count="1">
    <mergeCell ref="A1:C1"/>
  </mergeCells>
  <conditionalFormatting sqref="A4:C37">
    <cfRule type="expression" dxfId="84" priority="3">
      <formula>MOD(ROW(),2)=0</formula>
    </cfRule>
  </conditionalFormatting>
  <conditionalFormatting sqref="B40:C110">
    <cfRule type="expression" dxfId="83" priority="2">
      <formula>MOD(ROW(),2)=0</formula>
    </cfRule>
  </conditionalFormatting>
  <hyperlinks>
    <hyperlink ref="B3" location="'Budget Example Expenditures'!A1" display="Budget Category" xr:uid="{00000000-0004-0000-0300-000000000000}"/>
  </hyperlinks>
  <pageMargins left="0.7" right="0.7" top="0.75" bottom="0.75" header="0.3" footer="0.3"/>
  <pageSetup scale="52" fitToHeight="0" orientation="portrait"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0000000}">
          <x14:formula1>
            <xm:f>List!$A$2:$A$73</xm:f>
          </x14:formula1>
          <xm:sqref>B4:B37</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theme="8"/>
  </sheetPr>
  <dimension ref="A1:M37"/>
  <sheetViews>
    <sheetView zoomScale="90" zoomScaleNormal="90" workbookViewId="0">
      <selection activeCell="A22" sqref="A22:B22"/>
    </sheetView>
  </sheetViews>
  <sheetFormatPr defaultColWidth="9.140625" defaultRowHeight="14.45"/>
  <cols>
    <col min="1" max="1" width="9.140625" style="28"/>
    <col min="2" max="2" width="20.7109375" style="28" bestFit="1" customWidth="1"/>
    <col min="3" max="13" width="13.7109375" style="28" customWidth="1"/>
    <col min="14" max="16384" width="9.140625" style="28"/>
  </cols>
  <sheetData>
    <row r="1" spans="1:13" ht="27.75" customHeight="1" thickBot="1">
      <c r="A1" s="198" t="s">
        <v>972</v>
      </c>
      <c r="B1" s="199"/>
      <c r="C1" s="199"/>
      <c r="D1" s="199"/>
      <c r="E1" s="199"/>
      <c r="F1" s="199"/>
      <c r="G1" s="199"/>
      <c r="H1" s="199"/>
      <c r="I1" s="199"/>
      <c r="J1" s="199"/>
      <c r="K1" s="199"/>
      <c r="L1" s="199"/>
      <c r="M1" s="200"/>
    </row>
    <row r="2" spans="1:13" ht="27.75" customHeight="1" thickBot="1">
      <c r="A2" s="214"/>
      <c r="B2" s="215"/>
      <c r="C2" s="215"/>
      <c r="D2" s="215"/>
      <c r="E2" s="215"/>
      <c r="F2" s="215"/>
      <c r="G2" s="215"/>
      <c r="H2" s="215"/>
      <c r="I2" s="215"/>
      <c r="J2" s="215"/>
      <c r="K2" s="215"/>
      <c r="L2" s="215"/>
      <c r="M2" s="216"/>
    </row>
    <row r="3" spans="1:13" ht="27" customHeight="1" thickBot="1">
      <c r="A3" s="201" t="s">
        <v>973</v>
      </c>
      <c r="B3" s="202"/>
      <c r="C3" s="202"/>
      <c r="D3" s="202"/>
      <c r="E3" s="202"/>
      <c r="F3" s="202"/>
      <c r="G3" s="202"/>
      <c r="H3" s="202"/>
      <c r="I3" s="202"/>
      <c r="J3" s="202"/>
      <c r="K3" s="202"/>
      <c r="L3" s="202"/>
      <c r="M3" s="203"/>
    </row>
    <row r="4" spans="1:13" ht="16.5" customHeight="1">
      <c r="A4" s="204" t="s">
        <v>944</v>
      </c>
      <c r="B4" s="205"/>
      <c r="C4" s="60">
        <v>110</v>
      </c>
      <c r="D4" s="60">
        <v>120</v>
      </c>
      <c r="E4" s="60" t="s">
        <v>974</v>
      </c>
      <c r="F4" s="60" t="s">
        <v>974</v>
      </c>
      <c r="G4" s="60" t="s">
        <v>975</v>
      </c>
      <c r="H4" s="60">
        <v>440</v>
      </c>
      <c r="I4" s="60" t="s">
        <v>976</v>
      </c>
      <c r="J4" s="60" t="s">
        <v>977</v>
      </c>
      <c r="K4" s="60" t="s">
        <v>978</v>
      </c>
      <c r="L4" s="60">
        <v>910</v>
      </c>
      <c r="M4" s="61"/>
    </row>
    <row r="5" spans="1:13" ht="14.45" customHeight="1">
      <c r="A5" s="206" t="s">
        <v>979</v>
      </c>
      <c r="B5" s="208" t="s">
        <v>980</v>
      </c>
      <c r="C5" s="209" t="s">
        <v>981</v>
      </c>
      <c r="D5" s="210"/>
      <c r="E5" s="209" t="s">
        <v>982</v>
      </c>
      <c r="F5" s="210"/>
      <c r="G5" s="211" t="s">
        <v>983</v>
      </c>
      <c r="H5" s="212" t="s">
        <v>984</v>
      </c>
      <c r="I5" s="212" t="s">
        <v>985</v>
      </c>
      <c r="J5" s="212" t="s">
        <v>986</v>
      </c>
      <c r="K5" s="212" t="s">
        <v>987</v>
      </c>
      <c r="L5" s="212" t="s">
        <v>988</v>
      </c>
      <c r="M5" s="213" t="s">
        <v>989</v>
      </c>
    </row>
    <row r="6" spans="1:13">
      <c r="A6" s="207"/>
      <c r="B6" s="207"/>
      <c r="C6" s="29" t="s">
        <v>990</v>
      </c>
      <c r="D6" s="29" t="s">
        <v>991</v>
      </c>
      <c r="E6" s="29" t="s">
        <v>990</v>
      </c>
      <c r="F6" s="29" t="s">
        <v>992</v>
      </c>
      <c r="G6" s="207"/>
      <c r="H6" s="207"/>
      <c r="I6" s="207"/>
      <c r="J6" s="207"/>
      <c r="K6" s="207"/>
      <c r="L6" s="207"/>
      <c r="M6" s="207"/>
    </row>
    <row r="7" spans="1:13" ht="17.25" customHeight="1">
      <c r="A7" s="30">
        <v>11000</v>
      </c>
      <c r="B7" s="30" t="s">
        <v>993</v>
      </c>
      <c r="C7" s="79">
        <f>'Funding Descriptions'!C40</f>
        <v>0</v>
      </c>
      <c r="D7" s="80">
        <f>'Funding Descriptions'!C42</f>
        <v>0</v>
      </c>
      <c r="E7" s="79">
        <f>'Funding Descriptions'!C41</f>
        <v>0</v>
      </c>
      <c r="F7" s="79">
        <f>'Funding Descriptions'!C43</f>
        <v>0</v>
      </c>
      <c r="G7" s="79">
        <f>'Funding Descriptions'!C44</f>
        <v>0</v>
      </c>
      <c r="H7" s="79">
        <f>'Funding Descriptions'!C45</f>
        <v>0</v>
      </c>
      <c r="I7" s="79">
        <f>'Funding Descriptions'!C46</f>
        <v>0</v>
      </c>
      <c r="J7" s="79">
        <f>'Funding Descriptions'!C47</f>
        <v>0</v>
      </c>
      <c r="K7" s="79">
        <f>'Funding Descriptions'!C48</f>
        <v>0</v>
      </c>
      <c r="L7" s="79">
        <f>'Funding Descriptions'!C49</f>
        <v>0</v>
      </c>
      <c r="M7" s="81">
        <f t="shared" ref="M7:M14" si="0">SUM(C7:L7)</f>
        <v>0</v>
      </c>
    </row>
    <row r="8" spans="1:13" ht="27.6">
      <c r="A8" s="31">
        <v>21000</v>
      </c>
      <c r="B8" s="30" t="s">
        <v>994</v>
      </c>
      <c r="C8" s="79">
        <f>'Funding Descriptions'!C50</f>
        <v>0</v>
      </c>
      <c r="D8" s="79">
        <f>'Funding Descriptions'!C52</f>
        <v>0</v>
      </c>
      <c r="E8" s="79">
        <f>'Funding Descriptions'!C51</f>
        <v>0</v>
      </c>
      <c r="F8" s="79">
        <f>'Funding Descriptions'!C53</f>
        <v>0</v>
      </c>
      <c r="G8" s="79">
        <f>'Funding Descriptions'!C54</f>
        <v>0</v>
      </c>
      <c r="H8" s="79">
        <f>'Funding Descriptions'!C55</f>
        <v>0</v>
      </c>
      <c r="I8" s="79">
        <f>'Funding Descriptions'!C56</f>
        <v>0</v>
      </c>
      <c r="J8" s="79">
        <f>'Funding Descriptions'!C57</f>
        <v>0</v>
      </c>
      <c r="K8" s="79">
        <f>'Funding Descriptions'!C58</f>
        <v>0</v>
      </c>
      <c r="L8" s="79">
        <f>'Funding Descriptions'!C59</f>
        <v>0</v>
      </c>
      <c r="M8" s="81">
        <f t="shared" si="0"/>
        <v>0</v>
      </c>
    </row>
    <row r="9" spans="1:13" ht="20.45">
      <c r="A9" s="31">
        <v>22100</v>
      </c>
      <c r="B9" s="32" t="s">
        <v>995</v>
      </c>
      <c r="C9" s="79">
        <f>'Funding Descriptions'!C60</f>
        <v>0</v>
      </c>
      <c r="D9" s="79">
        <f>'Funding Descriptions'!C62</f>
        <v>0</v>
      </c>
      <c r="E9" s="79">
        <f>'Funding Descriptions'!C61</f>
        <v>0</v>
      </c>
      <c r="F9" s="79">
        <f>'Funding Descriptions'!C63</f>
        <v>0</v>
      </c>
      <c r="G9" s="79">
        <f>'Funding Descriptions'!C64</f>
        <v>0</v>
      </c>
      <c r="H9" s="79">
        <f>'Funding Descriptions'!C65</f>
        <v>0</v>
      </c>
      <c r="I9" s="79">
        <f>'Funding Descriptions'!C66</f>
        <v>0</v>
      </c>
      <c r="J9" s="79">
        <f>'Funding Descriptions'!C67</f>
        <v>0</v>
      </c>
      <c r="K9" s="79">
        <f>'Funding Descriptions'!C68</f>
        <v>0</v>
      </c>
      <c r="L9" s="79">
        <f>'Funding Descriptions'!C69</f>
        <v>0</v>
      </c>
      <c r="M9" s="81">
        <f t="shared" si="0"/>
        <v>0</v>
      </c>
    </row>
    <row r="10" spans="1:13">
      <c r="A10" s="31">
        <v>22900</v>
      </c>
      <c r="B10" s="30" t="s">
        <v>996</v>
      </c>
      <c r="C10" s="79">
        <f>'Funding Descriptions'!C70</f>
        <v>0</v>
      </c>
      <c r="D10" s="79">
        <f>'Funding Descriptions'!C72</f>
        <v>0</v>
      </c>
      <c r="E10" s="79">
        <f>'Funding Descriptions'!C71</f>
        <v>0</v>
      </c>
      <c r="F10" s="79">
        <f>'Funding Descriptions'!C73</f>
        <v>0</v>
      </c>
      <c r="G10" s="79">
        <f>'Funding Descriptions'!C74</f>
        <v>0</v>
      </c>
      <c r="H10" s="79">
        <f>'Funding Descriptions'!C75</f>
        <v>0</v>
      </c>
      <c r="I10" s="79">
        <f>'Funding Descriptions'!C76</f>
        <v>0</v>
      </c>
      <c r="J10" s="79">
        <f>'Funding Descriptions'!C77</f>
        <v>0</v>
      </c>
      <c r="K10" s="79">
        <f>'Funding Descriptions'!C78</f>
        <v>0</v>
      </c>
      <c r="L10" s="79">
        <f>'Funding Descriptions'!C79</f>
        <v>0</v>
      </c>
      <c r="M10" s="81">
        <f t="shared" si="0"/>
        <v>0</v>
      </c>
    </row>
    <row r="11" spans="1:13">
      <c r="A11" s="31">
        <v>25191</v>
      </c>
      <c r="B11" s="30" t="s">
        <v>997</v>
      </c>
      <c r="C11" s="79"/>
      <c r="D11" s="79"/>
      <c r="E11" s="79"/>
      <c r="F11" s="79"/>
      <c r="G11" s="79"/>
      <c r="H11" s="79"/>
      <c r="I11" s="79"/>
      <c r="J11" s="79"/>
      <c r="K11" s="79"/>
      <c r="L11" s="79"/>
      <c r="M11" s="81">
        <f t="shared" si="0"/>
        <v>0</v>
      </c>
    </row>
    <row r="12" spans="1:13">
      <c r="A12" s="31">
        <v>26000</v>
      </c>
      <c r="B12" s="33" t="s">
        <v>998</v>
      </c>
      <c r="C12" s="79">
        <f>'Funding Descriptions'!C80</f>
        <v>0</v>
      </c>
      <c r="D12" s="79">
        <f>'Funding Descriptions'!C82</f>
        <v>0</v>
      </c>
      <c r="E12" s="79">
        <f>'Funding Descriptions'!C81</f>
        <v>0</v>
      </c>
      <c r="F12" s="79">
        <f>'Funding Descriptions'!C83</f>
        <v>0</v>
      </c>
      <c r="G12" s="79">
        <f>'Funding Descriptions'!C84</f>
        <v>0</v>
      </c>
      <c r="H12" s="79">
        <f>'Funding Descriptions'!C85</f>
        <v>0</v>
      </c>
      <c r="I12" s="79">
        <f>'Funding Descriptions'!C86</f>
        <v>0</v>
      </c>
      <c r="J12" s="79">
        <f>'Funding Descriptions'!C87</f>
        <v>0</v>
      </c>
      <c r="K12" s="79">
        <f>'Funding Descriptions'!C88</f>
        <v>0</v>
      </c>
      <c r="L12" s="79">
        <f>'Funding Descriptions'!C89</f>
        <v>0</v>
      </c>
      <c r="M12" s="81">
        <f t="shared" si="0"/>
        <v>0</v>
      </c>
    </row>
    <row r="13" spans="1:13">
      <c r="A13" s="30">
        <v>27000</v>
      </c>
      <c r="B13" s="30" t="s">
        <v>999</v>
      </c>
      <c r="C13" s="79">
        <f>'Funding Descriptions'!C90</f>
        <v>0</v>
      </c>
      <c r="D13" s="79">
        <f>'Funding Descriptions'!C92</f>
        <v>0</v>
      </c>
      <c r="E13" s="79">
        <f>'Funding Descriptions'!C91</f>
        <v>0</v>
      </c>
      <c r="F13" s="79">
        <f>'Funding Descriptions'!C93</f>
        <v>0</v>
      </c>
      <c r="G13" s="79">
        <f>'Funding Descriptions'!C94</f>
        <v>0</v>
      </c>
      <c r="H13" s="79">
        <f>'Funding Descriptions'!C95</f>
        <v>0</v>
      </c>
      <c r="I13" s="79">
        <f>'Funding Descriptions'!C96</f>
        <v>0</v>
      </c>
      <c r="J13" s="79">
        <f>'Funding Descriptions'!C97</f>
        <v>0</v>
      </c>
      <c r="K13" s="79">
        <f>'Funding Descriptions'!C98</f>
        <v>0</v>
      </c>
      <c r="L13" s="79">
        <f>'Funding Descriptions'!C99</f>
        <v>0</v>
      </c>
      <c r="M13" s="81">
        <f t="shared" si="0"/>
        <v>0</v>
      </c>
    </row>
    <row r="14" spans="1:13" ht="27.6">
      <c r="A14" s="30">
        <v>33000</v>
      </c>
      <c r="B14" s="30" t="s">
        <v>1000</v>
      </c>
      <c r="C14" s="79">
        <f>'Funding Descriptions'!C100</f>
        <v>0</v>
      </c>
      <c r="D14" s="79">
        <f>'Funding Descriptions'!C102</f>
        <v>0</v>
      </c>
      <c r="E14" s="79">
        <f>'Funding Descriptions'!C101</f>
        <v>0</v>
      </c>
      <c r="F14" s="79">
        <f>'Funding Descriptions'!C103</f>
        <v>0</v>
      </c>
      <c r="G14" s="79">
        <f>'Funding Descriptions'!C104</f>
        <v>0</v>
      </c>
      <c r="H14" s="79">
        <f>'Funding Descriptions'!C105</f>
        <v>0</v>
      </c>
      <c r="I14" s="79">
        <f>'Funding Descriptions'!C106</f>
        <v>0</v>
      </c>
      <c r="J14" s="79">
        <f>'Funding Descriptions'!C107</f>
        <v>0</v>
      </c>
      <c r="K14" s="79">
        <f>'Funding Descriptions'!C108</f>
        <v>0</v>
      </c>
      <c r="L14" s="79">
        <f>'Funding Descriptions'!C109</f>
        <v>0</v>
      </c>
      <c r="M14" s="81">
        <f t="shared" si="0"/>
        <v>0</v>
      </c>
    </row>
    <row r="15" spans="1:13">
      <c r="A15" s="113"/>
      <c r="B15" s="113" t="s">
        <v>143</v>
      </c>
      <c r="C15" s="79"/>
      <c r="D15" s="79"/>
      <c r="E15" s="79"/>
      <c r="F15" s="79"/>
      <c r="G15" s="79"/>
      <c r="H15" s="79"/>
      <c r="I15" s="79"/>
      <c r="J15" s="79"/>
      <c r="K15" s="79"/>
      <c r="L15" s="79"/>
      <c r="M15" s="82">
        <f>'Funding Descriptions'!C110</f>
        <v>0</v>
      </c>
    </row>
    <row r="16" spans="1:13">
      <c r="A16" s="34"/>
      <c r="B16" s="35" t="s">
        <v>1001</v>
      </c>
      <c r="C16" s="81">
        <f>SUM(C7:C15)</f>
        <v>0</v>
      </c>
      <c r="D16" s="81">
        <f t="shared" ref="D16:L16" si="1">SUM(D7:D14)</f>
        <v>0</v>
      </c>
      <c r="E16" s="81">
        <f t="shared" si="1"/>
        <v>0</v>
      </c>
      <c r="F16" s="81">
        <f t="shared" si="1"/>
        <v>0</v>
      </c>
      <c r="G16" s="81">
        <f t="shared" si="1"/>
        <v>0</v>
      </c>
      <c r="H16" s="81">
        <f t="shared" si="1"/>
        <v>0</v>
      </c>
      <c r="I16" s="81">
        <f t="shared" si="1"/>
        <v>0</v>
      </c>
      <c r="J16" s="81">
        <f t="shared" si="1"/>
        <v>0</v>
      </c>
      <c r="K16" s="81">
        <f t="shared" si="1"/>
        <v>0</v>
      </c>
      <c r="L16" s="81">
        <f t="shared" si="1"/>
        <v>0</v>
      </c>
      <c r="M16" s="82">
        <f>SUM(M7:M15)</f>
        <v>0</v>
      </c>
    </row>
    <row r="17" spans="1:13" ht="21.75" customHeight="1">
      <c r="A17" s="186" t="s">
        <v>1002</v>
      </c>
      <c r="B17" s="187"/>
      <c r="C17" s="187"/>
      <c r="D17" s="187"/>
      <c r="E17" s="187"/>
      <c r="F17" s="187"/>
      <c r="G17" s="187"/>
      <c r="H17" s="187"/>
      <c r="I17" s="187"/>
      <c r="J17" s="187"/>
      <c r="K17" s="187"/>
      <c r="L17" s="188"/>
      <c r="M17" s="83">
        <f>M16</f>
        <v>0</v>
      </c>
    </row>
    <row r="18" spans="1:13" ht="16.149999999999999" thickBot="1">
      <c r="A18" s="56"/>
      <c r="B18" s="57"/>
      <c r="C18" s="57"/>
      <c r="D18" s="57"/>
      <c r="E18" s="57"/>
      <c r="F18" s="57"/>
      <c r="G18" s="57"/>
      <c r="H18" s="57"/>
      <c r="I18" s="57"/>
      <c r="J18" s="57"/>
      <c r="K18" s="57"/>
      <c r="L18" s="57"/>
      <c r="M18" s="58"/>
    </row>
    <row r="19" spans="1:13" ht="27" customHeight="1" thickBot="1">
      <c r="A19" s="189" t="s">
        <v>1003</v>
      </c>
      <c r="B19" s="190"/>
      <c r="C19" s="190"/>
      <c r="D19" s="190"/>
      <c r="E19" s="190"/>
      <c r="F19" s="190"/>
      <c r="G19" s="190"/>
      <c r="H19" s="190"/>
      <c r="I19" s="190"/>
      <c r="J19" s="190"/>
      <c r="K19" s="190"/>
      <c r="L19" s="190"/>
      <c r="M19" s="191"/>
    </row>
    <row r="20" spans="1:13" ht="20.25" customHeight="1">
      <c r="A20" s="192" t="s">
        <v>1004</v>
      </c>
      <c r="B20" s="193"/>
      <c r="C20" s="193"/>
      <c r="D20" s="193"/>
      <c r="E20" s="193"/>
      <c r="F20" s="193"/>
      <c r="G20" s="193"/>
      <c r="H20" s="193"/>
      <c r="I20" s="193"/>
      <c r="J20" s="193"/>
      <c r="K20" s="193"/>
      <c r="L20" s="193"/>
      <c r="M20" s="194"/>
    </row>
    <row r="21" spans="1:13" ht="31.5" customHeight="1">
      <c r="A21" s="195" t="s">
        <v>1005</v>
      </c>
      <c r="B21" s="196"/>
      <c r="C21" s="195" t="s">
        <v>1006</v>
      </c>
      <c r="D21" s="196"/>
      <c r="E21" s="122" t="s">
        <v>1007</v>
      </c>
      <c r="F21" s="137" t="s">
        <v>1008</v>
      </c>
      <c r="G21" s="137" t="s">
        <v>1009</v>
      </c>
      <c r="H21" s="122" t="s">
        <v>1010</v>
      </c>
      <c r="I21" s="195" t="s">
        <v>1011</v>
      </c>
      <c r="J21" s="196"/>
      <c r="K21" s="197" t="s">
        <v>1012</v>
      </c>
      <c r="L21" s="196"/>
      <c r="M21" s="196"/>
    </row>
    <row r="22" spans="1:13">
      <c r="A22" s="184"/>
      <c r="B22" s="185"/>
      <c r="C22" s="184"/>
      <c r="D22" s="185"/>
      <c r="E22" s="36"/>
      <c r="F22" s="37"/>
      <c r="G22" s="37"/>
      <c r="H22" s="37"/>
      <c r="I22" s="184"/>
      <c r="J22" s="185"/>
      <c r="K22" s="184"/>
      <c r="L22" s="185"/>
      <c r="M22" s="185"/>
    </row>
    <row r="23" spans="1:13">
      <c r="A23" s="184"/>
      <c r="B23" s="185"/>
      <c r="C23" s="184"/>
      <c r="D23" s="185"/>
      <c r="E23" s="36"/>
      <c r="F23" s="37"/>
      <c r="G23" s="37"/>
      <c r="H23" s="37"/>
      <c r="I23" s="184"/>
      <c r="J23" s="185"/>
      <c r="K23" s="184"/>
      <c r="L23" s="185"/>
      <c r="M23" s="185"/>
    </row>
    <row r="24" spans="1:13">
      <c r="A24" s="184"/>
      <c r="B24" s="185"/>
      <c r="C24" s="184"/>
      <c r="D24" s="185"/>
      <c r="E24" s="36"/>
      <c r="F24" s="37"/>
      <c r="G24" s="37"/>
      <c r="H24" s="37"/>
      <c r="I24" s="184"/>
      <c r="J24" s="185"/>
      <c r="K24" s="184"/>
      <c r="L24" s="185"/>
      <c r="M24" s="185"/>
    </row>
    <row r="25" spans="1:13">
      <c r="A25" s="184"/>
      <c r="B25" s="185"/>
      <c r="C25" s="184"/>
      <c r="D25" s="185"/>
      <c r="E25" s="36"/>
      <c r="F25" s="37"/>
      <c r="G25" s="37"/>
      <c r="H25" s="37"/>
      <c r="I25" s="184"/>
      <c r="J25" s="185"/>
      <c r="K25" s="184"/>
      <c r="L25" s="185"/>
      <c r="M25" s="185"/>
    </row>
    <row r="26" spans="1:13">
      <c r="A26" s="184"/>
      <c r="B26" s="185"/>
      <c r="C26" s="184"/>
      <c r="D26" s="185"/>
      <c r="E26" s="36"/>
      <c r="F26" s="37"/>
      <c r="G26" s="37"/>
      <c r="H26" s="37"/>
      <c r="I26" s="184"/>
      <c r="J26" s="185"/>
      <c r="K26" s="184"/>
      <c r="L26" s="185"/>
      <c r="M26" s="185"/>
    </row>
    <row r="27" spans="1:13">
      <c r="A27" s="184"/>
      <c r="B27" s="185"/>
      <c r="C27" s="184"/>
      <c r="D27" s="185"/>
      <c r="E27" s="36"/>
      <c r="F27" s="37"/>
      <c r="G27" s="37"/>
      <c r="H27" s="37"/>
      <c r="I27" s="184"/>
      <c r="J27" s="185"/>
      <c r="K27" s="184"/>
      <c r="L27" s="185"/>
      <c r="M27" s="185"/>
    </row>
    <row r="28" spans="1:13">
      <c r="A28" s="184"/>
      <c r="B28" s="185"/>
      <c r="C28" s="184"/>
      <c r="D28" s="185"/>
      <c r="E28" s="36"/>
      <c r="F28" s="37"/>
      <c r="G28" s="37"/>
      <c r="H28" s="37"/>
      <c r="I28" s="184"/>
      <c r="J28" s="185"/>
      <c r="K28" s="184"/>
      <c r="L28" s="185"/>
      <c r="M28" s="185"/>
    </row>
    <row r="29" spans="1:13">
      <c r="A29" s="184"/>
      <c r="B29" s="185"/>
      <c r="C29" s="184"/>
      <c r="D29" s="185"/>
      <c r="E29" s="36"/>
      <c r="F29" s="37"/>
      <c r="G29" s="37"/>
      <c r="H29" s="37"/>
      <c r="I29" s="184"/>
      <c r="J29" s="185"/>
      <c r="K29" s="184"/>
      <c r="L29" s="185"/>
      <c r="M29" s="185"/>
    </row>
    <row r="30" spans="1:13">
      <c r="A30" s="184"/>
      <c r="B30" s="185"/>
      <c r="C30" s="184"/>
      <c r="D30" s="185"/>
      <c r="E30" s="36"/>
      <c r="F30" s="37"/>
      <c r="G30" s="37"/>
      <c r="H30" s="37"/>
      <c r="I30" s="184"/>
      <c r="J30" s="185"/>
      <c r="K30" s="184"/>
      <c r="L30" s="185"/>
      <c r="M30" s="185"/>
    </row>
    <row r="31" spans="1:13">
      <c r="A31" s="184"/>
      <c r="B31" s="185"/>
      <c r="C31" s="184"/>
      <c r="D31" s="185"/>
      <c r="E31" s="36"/>
      <c r="F31" s="37"/>
      <c r="G31" s="37"/>
      <c r="H31" s="37"/>
      <c r="I31" s="184"/>
      <c r="J31" s="185"/>
      <c r="K31" s="184"/>
      <c r="L31" s="185"/>
      <c r="M31" s="185"/>
    </row>
    <row r="32" spans="1:13">
      <c r="A32" s="184"/>
      <c r="B32" s="185"/>
      <c r="C32" s="184"/>
      <c r="D32" s="185"/>
      <c r="E32" s="36"/>
      <c r="F32" s="37"/>
      <c r="G32" s="37"/>
      <c r="H32" s="37"/>
      <c r="I32" s="184"/>
      <c r="J32" s="185"/>
      <c r="K32" s="184"/>
      <c r="L32" s="185"/>
      <c r="M32" s="185"/>
    </row>
    <row r="33" spans="1:13">
      <c r="A33" s="184"/>
      <c r="B33" s="185"/>
      <c r="C33" s="184"/>
      <c r="D33" s="185"/>
      <c r="E33" s="36"/>
      <c r="F33" s="37"/>
      <c r="G33" s="37"/>
      <c r="H33" s="37"/>
      <c r="I33" s="184"/>
      <c r="J33" s="185"/>
      <c r="K33" s="184"/>
      <c r="L33" s="185"/>
      <c r="M33" s="185"/>
    </row>
    <row r="34" spans="1:13">
      <c r="A34" s="184"/>
      <c r="B34" s="185"/>
      <c r="C34" s="184"/>
      <c r="D34" s="185"/>
      <c r="E34" s="36"/>
      <c r="F34" s="37"/>
      <c r="G34" s="37"/>
      <c r="H34" s="37"/>
      <c r="I34" s="184"/>
      <c r="J34" s="185"/>
      <c r="K34" s="184"/>
      <c r="L34" s="185"/>
      <c r="M34" s="185"/>
    </row>
    <row r="35" spans="1:13">
      <c r="A35" s="184"/>
      <c r="B35" s="185"/>
      <c r="C35" s="184"/>
      <c r="D35" s="185"/>
      <c r="E35" s="36"/>
      <c r="F35" s="37"/>
      <c r="G35" s="37"/>
      <c r="H35" s="37"/>
      <c r="I35" s="184"/>
      <c r="J35" s="185"/>
      <c r="K35" s="184"/>
      <c r="L35" s="185"/>
      <c r="M35" s="185"/>
    </row>
    <row r="36" spans="1:13">
      <c r="A36" s="184"/>
      <c r="B36" s="185"/>
      <c r="C36" s="184"/>
      <c r="D36" s="185"/>
      <c r="E36" s="36"/>
      <c r="F36" s="37"/>
      <c r="G36" s="37"/>
      <c r="H36" s="37"/>
      <c r="I36" s="184"/>
      <c r="J36" s="185"/>
      <c r="K36" s="184"/>
      <c r="L36" s="185"/>
      <c r="M36" s="185"/>
    </row>
    <row r="37" spans="1:13">
      <c r="A37" s="184"/>
      <c r="B37" s="185"/>
      <c r="C37" s="184"/>
      <c r="D37" s="185"/>
      <c r="E37" s="36"/>
      <c r="F37" s="37"/>
      <c r="G37" s="37"/>
      <c r="H37" s="37"/>
      <c r="I37" s="184"/>
      <c r="J37" s="185"/>
      <c r="K37" s="184"/>
      <c r="L37" s="185"/>
      <c r="M37" s="185"/>
    </row>
  </sheetData>
  <sheetProtection sheet="1" objects="1" scenarios="1" formatCells="0" formatColumns="0" formatRows="0" insertRows="0" insertHyperlinks="0" selectLockedCells="1"/>
  <mergeCells count="86">
    <mergeCell ref="A37:B37"/>
    <mergeCell ref="C37:D37"/>
    <mergeCell ref="I37:J37"/>
    <mergeCell ref="K37:M37"/>
    <mergeCell ref="A35:B35"/>
    <mergeCell ref="C35:D35"/>
    <mergeCell ref="I35:J35"/>
    <mergeCell ref="K35:M35"/>
    <mergeCell ref="A36:B36"/>
    <mergeCell ref="C36:D36"/>
    <mergeCell ref="I36:J36"/>
    <mergeCell ref="K36:M36"/>
    <mergeCell ref="A33:B33"/>
    <mergeCell ref="C33:D33"/>
    <mergeCell ref="I33:J33"/>
    <mergeCell ref="K33:M33"/>
    <mergeCell ref="A34:B34"/>
    <mergeCell ref="C34:D34"/>
    <mergeCell ref="I34:J34"/>
    <mergeCell ref="K34:M34"/>
    <mergeCell ref="A1:M1"/>
    <mergeCell ref="A3:M3"/>
    <mergeCell ref="A4:B4"/>
    <mergeCell ref="A5:A6"/>
    <mergeCell ref="B5:B6"/>
    <mergeCell ref="C5:D5"/>
    <mergeCell ref="E5:F5"/>
    <mergeCell ref="G5:G6"/>
    <mergeCell ref="H5:H6"/>
    <mergeCell ref="I5:I6"/>
    <mergeCell ref="J5:J6"/>
    <mergeCell ref="K5:K6"/>
    <mergeCell ref="L5:L6"/>
    <mergeCell ref="M5:M6"/>
    <mergeCell ref="A2:M2"/>
    <mergeCell ref="A17:L17"/>
    <mergeCell ref="A19:M19"/>
    <mergeCell ref="A20:M20"/>
    <mergeCell ref="A21:B21"/>
    <mergeCell ref="C21:D21"/>
    <mergeCell ref="I21:J21"/>
    <mergeCell ref="K21:M21"/>
    <mergeCell ref="A22:B22"/>
    <mergeCell ref="C22:D22"/>
    <mergeCell ref="I22:J22"/>
    <mergeCell ref="K22:M22"/>
    <mergeCell ref="A23:B23"/>
    <mergeCell ref="C23:D23"/>
    <mergeCell ref="I23:J23"/>
    <mergeCell ref="K23:M23"/>
    <mergeCell ref="A24:B24"/>
    <mergeCell ref="C24:D24"/>
    <mergeCell ref="I24:J24"/>
    <mergeCell ref="K24:M24"/>
    <mergeCell ref="A25:B25"/>
    <mergeCell ref="C25:D25"/>
    <mergeCell ref="I25:J25"/>
    <mergeCell ref="K25:M25"/>
    <mergeCell ref="A26:B26"/>
    <mergeCell ref="C26:D26"/>
    <mergeCell ref="I26:J26"/>
    <mergeCell ref="K26:M26"/>
    <mergeCell ref="A27:B27"/>
    <mergeCell ref="C27:D27"/>
    <mergeCell ref="I27:J27"/>
    <mergeCell ref="K27:M27"/>
    <mergeCell ref="A28:B28"/>
    <mergeCell ref="C28:D28"/>
    <mergeCell ref="I28:J28"/>
    <mergeCell ref="K28:M28"/>
    <mergeCell ref="A29:B29"/>
    <mergeCell ref="C29:D29"/>
    <mergeCell ref="I29:J29"/>
    <mergeCell ref="K29:M29"/>
    <mergeCell ref="A32:B32"/>
    <mergeCell ref="C32:D32"/>
    <mergeCell ref="I32:J32"/>
    <mergeCell ref="K32:M32"/>
    <mergeCell ref="A30:B30"/>
    <mergeCell ref="C30:D30"/>
    <mergeCell ref="I30:J30"/>
    <mergeCell ref="K30:M30"/>
    <mergeCell ref="A31:B31"/>
    <mergeCell ref="C31:D31"/>
    <mergeCell ref="I31:J31"/>
    <mergeCell ref="K31:M31"/>
  </mergeCells>
  <conditionalFormatting sqref="A7:M15">
    <cfRule type="expression" dxfId="82" priority="1">
      <formula>MOD(ROW(),2)=0</formula>
    </cfRule>
  </conditionalFormatting>
  <conditionalFormatting sqref="A16:M18">
    <cfRule type="expression" dxfId="81" priority="10">
      <formula>MOD(ROW(),2)=0</formula>
    </cfRule>
  </conditionalFormatting>
  <conditionalFormatting sqref="A21:M37">
    <cfRule type="expression" dxfId="80" priority="2">
      <formula>MOD(ROW(),2)</formula>
    </cfRule>
  </conditionalFormatting>
  <dataValidations count="3">
    <dataValidation type="list" allowBlank="1" showInputMessage="1" showErrorMessage="1" sqref="E22:E37" xr:uid="{00000000-0002-0000-0400-000000000000}">
      <formula1>"Cert., Non Cert."</formula1>
    </dataValidation>
    <dataValidation type="list" allowBlank="1" showInputMessage="1" showErrorMessage="1" sqref="F22:F37" xr:uid="{00000000-0002-0000-0400-000001000000}">
      <formula1>".25, .33, .5, .67, .75, 1.0"</formula1>
    </dataValidation>
    <dataValidation type="list" allowBlank="1" showInputMessage="1" showErrorMessage="1" sqref="G22:H37" xr:uid="{00000000-0002-0000-0400-000002000000}">
      <formula1>"Y, N"</formula1>
    </dataValidation>
  </dataValidations>
  <hyperlinks>
    <hyperlink ref="A4:B4" location="'Budget Example Expenditures'!A1" display="Budget Coding Cheat Sheet" xr:uid="{00000000-0004-0000-0400-000000000000}"/>
  </hyperlinks>
  <pageMargins left="0.7" right="0.7" top="0.75" bottom="0.75" header="0.3" footer="0.3"/>
  <pageSetup orientation="portrait" r:id="rId1"/>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3" id="{7E020291-B186-4A82-B0B2-EDF5BACDCC48}">
            <xm:f>$M$17='LEA Info'!$Q$3</xm:f>
            <x14:dxf>
              <font>
                <b/>
                <i val="0"/>
                <color rgb="FF00B050"/>
              </font>
              <fill>
                <patternFill patternType="none">
                  <bgColor auto="1"/>
                </patternFill>
              </fill>
            </x14:dxf>
          </x14:cfRule>
          <x14:cfRule type="expression" priority="4" id="{3443E6DB-9CA4-48D5-9D47-A40F9F2D096F}">
            <xm:f>$M$17&lt;&gt;'LEA Info'!$Q$3</xm:f>
            <x14:dxf>
              <font>
                <b/>
                <i val="0"/>
                <color rgb="FFC00000"/>
              </font>
              <fill>
                <patternFill patternType="none">
                  <bgColor auto="1"/>
                </patternFill>
              </fill>
            </x14:dxf>
          </x14:cfRule>
          <xm:sqref>M17</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29235F-9139-48F9-996F-F3557F4D7579}">
  <sheetPr codeName="Sheet7">
    <tabColor rgb="FF92D050"/>
  </sheetPr>
  <dimension ref="A1:R48"/>
  <sheetViews>
    <sheetView zoomScaleNormal="100" workbookViewId="0">
      <selection activeCell="A3" sqref="A3"/>
    </sheetView>
  </sheetViews>
  <sheetFormatPr defaultColWidth="9.140625" defaultRowHeight="14.45"/>
  <cols>
    <col min="1" max="1" width="9.140625" style="28"/>
    <col min="2" max="2" width="9.140625" style="28" customWidth="1"/>
    <col min="3" max="16" width="9.140625" style="28"/>
    <col min="17" max="17" width="13.140625" style="28" customWidth="1"/>
    <col min="18" max="16384" width="9.140625" style="28"/>
  </cols>
  <sheetData>
    <row r="1" spans="1:18" ht="15" customHeight="1">
      <c r="A1" s="217" t="s">
        <v>1013</v>
      </c>
      <c r="B1" s="218"/>
      <c r="C1" s="218"/>
      <c r="D1" s="218"/>
      <c r="E1" s="218"/>
      <c r="F1" s="218"/>
      <c r="G1" s="218"/>
      <c r="H1" s="218"/>
      <c r="I1" s="218"/>
      <c r="J1" s="218"/>
      <c r="K1" s="218"/>
      <c r="L1" s="218"/>
      <c r="M1" s="218"/>
      <c r="N1" s="218"/>
      <c r="O1" s="218"/>
      <c r="P1" s="218"/>
      <c r="Q1" s="218"/>
      <c r="R1" s="219"/>
    </row>
    <row r="2" spans="1:18" ht="15" customHeight="1" thickBot="1">
      <c r="A2" s="220"/>
      <c r="B2" s="221"/>
      <c r="C2" s="221"/>
      <c r="D2" s="221"/>
      <c r="E2" s="221"/>
      <c r="F2" s="221"/>
      <c r="G2" s="221"/>
      <c r="H2" s="221"/>
      <c r="I2" s="221"/>
      <c r="J2" s="221"/>
      <c r="K2" s="221"/>
      <c r="L2" s="221"/>
      <c r="M2" s="221"/>
      <c r="N2" s="221"/>
      <c r="O2" s="221"/>
      <c r="P2" s="221"/>
      <c r="Q2" s="221"/>
      <c r="R2" s="222"/>
    </row>
    <row r="3" spans="1:18" ht="15" thickBot="1"/>
    <row r="4" spans="1:18" ht="23.25" customHeight="1" thickBot="1">
      <c r="A4" s="230" t="s">
        <v>1014</v>
      </c>
      <c r="B4" s="231"/>
      <c r="C4" s="231"/>
      <c r="D4" s="231"/>
      <c r="E4" s="231"/>
      <c r="F4" s="231"/>
      <c r="G4" s="129"/>
      <c r="H4" s="129"/>
      <c r="I4" s="93"/>
      <c r="J4" s="93"/>
      <c r="K4" s="93"/>
      <c r="L4" s="93"/>
      <c r="M4" s="93"/>
      <c r="N4" s="93"/>
      <c r="O4" s="93"/>
      <c r="P4" s="93"/>
      <c r="Q4" s="93"/>
      <c r="R4" s="94"/>
    </row>
    <row r="5" spans="1:18" ht="21.75" customHeight="1">
      <c r="A5" s="126" t="s">
        <v>933</v>
      </c>
      <c r="B5" s="127" t="s">
        <v>1015</v>
      </c>
      <c r="C5" s="128"/>
      <c r="D5" s="95"/>
      <c r="E5" s="95"/>
      <c r="F5" s="95"/>
      <c r="G5" s="95"/>
      <c r="H5" s="95"/>
      <c r="I5" s="95"/>
      <c r="J5" s="95"/>
      <c r="K5" s="95"/>
      <c r="L5" s="95"/>
      <c r="M5" s="95"/>
      <c r="N5" s="95"/>
      <c r="O5" s="95"/>
      <c r="P5" s="95"/>
      <c r="Q5" s="95"/>
      <c r="R5" s="96"/>
    </row>
    <row r="6" spans="1:18" ht="19.5" customHeight="1">
      <c r="A6" s="225" t="s">
        <v>1016</v>
      </c>
      <c r="B6" s="226"/>
      <c r="C6" s="226"/>
      <c r="D6" s="226"/>
      <c r="E6" s="226"/>
      <c r="F6" s="226"/>
      <c r="G6" s="226"/>
      <c r="H6" s="226"/>
      <c r="I6" s="226"/>
      <c r="J6" s="226"/>
      <c r="K6" s="226"/>
      <c r="L6" s="226"/>
      <c r="M6" s="226"/>
      <c r="N6" s="226"/>
      <c r="O6" s="226"/>
      <c r="P6" s="226"/>
      <c r="Q6" s="226"/>
      <c r="R6" s="97"/>
    </row>
    <row r="7" spans="1:18" ht="15" customHeight="1">
      <c r="A7" s="98"/>
      <c r="B7" s="229" t="s">
        <v>1017</v>
      </c>
      <c r="C7" s="229"/>
      <c r="D7" s="229"/>
      <c r="E7" s="229"/>
      <c r="F7" s="229"/>
      <c r="G7" s="229"/>
      <c r="H7" s="229"/>
      <c r="I7" s="229"/>
      <c r="J7" s="229"/>
      <c r="K7" s="229"/>
      <c r="L7" s="229"/>
      <c r="M7" s="229"/>
      <c r="N7" s="229"/>
      <c r="O7" s="229"/>
      <c r="P7" s="229"/>
      <c r="Q7" s="229"/>
      <c r="R7" s="97"/>
    </row>
    <row r="8" spans="1:18">
      <c r="A8" s="98"/>
      <c r="B8" s="227"/>
      <c r="C8" s="228"/>
      <c r="D8" s="228"/>
      <c r="E8" s="228"/>
      <c r="F8" s="228"/>
      <c r="G8" s="228"/>
      <c r="H8" s="228"/>
      <c r="I8" s="228"/>
      <c r="J8" s="228"/>
      <c r="K8" s="228"/>
      <c r="L8" s="228"/>
      <c r="M8" s="228"/>
      <c r="N8" s="228"/>
      <c r="O8" s="228"/>
      <c r="P8" s="228"/>
      <c r="Q8" s="228"/>
      <c r="R8" s="97"/>
    </row>
    <row r="9" spans="1:18">
      <c r="A9" s="98"/>
      <c r="B9" s="227" t="s">
        <v>1018</v>
      </c>
      <c r="C9" s="227"/>
      <c r="D9" s="227"/>
      <c r="E9" s="227"/>
      <c r="F9" s="227"/>
      <c r="G9" s="227"/>
      <c r="H9" s="227"/>
      <c r="I9" s="227"/>
      <c r="J9" s="227"/>
      <c r="K9" s="227"/>
      <c r="L9" s="227"/>
      <c r="M9" s="227"/>
      <c r="N9" s="227"/>
      <c r="O9" s="227"/>
      <c r="P9" s="227"/>
      <c r="Q9" s="227"/>
      <c r="R9" s="97"/>
    </row>
    <row r="10" spans="1:18">
      <c r="A10" s="98"/>
      <c r="B10" s="99"/>
      <c r="C10" s="99"/>
      <c r="D10" s="99"/>
      <c r="E10" s="99"/>
      <c r="F10" s="99"/>
      <c r="G10" s="99"/>
      <c r="H10" s="99"/>
      <c r="I10" s="99"/>
      <c r="J10" s="99"/>
      <c r="K10" s="99"/>
      <c r="L10" s="99"/>
      <c r="M10" s="99"/>
      <c r="N10" s="99"/>
      <c r="O10" s="99"/>
      <c r="P10" s="99"/>
      <c r="Q10" s="99"/>
      <c r="R10" s="97"/>
    </row>
    <row r="11" spans="1:18">
      <c r="A11" s="98"/>
      <c r="B11" s="227" t="s">
        <v>1019</v>
      </c>
      <c r="C11" s="227"/>
      <c r="D11" s="227"/>
      <c r="E11" s="227"/>
      <c r="F11" s="227"/>
      <c r="G11" s="227"/>
      <c r="H11" s="227"/>
      <c r="I11" s="227"/>
      <c r="J11" s="227"/>
      <c r="K11" s="227"/>
      <c r="L11" s="227"/>
      <c r="M11" s="227"/>
      <c r="N11" s="227"/>
      <c r="O11" s="227"/>
      <c r="P11" s="227"/>
      <c r="Q11" s="227"/>
      <c r="R11" s="97"/>
    </row>
    <row r="12" spans="1:18" ht="18.600000000000001" thickBot="1">
      <c r="A12" s="223"/>
      <c r="B12" s="224"/>
      <c r="C12" s="224"/>
      <c r="D12" s="224"/>
      <c r="E12" s="224"/>
      <c r="F12" s="224"/>
      <c r="G12" s="108"/>
      <c r="H12" s="108"/>
      <c r="I12" s="100"/>
      <c r="J12" s="100"/>
      <c r="K12" s="100"/>
      <c r="L12" s="100"/>
      <c r="M12" s="100"/>
      <c r="N12" s="100"/>
      <c r="O12" s="100"/>
      <c r="P12" s="100"/>
      <c r="Q12" s="100"/>
      <c r="R12" s="97"/>
    </row>
    <row r="13" spans="1:18" ht="18">
      <c r="A13" s="130" t="s">
        <v>1020</v>
      </c>
      <c r="B13" s="131"/>
      <c r="C13" s="100"/>
      <c r="D13" s="100"/>
      <c r="E13" s="100"/>
      <c r="F13" s="100"/>
      <c r="G13" s="100"/>
      <c r="H13" s="100"/>
      <c r="I13" s="100"/>
      <c r="J13" s="100"/>
      <c r="K13" s="100"/>
      <c r="L13" s="100"/>
      <c r="M13" s="100"/>
      <c r="N13" s="100"/>
      <c r="O13" s="100"/>
      <c r="P13" s="100"/>
      <c r="Q13" s="100"/>
      <c r="R13" s="97"/>
    </row>
    <row r="14" spans="1:18" ht="20.25" customHeight="1">
      <c r="A14" s="225" t="s">
        <v>1021</v>
      </c>
      <c r="B14" s="226"/>
      <c r="C14" s="226"/>
      <c r="D14" s="226"/>
      <c r="E14" s="226"/>
      <c r="F14" s="226"/>
      <c r="G14" s="226"/>
      <c r="H14" s="226"/>
      <c r="I14" s="226"/>
      <c r="J14" s="226"/>
      <c r="K14" s="226"/>
      <c r="L14" s="226"/>
      <c r="M14" s="226"/>
      <c r="N14" s="226"/>
      <c r="O14" s="226"/>
      <c r="P14" s="226"/>
      <c r="Q14" s="226"/>
      <c r="R14" s="97"/>
    </row>
    <row r="15" spans="1:18" ht="31.5" customHeight="1">
      <c r="A15" s="98"/>
      <c r="B15" s="229" t="s">
        <v>1022</v>
      </c>
      <c r="C15" s="229"/>
      <c r="D15" s="229"/>
      <c r="E15" s="229"/>
      <c r="F15" s="229"/>
      <c r="G15" s="229"/>
      <c r="H15" s="229"/>
      <c r="I15" s="229"/>
      <c r="J15" s="229"/>
      <c r="K15" s="229"/>
      <c r="L15" s="229"/>
      <c r="M15" s="229"/>
      <c r="N15" s="229"/>
      <c r="O15" s="229"/>
      <c r="P15" s="229"/>
      <c r="Q15" s="229"/>
      <c r="R15" s="97"/>
    </row>
    <row r="16" spans="1:18">
      <c r="A16" s="98"/>
      <c r="B16" s="227"/>
      <c r="C16" s="228"/>
      <c r="D16" s="228"/>
      <c r="E16" s="228"/>
      <c r="F16" s="228"/>
      <c r="G16" s="228"/>
      <c r="H16" s="228"/>
      <c r="I16" s="228"/>
      <c r="J16" s="228"/>
      <c r="K16" s="228"/>
      <c r="L16" s="228"/>
      <c r="M16" s="228"/>
      <c r="N16" s="228"/>
      <c r="O16" s="228"/>
      <c r="P16" s="228"/>
      <c r="Q16" s="228"/>
      <c r="R16" s="97"/>
    </row>
    <row r="17" spans="1:18" ht="34.5" customHeight="1">
      <c r="A17" s="98"/>
      <c r="B17" s="236" t="s">
        <v>1023</v>
      </c>
      <c r="C17" s="236"/>
      <c r="D17" s="236"/>
      <c r="E17" s="236"/>
      <c r="F17" s="236"/>
      <c r="G17" s="236"/>
      <c r="H17" s="236"/>
      <c r="I17" s="236"/>
      <c r="J17" s="236"/>
      <c r="K17" s="236"/>
      <c r="L17" s="236"/>
      <c r="M17" s="236"/>
      <c r="N17" s="236"/>
      <c r="O17" s="236"/>
      <c r="P17" s="236"/>
      <c r="Q17" s="236"/>
      <c r="R17" s="97"/>
    </row>
    <row r="18" spans="1:18" ht="18.600000000000001" thickBot="1">
      <c r="A18" s="223"/>
      <c r="B18" s="224"/>
      <c r="C18" s="224"/>
      <c r="D18" s="224"/>
      <c r="E18" s="224"/>
      <c r="F18" s="224"/>
      <c r="G18" s="108"/>
      <c r="H18" s="108"/>
      <c r="I18" s="100"/>
      <c r="J18" s="100"/>
      <c r="K18" s="100"/>
      <c r="L18" s="100"/>
      <c r="M18" s="100"/>
      <c r="N18" s="100"/>
      <c r="O18" s="100"/>
      <c r="P18" s="100"/>
      <c r="Q18" s="100"/>
      <c r="R18" s="97"/>
    </row>
    <row r="19" spans="1:18" ht="18">
      <c r="A19" s="130" t="s">
        <v>1024</v>
      </c>
      <c r="B19" s="131" t="s">
        <v>1025</v>
      </c>
      <c r="C19" s="100"/>
      <c r="D19" s="100"/>
      <c r="E19" s="100"/>
      <c r="F19" s="100"/>
      <c r="G19" s="100"/>
      <c r="H19" s="100"/>
      <c r="I19" s="100"/>
      <c r="J19" s="100"/>
      <c r="K19" s="100"/>
      <c r="L19" s="100"/>
      <c r="M19" s="100"/>
      <c r="N19" s="100"/>
      <c r="O19" s="100"/>
      <c r="P19" s="100"/>
      <c r="Q19" s="100"/>
      <c r="R19" s="97"/>
    </row>
    <row r="20" spans="1:18" customFormat="1" ht="18.75" customHeight="1">
      <c r="A20" s="135" t="s">
        <v>1026</v>
      </c>
      <c r="B20" s="38"/>
      <c r="C20" s="136"/>
      <c r="D20" s="136"/>
      <c r="E20" s="136"/>
      <c r="F20" s="136"/>
      <c r="G20" s="136"/>
      <c r="H20" s="136"/>
      <c r="I20" s="136"/>
      <c r="J20" s="136"/>
      <c r="K20" s="136"/>
      <c r="L20" s="136"/>
      <c r="M20" s="136"/>
      <c r="N20" s="136"/>
      <c r="O20" s="136"/>
      <c r="P20" s="136"/>
      <c r="Q20" s="136"/>
      <c r="R20" s="18"/>
    </row>
    <row r="21" spans="1:18" customFormat="1" ht="48" customHeight="1">
      <c r="A21" s="17"/>
      <c r="B21" s="150" t="s">
        <v>1027</v>
      </c>
      <c r="C21" s="150"/>
      <c r="D21" s="150"/>
      <c r="E21" s="150"/>
      <c r="F21" s="150"/>
      <c r="G21" s="150"/>
      <c r="H21" s="150"/>
      <c r="I21" s="150"/>
      <c r="J21" s="150"/>
      <c r="K21" s="150"/>
      <c r="L21" s="150"/>
      <c r="M21" s="150"/>
      <c r="N21" s="150"/>
      <c r="O21" s="150"/>
      <c r="P21" s="150"/>
      <c r="Q21" s="150"/>
      <c r="R21" s="18"/>
    </row>
    <row r="22" spans="1:18" customFormat="1" ht="34.5" customHeight="1">
      <c r="A22" s="17"/>
      <c r="B22" s="150" t="s">
        <v>950</v>
      </c>
      <c r="C22" s="150"/>
      <c r="D22" s="150"/>
      <c r="E22" s="150"/>
      <c r="F22" s="150"/>
      <c r="G22" s="150"/>
      <c r="H22" s="150"/>
      <c r="I22" s="150"/>
      <c r="J22" s="150"/>
      <c r="K22" s="150"/>
      <c r="L22" s="150"/>
      <c r="M22" s="150"/>
      <c r="N22" s="150"/>
      <c r="O22" s="150"/>
      <c r="P22" s="150"/>
      <c r="Q22" s="150"/>
      <c r="R22" s="18"/>
    </row>
    <row r="23" spans="1:18" customFormat="1" ht="20.25" customHeight="1">
      <c r="A23" s="17"/>
      <c r="B23" s="142" t="s">
        <v>1028</v>
      </c>
      <c r="C23" s="142"/>
      <c r="D23" s="142"/>
      <c r="E23" s="142"/>
      <c r="F23" s="142"/>
      <c r="G23" s="142"/>
      <c r="H23" s="142"/>
      <c r="I23" s="142"/>
      <c r="J23" s="142"/>
      <c r="K23" s="142"/>
      <c r="L23" s="142"/>
      <c r="M23" s="142"/>
      <c r="N23" s="142"/>
      <c r="O23" s="142"/>
      <c r="P23" s="142"/>
      <c r="Q23" s="142"/>
      <c r="R23" s="18"/>
    </row>
    <row r="24" spans="1:18" s="41" customFormat="1" ht="35.25" customHeight="1">
      <c r="A24" s="39"/>
      <c r="B24" s="150" t="s">
        <v>952</v>
      </c>
      <c r="C24" s="150"/>
      <c r="D24" s="150"/>
      <c r="E24" s="150"/>
      <c r="F24" s="150"/>
      <c r="G24" s="150"/>
      <c r="H24" s="150"/>
      <c r="I24" s="150"/>
      <c r="J24" s="150"/>
      <c r="K24" s="150"/>
      <c r="L24" s="150"/>
      <c r="M24" s="150"/>
      <c r="N24" s="150"/>
      <c r="O24" s="150"/>
      <c r="P24" s="150"/>
      <c r="Q24" s="150"/>
      <c r="R24" s="40"/>
    </row>
    <row r="25" spans="1:18" ht="18.600000000000001" thickBot="1">
      <c r="A25" s="223"/>
      <c r="B25" s="224"/>
      <c r="C25" s="224"/>
      <c r="D25" s="224"/>
      <c r="E25" s="224"/>
      <c r="F25" s="224"/>
      <c r="G25" s="108"/>
      <c r="H25" s="108"/>
      <c r="I25" s="100"/>
      <c r="J25" s="100"/>
      <c r="K25" s="100"/>
      <c r="L25" s="100"/>
      <c r="M25" s="100"/>
      <c r="N25" s="100"/>
      <c r="O25" s="100"/>
      <c r="P25" s="100"/>
      <c r="Q25" s="100"/>
      <c r="R25" s="97"/>
    </row>
    <row r="26" spans="1:18" ht="18">
      <c r="A26" s="130" t="s">
        <v>1029</v>
      </c>
      <c r="B26" s="131" t="s">
        <v>1030</v>
      </c>
      <c r="C26" s="100"/>
      <c r="D26" s="100"/>
      <c r="E26" s="100"/>
      <c r="F26" s="100"/>
      <c r="G26" s="100"/>
      <c r="H26" s="100"/>
      <c r="I26" s="100"/>
      <c r="J26" s="100"/>
      <c r="K26" s="100"/>
      <c r="L26" s="100"/>
      <c r="M26" s="100"/>
      <c r="N26" s="100"/>
      <c r="O26" s="100"/>
      <c r="P26" s="100"/>
      <c r="Q26" s="100"/>
      <c r="R26" s="97"/>
    </row>
    <row r="27" spans="1:18">
      <c r="A27" s="225" t="s">
        <v>1031</v>
      </c>
      <c r="B27" s="226"/>
      <c r="C27" s="226"/>
      <c r="D27" s="226"/>
      <c r="E27" s="226"/>
      <c r="F27" s="226"/>
      <c r="G27" s="226"/>
      <c r="H27" s="226"/>
      <c r="I27" s="226"/>
      <c r="J27" s="226"/>
      <c r="K27" s="226"/>
      <c r="L27" s="226"/>
      <c r="M27" s="226"/>
      <c r="N27" s="226"/>
      <c r="O27" s="226"/>
      <c r="P27" s="226"/>
      <c r="Q27" s="226"/>
      <c r="R27" s="97"/>
    </row>
    <row r="28" spans="1:18" ht="15" customHeight="1">
      <c r="A28" s="98"/>
      <c r="B28" s="237" t="s">
        <v>1032</v>
      </c>
      <c r="C28" s="229"/>
      <c r="D28" s="229"/>
      <c r="E28" s="229"/>
      <c r="F28" s="229"/>
      <c r="G28" s="229"/>
      <c r="H28" s="229"/>
      <c r="I28" s="229"/>
      <c r="J28" s="229"/>
      <c r="K28" s="229"/>
      <c r="L28" s="229"/>
      <c r="M28" s="229"/>
      <c r="N28" s="229"/>
      <c r="O28" s="229"/>
      <c r="P28" s="229"/>
      <c r="Q28" s="229"/>
      <c r="R28" s="97"/>
    </row>
    <row r="29" spans="1:18" ht="15">
      <c r="A29" s="98"/>
      <c r="B29" s="227"/>
      <c r="C29" s="228"/>
      <c r="D29" s="228"/>
      <c r="E29" s="228"/>
      <c r="F29" s="228"/>
      <c r="G29" s="228"/>
      <c r="H29" s="228"/>
      <c r="I29" s="228"/>
      <c r="J29" s="228"/>
      <c r="K29" s="228"/>
      <c r="L29" s="228"/>
      <c r="M29" s="228"/>
      <c r="N29" s="228"/>
      <c r="O29" s="228"/>
      <c r="P29" s="228"/>
      <c r="Q29" s="228"/>
      <c r="R29" s="97"/>
    </row>
    <row r="30" spans="1:18" ht="14.45" customHeight="1">
      <c r="A30" s="98"/>
      <c r="B30" s="139" t="s">
        <v>1033</v>
      </c>
      <c r="C30" s="140"/>
      <c r="D30" s="140"/>
      <c r="E30" s="140"/>
      <c r="F30" s="140"/>
      <c r="G30" s="103"/>
      <c r="H30" s="103"/>
      <c r="I30" s="103"/>
      <c r="J30" s="103"/>
      <c r="K30" s="103"/>
      <c r="L30" s="103"/>
      <c r="M30" s="103"/>
      <c r="N30" s="103"/>
      <c r="O30" s="103"/>
      <c r="P30" s="103"/>
      <c r="Q30" s="103"/>
      <c r="R30" s="97"/>
    </row>
    <row r="31" spans="1:18" ht="15">
      <c r="A31" s="101"/>
      <c r="B31" s="102"/>
      <c r="C31" s="102"/>
      <c r="D31" s="102"/>
      <c r="E31" s="102"/>
      <c r="F31" s="132"/>
      <c r="G31" s="132"/>
      <c r="H31" s="132"/>
      <c r="I31" s="103"/>
      <c r="J31" s="104"/>
      <c r="K31" s="103"/>
      <c r="L31" s="103"/>
      <c r="M31" s="104"/>
      <c r="N31" s="103"/>
      <c r="O31" s="103"/>
      <c r="P31" s="103"/>
      <c r="Q31" s="138"/>
      <c r="R31" s="97"/>
    </row>
    <row r="32" spans="1:18" ht="21" customHeight="1">
      <c r="A32" s="232" t="s">
        <v>1034</v>
      </c>
      <c r="B32" s="233"/>
      <c r="C32" s="233"/>
      <c r="D32" s="233"/>
      <c r="E32" s="233"/>
      <c r="F32" s="233"/>
      <c r="G32" s="233"/>
      <c r="H32" s="233"/>
      <c r="I32" s="233"/>
      <c r="J32" s="233"/>
      <c r="K32" s="233"/>
      <c r="L32" s="233"/>
      <c r="M32" s="233"/>
      <c r="N32" s="233"/>
      <c r="O32" s="233"/>
      <c r="P32" s="233"/>
      <c r="Q32" s="233"/>
      <c r="R32" s="97"/>
    </row>
    <row r="33" spans="1:18" ht="15.75" customHeight="1">
      <c r="A33" s="234"/>
      <c r="B33" s="235"/>
      <c r="C33" s="235"/>
      <c r="D33" s="235"/>
      <c r="E33" s="235"/>
      <c r="F33" s="235"/>
      <c r="G33" s="235"/>
      <c r="H33" s="235"/>
      <c r="I33" s="235"/>
      <c r="J33" s="235"/>
      <c r="K33" s="235"/>
      <c r="L33" s="235"/>
      <c r="M33" s="235"/>
      <c r="N33" s="235"/>
      <c r="O33" s="235"/>
      <c r="P33" s="235"/>
      <c r="Q33" s="235"/>
      <c r="R33" s="105"/>
    </row>
    <row r="45" spans="1:18">
      <c r="A45" s="106" t="s">
        <v>1035</v>
      </c>
      <c r="B45" s="100"/>
      <c r="C45" s="100"/>
      <c r="D45" s="100"/>
      <c r="E45" s="100"/>
      <c r="F45" s="100"/>
      <c r="G45" s="100"/>
      <c r="H45" s="100"/>
      <c r="I45" s="100"/>
      <c r="J45" s="100"/>
      <c r="K45" s="100"/>
      <c r="L45" s="100"/>
      <c r="M45" s="100"/>
    </row>
    <row r="46" spans="1:18">
      <c r="A46" s="107" t="s">
        <v>1036</v>
      </c>
      <c r="B46" s="100"/>
      <c r="C46" s="100"/>
      <c r="D46" s="100"/>
      <c r="E46" s="100"/>
      <c r="F46" s="100"/>
      <c r="G46" s="100"/>
      <c r="H46" s="100"/>
      <c r="I46" s="100"/>
      <c r="J46" s="100"/>
      <c r="K46" s="100"/>
      <c r="L46" s="100"/>
      <c r="M46" s="100"/>
    </row>
    <row r="47" spans="1:18">
      <c r="A47" s="100" t="s">
        <v>1037</v>
      </c>
      <c r="B47" s="100"/>
      <c r="C47" s="100"/>
      <c r="D47" s="100"/>
      <c r="E47" s="100"/>
      <c r="F47" s="100"/>
      <c r="G47" s="100"/>
      <c r="H47" s="100"/>
      <c r="I47" s="100"/>
      <c r="J47" s="100"/>
      <c r="K47" s="100"/>
      <c r="L47" s="100"/>
      <c r="M47" s="100"/>
    </row>
    <row r="48" spans="1:18" ht="15" thickBot="1">
      <c r="A48" s="108" t="s">
        <v>1038</v>
      </c>
      <c r="B48" s="108"/>
      <c r="C48" s="108"/>
      <c r="D48" s="108"/>
      <c r="E48" s="108"/>
      <c r="F48" s="108"/>
      <c r="G48" s="108"/>
      <c r="H48" s="108"/>
      <c r="I48" s="108"/>
      <c r="J48" s="108"/>
      <c r="K48" s="108"/>
      <c r="L48" s="108"/>
      <c r="M48" s="108"/>
    </row>
  </sheetData>
  <sheetProtection insertHyperlinks="0"/>
  <mergeCells count="22">
    <mergeCell ref="B29:Q29"/>
    <mergeCell ref="A32:Q33"/>
    <mergeCell ref="A14:Q14"/>
    <mergeCell ref="B16:Q16"/>
    <mergeCell ref="B17:Q17"/>
    <mergeCell ref="B15:Q15"/>
    <mergeCell ref="A18:F18"/>
    <mergeCell ref="A25:F25"/>
    <mergeCell ref="A27:Q27"/>
    <mergeCell ref="B23:Q23"/>
    <mergeCell ref="B28:Q28"/>
    <mergeCell ref="B22:Q22"/>
    <mergeCell ref="B24:Q24"/>
    <mergeCell ref="B21:Q21"/>
    <mergeCell ref="A1:R2"/>
    <mergeCell ref="A12:F12"/>
    <mergeCell ref="A6:Q6"/>
    <mergeCell ref="B8:Q8"/>
    <mergeCell ref="B9:Q9"/>
    <mergeCell ref="B11:Q11"/>
    <mergeCell ref="B7:Q7"/>
    <mergeCell ref="A4:F4"/>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tabColor theme="5"/>
    <pageSetUpPr fitToPage="1"/>
  </sheetPr>
  <dimension ref="A1:B36"/>
  <sheetViews>
    <sheetView zoomScale="90" zoomScaleNormal="90" workbookViewId="0">
      <selection activeCell="B9" sqref="B9"/>
    </sheetView>
  </sheetViews>
  <sheetFormatPr defaultColWidth="8.85546875" defaultRowHeight="14.45"/>
  <cols>
    <col min="1" max="1" width="90.140625" style="28" customWidth="1"/>
    <col min="2" max="2" width="83.85546875" style="28" customWidth="1"/>
    <col min="3" max="16384" width="8.85546875" style="28"/>
  </cols>
  <sheetData>
    <row r="1" spans="1:2" ht="29.25" customHeight="1" thickBot="1">
      <c r="A1" s="238" t="s">
        <v>1039</v>
      </c>
      <c r="B1" s="239"/>
    </row>
    <row r="2" spans="1:2" ht="26.25" customHeight="1" thickBot="1">
      <c r="A2" s="65"/>
      <c r="B2" s="65"/>
    </row>
    <row r="3" spans="1:2" ht="18.75" customHeight="1">
      <c r="A3" s="84" t="s">
        <v>1040</v>
      </c>
      <c r="B3" s="74"/>
    </row>
    <row r="4" spans="1:2" ht="18.75" customHeight="1" thickBot="1">
      <c r="A4" s="85" t="s">
        <v>1041</v>
      </c>
      <c r="B4" s="75"/>
    </row>
    <row r="5" spans="1:2" ht="40.5" customHeight="1">
      <c r="A5" s="70" t="s">
        <v>1042</v>
      </c>
      <c r="B5" s="71" t="s">
        <v>1043</v>
      </c>
    </row>
    <row r="6" spans="1:2" s="76" customFormat="1" ht="28.9">
      <c r="A6" s="72" t="s">
        <v>1044</v>
      </c>
      <c r="B6" s="73" t="s">
        <v>1045</v>
      </c>
    </row>
    <row r="7" spans="1:2" s="76" customFormat="1">
      <c r="A7" s="109"/>
      <c r="B7" s="66"/>
    </row>
    <row r="8" spans="1:2" s="76" customFormat="1">
      <c r="A8" s="109"/>
      <c r="B8" s="66"/>
    </row>
    <row r="9" spans="1:2" s="76" customFormat="1">
      <c r="A9" s="109"/>
      <c r="B9" s="66"/>
    </row>
    <row r="10" spans="1:2" s="76" customFormat="1">
      <c r="A10" s="109"/>
      <c r="B10" s="66"/>
    </row>
    <row r="11" spans="1:2" s="76" customFormat="1">
      <c r="A11" s="109"/>
      <c r="B11" s="66"/>
    </row>
    <row r="12" spans="1:2" s="76" customFormat="1">
      <c r="A12" s="109"/>
      <c r="B12" s="67"/>
    </row>
    <row r="13" spans="1:2" s="76" customFormat="1">
      <c r="A13" s="109"/>
      <c r="B13" s="67"/>
    </row>
    <row r="14" spans="1:2" s="76" customFormat="1">
      <c r="A14" s="109"/>
      <c r="B14" s="67"/>
    </row>
    <row r="15" spans="1:2" s="76" customFormat="1" ht="15" thickBot="1">
      <c r="A15" s="110"/>
      <c r="B15" s="68"/>
    </row>
    <row r="16" spans="1:2">
      <c r="A16" s="63"/>
      <c r="B16" s="63"/>
    </row>
    <row r="17" spans="1:2">
      <c r="A17" s="63"/>
      <c r="B17" s="63"/>
    </row>
    <row r="18" spans="1:2">
      <c r="A18" s="63"/>
      <c r="B18" s="63"/>
    </row>
    <row r="19" spans="1:2">
      <c r="A19" s="63"/>
      <c r="B19" s="63"/>
    </row>
    <row r="20" spans="1:2">
      <c r="A20" s="63"/>
      <c r="B20" s="63"/>
    </row>
    <row r="21" spans="1:2">
      <c r="A21" s="63"/>
      <c r="B21" s="63"/>
    </row>
    <row r="22" spans="1:2">
      <c r="A22" s="63"/>
      <c r="B22" s="63"/>
    </row>
    <row r="23" spans="1:2">
      <c r="A23" s="63"/>
      <c r="B23" s="63"/>
    </row>
    <row r="24" spans="1:2">
      <c r="A24" s="63"/>
      <c r="B24" s="63"/>
    </row>
    <row r="25" spans="1:2">
      <c r="A25" s="63"/>
      <c r="B25" s="63"/>
    </row>
    <row r="26" spans="1:2">
      <c r="A26" s="63"/>
      <c r="B26" s="63"/>
    </row>
    <row r="27" spans="1:2">
      <c r="A27" s="63"/>
      <c r="B27" s="63"/>
    </row>
    <row r="28" spans="1:2">
      <c r="A28" s="63"/>
      <c r="B28" s="63"/>
    </row>
    <row r="29" spans="1:2">
      <c r="A29" s="63"/>
      <c r="B29" s="63"/>
    </row>
    <row r="30" spans="1:2">
      <c r="A30" s="63"/>
      <c r="B30" s="63"/>
    </row>
    <row r="31" spans="1:2">
      <c r="A31" s="64"/>
      <c r="B31" s="64"/>
    </row>
    <row r="32" spans="1:2">
      <c r="A32" s="64"/>
      <c r="B32" s="64"/>
    </row>
    <row r="33" spans="1:2">
      <c r="A33" s="64"/>
      <c r="B33" s="64"/>
    </row>
    <row r="34" spans="1:2">
      <c r="A34" s="64"/>
      <c r="B34" s="64"/>
    </row>
    <row r="35" spans="1:2">
      <c r="A35" s="64"/>
      <c r="B35" s="64"/>
    </row>
    <row r="36" spans="1:2">
      <c r="A36" s="64"/>
      <c r="B36" s="64"/>
    </row>
  </sheetData>
  <sheetProtection sheet="1" formatCells="0" formatRows="0" insertRows="0" insertHyperlinks="0" deleteRows="0" selectLockedCells="1"/>
  <mergeCells count="1">
    <mergeCell ref="A1:B1"/>
  </mergeCells>
  <conditionalFormatting sqref="A7:B15">
    <cfRule type="expression" dxfId="77" priority="1">
      <formula>MOD(ROW(),2)=0</formula>
    </cfRule>
  </conditionalFormatting>
  <pageMargins left="0.1" right="0.1" top="0.1" bottom="0.1" header="0.05" footer="0.05"/>
  <pageSetup scale="78" fitToHeight="0" orientation="landscape" r:id="rId1"/>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9">
    <tabColor theme="5"/>
  </sheetPr>
  <dimension ref="A1:C112"/>
  <sheetViews>
    <sheetView zoomScale="90" zoomScaleNormal="90" workbookViewId="0">
      <selection activeCell="B10" sqref="B10"/>
    </sheetView>
  </sheetViews>
  <sheetFormatPr defaultRowHeight="14.45"/>
  <cols>
    <col min="1" max="1" width="68.5703125" customWidth="1"/>
    <col min="2" max="2" width="54.85546875" customWidth="1"/>
    <col min="3" max="3" width="51.28515625" customWidth="1"/>
  </cols>
  <sheetData>
    <row r="1" spans="1:3" ht="29.25" customHeight="1">
      <c r="A1" s="240" t="s">
        <v>1046</v>
      </c>
      <c r="B1" s="241"/>
      <c r="C1" s="242"/>
    </row>
    <row r="2" spans="1:3" ht="26.25" customHeight="1">
      <c r="A2" s="243"/>
      <c r="B2" s="243"/>
      <c r="C2" s="244"/>
    </row>
    <row r="3" spans="1:3" ht="21.75" customHeight="1">
      <c r="A3" s="111" t="s">
        <v>967</v>
      </c>
      <c r="B3" s="112" t="s">
        <v>0</v>
      </c>
      <c r="C3" s="111" t="s">
        <v>968</v>
      </c>
    </row>
    <row r="4" spans="1:3" s="12" customFormat="1">
      <c r="A4" s="115"/>
      <c r="B4" s="11"/>
      <c r="C4" s="116"/>
    </row>
    <row r="5" spans="1:3" s="12" customFormat="1">
      <c r="A5" s="117"/>
      <c r="B5" s="11"/>
      <c r="C5" s="118"/>
    </row>
    <row r="6" spans="1:3" s="12" customFormat="1">
      <c r="A6" s="115"/>
      <c r="B6" s="11"/>
      <c r="C6" s="116"/>
    </row>
    <row r="7" spans="1:3" s="12" customFormat="1">
      <c r="A7" s="11"/>
      <c r="B7" s="11"/>
      <c r="C7" s="118"/>
    </row>
    <row r="8" spans="1:3" s="12" customFormat="1">
      <c r="A8" s="11"/>
      <c r="B8" s="11"/>
      <c r="C8" s="118"/>
    </row>
    <row r="9" spans="1:3" s="12" customFormat="1">
      <c r="A9" s="11"/>
      <c r="B9" s="11"/>
      <c r="C9" s="118"/>
    </row>
    <row r="10" spans="1:3" s="12" customFormat="1">
      <c r="A10" s="11"/>
      <c r="B10" s="11"/>
      <c r="C10" s="118"/>
    </row>
    <row r="11" spans="1:3" s="12" customFormat="1">
      <c r="A11" s="11"/>
      <c r="B11" s="11"/>
      <c r="C11" s="118"/>
    </row>
    <row r="12" spans="1:3" s="12" customFormat="1">
      <c r="A12" s="11"/>
      <c r="B12" s="11"/>
      <c r="C12" s="118"/>
    </row>
    <row r="13" spans="1:3" s="12" customFormat="1">
      <c r="A13" s="11"/>
      <c r="B13" s="11"/>
      <c r="C13" s="118"/>
    </row>
    <row r="14" spans="1:3" s="12" customFormat="1">
      <c r="A14" s="11"/>
      <c r="B14" s="11"/>
      <c r="C14" s="118"/>
    </row>
    <row r="15" spans="1:3" s="12" customFormat="1">
      <c r="A15" s="11"/>
      <c r="B15" s="11"/>
      <c r="C15" s="118"/>
    </row>
    <row r="16" spans="1:3" s="12" customFormat="1">
      <c r="A16" s="11"/>
      <c r="B16" s="11"/>
      <c r="C16" s="118"/>
    </row>
    <row r="17" spans="1:3" s="12" customFormat="1">
      <c r="A17" s="11"/>
      <c r="B17" s="11"/>
      <c r="C17" s="118"/>
    </row>
    <row r="18" spans="1:3" s="12" customFormat="1">
      <c r="A18" s="11"/>
      <c r="B18" s="11"/>
      <c r="C18" s="118"/>
    </row>
    <row r="19" spans="1:3" s="12" customFormat="1">
      <c r="A19" s="11"/>
      <c r="B19" s="11"/>
      <c r="C19" s="118"/>
    </row>
    <row r="20" spans="1:3" s="12" customFormat="1">
      <c r="A20" s="11"/>
      <c r="B20" s="11"/>
      <c r="C20" s="118"/>
    </row>
    <row r="21" spans="1:3" s="12" customFormat="1">
      <c r="A21" s="11"/>
      <c r="B21" s="11"/>
      <c r="C21" s="118"/>
    </row>
    <row r="22" spans="1:3" s="12" customFormat="1">
      <c r="A22" s="11"/>
      <c r="B22" s="11"/>
      <c r="C22" s="118"/>
    </row>
    <row r="23" spans="1:3" s="12" customFormat="1">
      <c r="A23" s="11"/>
      <c r="B23" s="11"/>
      <c r="C23" s="118"/>
    </row>
    <row r="24" spans="1:3" s="12" customFormat="1">
      <c r="A24" s="11"/>
      <c r="B24" s="11"/>
      <c r="C24" s="118"/>
    </row>
    <row r="25" spans="1:3" s="12" customFormat="1">
      <c r="A25" s="11"/>
      <c r="B25" s="11"/>
      <c r="C25" s="118"/>
    </row>
    <row r="26" spans="1:3" s="12" customFormat="1">
      <c r="A26" s="11"/>
      <c r="B26" s="11"/>
      <c r="C26" s="118"/>
    </row>
    <row r="27" spans="1:3" s="12" customFormat="1">
      <c r="A27" s="11"/>
      <c r="B27" s="11"/>
      <c r="C27" s="118"/>
    </row>
    <row r="28" spans="1:3" s="12" customFormat="1">
      <c r="A28" s="11"/>
      <c r="B28" s="11"/>
      <c r="C28" s="118"/>
    </row>
    <row r="29" spans="1:3" s="12" customFormat="1">
      <c r="A29" s="11"/>
      <c r="B29" s="11"/>
      <c r="C29" s="118"/>
    </row>
    <row r="30" spans="1:3" s="12" customFormat="1">
      <c r="A30" s="11"/>
      <c r="B30" s="11"/>
      <c r="C30" s="118"/>
    </row>
    <row r="31" spans="1:3" s="12" customFormat="1">
      <c r="A31" s="11"/>
      <c r="B31" s="11"/>
      <c r="C31" s="118"/>
    </row>
    <row r="32" spans="1:3" s="12" customFormat="1">
      <c r="A32" s="11"/>
      <c r="B32" s="11"/>
      <c r="C32" s="118"/>
    </row>
    <row r="33" spans="1:3" s="12" customFormat="1">
      <c r="A33" s="11"/>
      <c r="B33" s="11"/>
      <c r="C33" s="118"/>
    </row>
    <row r="34" spans="1:3" s="12" customFormat="1">
      <c r="A34" s="11"/>
      <c r="B34" s="11"/>
      <c r="C34" s="118"/>
    </row>
    <row r="35" spans="1:3" s="12" customFormat="1">
      <c r="A35" s="11"/>
      <c r="B35" s="11"/>
      <c r="C35" s="118"/>
    </row>
    <row r="36" spans="1:3" s="12" customFormat="1">
      <c r="A36" s="11"/>
      <c r="B36" s="11"/>
      <c r="C36" s="118"/>
    </row>
    <row r="37" spans="1:3" s="12" customFormat="1">
      <c r="A37" s="11"/>
      <c r="B37" s="11"/>
      <c r="C37" s="118"/>
    </row>
    <row r="38" spans="1:3" s="12" customFormat="1">
      <c r="A38" s="11"/>
      <c r="B38" s="11"/>
      <c r="C38" s="118"/>
    </row>
    <row r="39" spans="1:3">
      <c r="A39" s="21" t="s">
        <v>969</v>
      </c>
      <c r="B39" s="23"/>
      <c r="C39" s="24"/>
    </row>
    <row r="40" spans="1:3" ht="18">
      <c r="A40" s="5"/>
      <c r="B40" s="9" t="s">
        <v>0</v>
      </c>
      <c r="C40" s="9" t="s">
        <v>970</v>
      </c>
    </row>
    <row r="41" spans="1:3">
      <c r="B41" s="4" t="s">
        <v>3</v>
      </c>
      <c r="C41" s="6">
        <f>SUMIF($B$4:$B$38,"Instruction: Salary (Cert.)", $C$4:$C$38)</f>
        <v>0</v>
      </c>
    </row>
    <row r="42" spans="1:3">
      <c r="B42" s="4" t="s">
        <v>5</v>
      </c>
      <c r="C42" s="6">
        <f>SUMIF($B$4:$B$38,"Instruction: Benefits (Cert.)", $C$4:$C$38)</f>
        <v>0</v>
      </c>
    </row>
    <row r="43" spans="1:3">
      <c r="B43" s="4" t="s">
        <v>7</v>
      </c>
      <c r="C43" s="6">
        <f>SUMIF($B$4:$B$38,"Instruction: Salary (NonCert.)", $C$4:$C$38)</f>
        <v>0</v>
      </c>
    </row>
    <row r="44" spans="1:3">
      <c r="B44" s="4" t="s">
        <v>9</v>
      </c>
      <c r="C44" s="6">
        <f>SUMIF($B$4:$B$38,"Instruction: Benefits (NonCert.)", $C$4:$C$38)</f>
        <v>0</v>
      </c>
    </row>
    <row r="45" spans="1:3">
      <c r="B45" s="3" t="s">
        <v>11</v>
      </c>
      <c r="C45" s="6">
        <f>SUMIF($B$4:$B$38,"Instruction: Professional Services", $C$4:$C$38)</f>
        <v>0</v>
      </c>
    </row>
    <row r="46" spans="1:3">
      <c r="B46" s="3" t="s">
        <v>13</v>
      </c>
      <c r="C46" s="6">
        <f>SUMIF($B$4:$B$38,"Instruction: Rentals", $C$4:$C$38)</f>
        <v>0</v>
      </c>
    </row>
    <row r="47" spans="1:3">
      <c r="B47" s="3" t="s">
        <v>15</v>
      </c>
      <c r="C47" s="6">
        <f>SUMIF($B$4:$B$38,"Instruction: Other Purchased Services", $C$4:$C$38)</f>
        <v>0</v>
      </c>
    </row>
    <row r="48" spans="1:3">
      <c r="B48" s="3" t="s">
        <v>17</v>
      </c>
      <c r="C48" s="6">
        <f>SUMIF($B$4:$B$38,"Instruction: General Supplies", $C$4:$C$38)</f>
        <v>0</v>
      </c>
    </row>
    <row r="49" spans="2:3">
      <c r="B49" s="3" t="s">
        <v>19</v>
      </c>
      <c r="C49" s="6">
        <f>SUMIF($B$4:$B$38,"Instruction: Property", $C$4:$C$38)</f>
        <v>0</v>
      </c>
    </row>
    <row r="50" spans="2:3">
      <c r="B50" s="3" t="s">
        <v>21</v>
      </c>
      <c r="C50" s="6">
        <f>SUMIF($B$4:$B$38,"Instruction: Transfer", $C$4:$C$38)</f>
        <v>0</v>
      </c>
    </row>
    <row r="51" spans="2:3">
      <c r="B51" s="4" t="s">
        <v>23</v>
      </c>
      <c r="C51" s="6">
        <f>SUMIF($B$4:$B$38,"Support Services (Student): Salary (Cert.)", $C$4:$C$38)</f>
        <v>0</v>
      </c>
    </row>
    <row r="52" spans="2:3">
      <c r="B52" s="4" t="s">
        <v>25</v>
      </c>
      <c r="C52" s="6">
        <f>SUMIF($B$4:$B$38,"Support Services (Student): Benefits (Cert.)", $C$4:$C$38)</f>
        <v>0</v>
      </c>
    </row>
    <row r="53" spans="2:3">
      <c r="B53" s="4" t="s">
        <v>27</v>
      </c>
      <c r="C53" s="6">
        <f>SUMIF($B$4:$B$38,"Support Services (Student): Salary (NonCert.)", $C$4:$C$38)</f>
        <v>0</v>
      </c>
    </row>
    <row r="54" spans="2:3">
      <c r="B54" s="4" t="s">
        <v>29</v>
      </c>
      <c r="C54" s="6">
        <f>SUMIF($B$4:$B$38,"Support Services (Student): Benefits (NonCert.)", $C$4:$C$38)</f>
        <v>0</v>
      </c>
    </row>
    <row r="55" spans="2:3">
      <c r="B55" s="3" t="s">
        <v>31</v>
      </c>
      <c r="C55" s="6">
        <f>SUMIF($B$4:$B$38,"Support Services (Student): Professional Services", $C$4:$C$38)</f>
        <v>0</v>
      </c>
    </row>
    <row r="56" spans="2:3">
      <c r="B56" s="3" t="s">
        <v>33</v>
      </c>
      <c r="C56" s="6">
        <f>SUMIF($B$4:$B$38,"Support Services (Student): Rentals", $C$4:$C$38)</f>
        <v>0</v>
      </c>
    </row>
    <row r="57" spans="2:3">
      <c r="B57" s="3" t="s">
        <v>35</v>
      </c>
      <c r="C57" s="6">
        <f>SUMIF($B$4:$B$38,"Support Services (Student): Other Purchased Services", $C$4:$C$38)</f>
        <v>0</v>
      </c>
    </row>
    <row r="58" spans="2:3">
      <c r="B58" s="3" t="s">
        <v>37</v>
      </c>
      <c r="C58" s="6">
        <f>SUMIF($B$4:$B$38,"Support Services (Student): General Supplies", $C$4:$C$38)</f>
        <v>0</v>
      </c>
    </row>
    <row r="59" spans="2:3">
      <c r="B59" s="3" t="s">
        <v>39</v>
      </c>
      <c r="C59" s="6">
        <f>SUMIF($B$4:$B$38,"Support Services (Student): Property", $C$4:$C$38)</f>
        <v>0</v>
      </c>
    </row>
    <row r="60" spans="2:3">
      <c r="B60" s="3" t="s">
        <v>41</v>
      </c>
      <c r="C60" s="6">
        <f>SUMIF($B$4:$B$38,"Support Services (Student): Transfer", $C$4:$C$38)</f>
        <v>0</v>
      </c>
    </row>
    <row r="61" spans="2:3">
      <c r="B61" s="4" t="s">
        <v>43</v>
      </c>
      <c r="C61" s="6">
        <f>SUMIF($B$4:$B$38,"Improvement of Instruction: Salary (Cert.)", $C$4:$C$38)</f>
        <v>0</v>
      </c>
    </row>
    <row r="62" spans="2:3">
      <c r="B62" s="4" t="s">
        <v>45</v>
      </c>
      <c r="C62" s="6">
        <f>SUMIF($B$4:$B$38,"Improvement of Instruction: Benefits (Cert.)", $C$4:$C$38)</f>
        <v>0</v>
      </c>
    </row>
    <row r="63" spans="2:3">
      <c r="B63" s="4" t="s">
        <v>47</v>
      </c>
      <c r="C63" s="6">
        <f>SUMIF($B$4:$B$38,"Improvement of Instruction: Salary (NonCert.)", $C$4:$C$38)</f>
        <v>0</v>
      </c>
    </row>
    <row r="64" spans="2:3">
      <c r="B64" s="4" t="s">
        <v>49</v>
      </c>
      <c r="C64" s="6">
        <f>SUMIF($B$4:$B$38,"Improvement of Instruction: Benefits (NonCert.)", $C$4:$C$38)</f>
        <v>0</v>
      </c>
    </row>
    <row r="65" spans="2:3">
      <c r="B65" s="3" t="s">
        <v>51</v>
      </c>
      <c r="C65" s="6">
        <f>SUMIF($B$4:$B$38,"Improvement of Instruction: Professional Services", $C$4:$C$38)</f>
        <v>0</v>
      </c>
    </row>
    <row r="66" spans="2:3">
      <c r="B66" s="3" t="s">
        <v>53</v>
      </c>
      <c r="C66" s="6">
        <f>SUMIF($B$4:$B$38,"Improvement of Instruction: Rentals", $C$4:$C$38)</f>
        <v>0</v>
      </c>
    </row>
    <row r="67" spans="2:3">
      <c r="B67" s="3" t="s">
        <v>55</v>
      </c>
      <c r="C67" s="6">
        <f>SUMIF($B$4:$B$38,"Improvement of Instruction: Other Purchased Services", $C$4:$C$38)</f>
        <v>0</v>
      </c>
    </row>
    <row r="68" spans="2:3">
      <c r="B68" s="3" t="s">
        <v>57</v>
      </c>
      <c r="C68" s="6">
        <f>SUMIF($B$4:$B$38,"Improvement of Instruction: General Supplies", $C$4:$C$38)</f>
        <v>0</v>
      </c>
    </row>
    <row r="69" spans="2:3">
      <c r="B69" s="3" t="s">
        <v>59</v>
      </c>
      <c r="C69" s="6">
        <f>SUMIF($B$4:$B$38,"Improvement of Instruction: Property", $C$4:$C$38)</f>
        <v>0</v>
      </c>
    </row>
    <row r="70" spans="2:3">
      <c r="B70" s="3" t="s">
        <v>61</v>
      </c>
      <c r="C70" s="6">
        <f>SUMIF($B$4:$B$38,"Improvement of Instruction: Transfer", $C$4:$C$38)</f>
        <v>0</v>
      </c>
    </row>
    <row r="71" spans="2:3">
      <c r="B71" s="4" t="s">
        <v>63</v>
      </c>
      <c r="C71" s="6">
        <f>SUMIF($B$4:$B$38,"Other Support Services: Salary (Cert.)", $C$4:$C$38)</f>
        <v>0</v>
      </c>
    </row>
    <row r="72" spans="2:3">
      <c r="B72" s="4" t="s">
        <v>65</v>
      </c>
      <c r="C72" s="6">
        <f>SUMIF($B$4:$B$38,"Other Support Services: Benefits (Cert.)", $C$4:$C$38)</f>
        <v>0</v>
      </c>
    </row>
    <row r="73" spans="2:3">
      <c r="B73" s="4" t="s">
        <v>67</v>
      </c>
      <c r="C73" s="6">
        <f>SUMIF($B$4:$B$38,"Other Support Services: Salary (NonCert.)", $C$4:$C$38)</f>
        <v>0</v>
      </c>
    </row>
    <row r="74" spans="2:3">
      <c r="B74" s="4" t="s">
        <v>69</v>
      </c>
      <c r="C74" s="6">
        <f>SUMIF($B$4:$B$38,"Other Support Services: Benefits (NonCert.)", $C$4:$C$38)</f>
        <v>0</v>
      </c>
    </row>
    <row r="75" spans="2:3">
      <c r="B75" s="3" t="s">
        <v>71</v>
      </c>
      <c r="C75" s="6">
        <f>SUMIF($B$4:$B$38,"Other Support Services: Professional Services", $C$4:$C$38)</f>
        <v>0</v>
      </c>
    </row>
    <row r="76" spans="2:3">
      <c r="B76" s="3" t="s">
        <v>73</v>
      </c>
      <c r="C76" s="6">
        <f>SUMIF($B$4:$B$38,"Other Support Services: Rentals", $C$4:$C$38)</f>
        <v>0</v>
      </c>
    </row>
    <row r="77" spans="2:3">
      <c r="B77" s="3" t="s">
        <v>75</v>
      </c>
      <c r="C77" s="6">
        <f>SUMIF($B$4:$B$38,"Other Support Services: Other Purchased Services", $C$4:$C$38)</f>
        <v>0</v>
      </c>
    </row>
    <row r="78" spans="2:3">
      <c r="B78" s="3" t="s">
        <v>77</v>
      </c>
      <c r="C78" s="6">
        <f>SUMIF($B$4:$B$38,"Other Support Services: General Supplies", $C$4:$C$38)</f>
        <v>0</v>
      </c>
    </row>
    <row r="79" spans="2:3">
      <c r="B79" s="3" t="s">
        <v>79</v>
      </c>
      <c r="C79" s="6">
        <f>SUMIF($B$4:$B$38,"Other Support Services: Property", $C$4:$C$38)</f>
        <v>0</v>
      </c>
    </row>
    <row r="80" spans="2:3">
      <c r="B80" s="3" t="s">
        <v>81</v>
      </c>
      <c r="C80" s="6">
        <f>SUMIF($B$4:$B$38,"Other Support Services: Transfer", $C$4:$C$38)</f>
        <v>0</v>
      </c>
    </row>
    <row r="81" spans="2:3">
      <c r="B81" s="4" t="s">
        <v>83</v>
      </c>
      <c r="C81" s="6">
        <f>SUMIF($B$4:$B$38,"Operations and Maintenance: Salary (Cert.)", $C$4:$C$38)</f>
        <v>0</v>
      </c>
    </row>
    <row r="82" spans="2:3">
      <c r="B82" s="4" t="s">
        <v>85</v>
      </c>
      <c r="C82" s="6">
        <f>SUMIF($B$4:$B$38,"Operations and Maintenance: Benefits (Cert.)", $C$4:$C$38)</f>
        <v>0</v>
      </c>
    </row>
    <row r="83" spans="2:3">
      <c r="B83" s="4" t="s">
        <v>87</v>
      </c>
      <c r="C83" s="6">
        <f>SUMIF($B$4:$B$38,"Operations and Maintenance: Salary (NonCert.)", $C$4:$C$38)</f>
        <v>0</v>
      </c>
    </row>
    <row r="84" spans="2:3">
      <c r="B84" s="4" t="s">
        <v>89</v>
      </c>
      <c r="C84" s="6">
        <f>SUMIF($B$4:$B$38,"Operations and Maintenance: Benefits (NonCert.)", $C$4:$C$38)</f>
        <v>0</v>
      </c>
    </row>
    <row r="85" spans="2:3">
      <c r="B85" s="3" t="s">
        <v>91</v>
      </c>
      <c r="C85" s="6">
        <f>SUMIF($B$4:$B$38,"Operations and Maintenance: Professional Services", $C$4:$C$38)</f>
        <v>0</v>
      </c>
    </row>
    <row r="86" spans="2:3">
      <c r="B86" s="3" t="s">
        <v>93</v>
      </c>
      <c r="C86" s="6">
        <f>SUMIF($B$4:$B$38,"Operations and Maintenance: Rentals", $C$4:$C$38)</f>
        <v>0</v>
      </c>
    </row>
    <row r="87" spans="2:3">
      <c r="B87" s="3" t="s">
        <v>95</v>
      </c>
      <c r="C87" s="6">
        <f>SUMIF($B$4:$B$38,"Operations and Maintenance: Other Purchased Services", $C$4:$C$38)</f>
        <v>0</v>
      </c>
    </row>
    <row r="88" spans="2:3">
      <c r="B88" s="3" t="s">
        <v>97</v>
      </c>
      <c r="C88" s="6">
        <f>SUMIF($B$4:$B$38,"Operations and Maintenance: General Supplies", $C$4:$C$38)</f>
        <v>0</v>
      </c>
    </row>
    <row r="89" spans="2:3">
      <c r="B89" s="3" t="s">
        <v>99</v>
      </c>
      <c r="C89" s="6">
        <f>SUMIF($B$4:$B$38,"Operations and Maintenance: Property", $C$4:$C$38)</f>
        <v>0</v>
      </c>
    </row>
    <row r="90" spans="2:3">
      <c r="B90" s="3" t="s">
        <v>101</v>
      </c>
      <c r="C90" s="6">
        <f>SUMIF($B$4:$B$38,"Operations and Maintenance: Transfer", $C$4:$C$38)</f>
        <v>0</v>
      </c>
    </row>
    <row r="91" spans="2:3">
      <c r="B91" s="4" t="s">
        <v>103</v>
      </c>
      <c r="C91" s="6">
        <f>SUMIF($B$4:$B$38,"Transportation: Salary (Cert.)", $C$4:$C$38)</f>
        <v>0</v>
      </c>
    </row>
    <row r="92" spans="2:3">
      <c r="B92" s="4" t="s">
        <v>105</v>
      </c>
      <c r="C92" s="6">
        <f>SUMIF($B$4:$B$38,"Transportation: Benefits (Cert.)", $C$4:$C$38)</f>
        <v>0</v>
      </c>
    </row>
    <row r="93" spans="2:3">
      <c r="B93" s="4" t="s">
        <v>107</v>
      </c>
      <c r="C93" s="6">
        <f>SUMIF($B$4:$B$38,"Transportation: Salary (NonCert.)", $C$4:$C$38)</f>
        <v>0</v>
      </c>
    </row>
    <row r="94" spans="2:3">
      <c r="B94" s="4" t="s">
        <v>109</v>
      </c>
      <c r="C94" s="6">
        <f>SUMIF($B$4:$B$38,"Transportation: Benefits (NonCert.)", $C$4:$C$38)</f>
        <v>0</v>
      </c>
    </row>
    <row r="95" spans="2:3">
      <c r="B95" s="3" t="s">
        <v>111</v>
      </c>
      <c r="C95" s="6">
        <f>SUMIF($B$4:$B$38,"Transportation: Professional Services", $C$4:$C$38)</f>
        <v>0</v>
      </c>
    </row>
    <row r="96" spans="2:3">
      <c r="B96" s="3" t="s">
        <v>113</v>
      </c>
      <c r="C96" s="6">
        <f>SUMIF($B$4:$B$38,"Transportation: Rentals", $C$4:$C$38)</f>
        <v>0</v>
      </c>
    </row>
    <row r="97" spans="2:3">
      <c r="B97" s="3" t="s">
        <v>115</v>
      </c>
      <c r="C97" s="6">
        <f>SUMIF($B$4:$B$38,"Transportation: Other Purchased Services", $C$4:$C$38)</f>
        <v>0</v>
      </c>
    </row>
    <row r="98" spans="2:3">
      <c r="B98" s="3" t="s">
        <v>117</v>
      </c>
      <c r="C98" s="6">
        <f>SUMIF($B$4:$B$38,"Transportation: General Supplies", $C$4:$C$38)</f>
        <v>0</v>
      </c>
    </row>
    <row r="99" spans="2:3">
      <c r="B99" s="3" t="s">
        <v>119</v>
      </c>
      <c r="C99" s="6">
        <f>SUMIF($B$4:$B$38,"Transportation: Property", $C$4:$C$38)</f>
        <v>0</v>
      </c>
    </row>
    <row r="100" spans="2:3">
      <c r="B100" s="3" t="s">
        <v>121</v>
      </c>
      <c r="C100" s="6">
        <f>SUMIF($B$4:$B$38,"Transportation: Transfer", $C$4:$C$38)</f>
        <v>0</v>
      </c>
    </row>
    <row r="101" spans="2:3">
      <c r="B101" s="4" t="s">
        <v>123</v>
      </c>
      <c r="C101" s="6">
        <f>SUMIF($B$4:$B$38,"Community Services Operations: Salary (Cert.)", $C$4:$C$38)</f>
        <v>0</v>
      </c>
    </row>
    <row r="102" spans="2:3">
      <c r="B102" s="4" t="s">
        <v>125</v>
      </c>
      <c r="C102" s="6">
        <f>SUMIF($B$4:$B$38,"Community Services Operations: Benefits (Cert.)", $C$4:$C$38)</f>
        <v>0</v>
      </c>
    </row>
    <row r="103" spans="2:3">
      <c r="B103" s="4" t="s">
        <v>127</v>
      </c>
      <c r="C103" s="6">
        <f>SUMIF($B$4:$B$38,"Community Services Operations: Salary (NonCert.)", $C$4:$C$38)</f>
        <v>0</v>
      </c>
    </row>
    <row r="104" spans="2:3">
      <c r="B104" s="4" t="s">
        <v>129</v>
      </c>
      <c r="C104" s="6">
        <f>SUMIF($B$4:$B$38,"Community Services Operations: Benefits (NonCert.)", $C$4:$C$38)</f>
        <v>0</v>
      </c>
    </row>
    <row r="105" spans="2:3">
      <c r="B105" s="3" t="s">
        <v>131</v>
      </c>
      <c r="C105" s="6">
        <f>SUMIF($B$4:$B$38,"Community Services Operations: Professional Services", $C$4:$C$38)</f>
        <v>0</v>
      </c>
    </row>
    <row r="106" spans="2:3">
      <c r="B106" s="3" t="s">
        <v>133</v>
      </c>
      <c r="C106" s="6">
        <f>SUMIF($B$4:$B$38,"Community Services Operations: Rentals", $C$4:$C$38)</f>
        <v>0</v>
      </c>
    </row>
    <row r="107" spans="2:3">
      <c r="B107" s="3" t="s">
        <v>135</v>
      </c>
      <c r="C107" s="6">
        <f>SUMIF($B$4:$B$38,"Community Services Operations: Other Purchased Services", $C$4:$C$38)</f>
        <v>0</v>
      </c>
    </row>
    <row r="108" spans="2:3">
      <c r="B108" s="3" t="s">
        <v>137</v>
      </c>
      <c r="C108" s="6">
        <f>SUMIF($B$4:$B$38,"Community Services Operations: General Supplies", $C$4:$C$38)</f>
        <v>0</v>
      </c>
    </row>
    <row r="109" spans="2:3">
      <c r="B109" s="3" t="s">
        <v>139</v>
      </c>
      <c r="C109" s="6">
        <f>SUMIF($B$4:$B$38,"Community Services Operations: Property", $C$4:$C$38)</f>
        <v>0</v>
      </c>
    </row>
    <row r="110" spans="2:3">
      <c r="B110" s="3" t="s">
        <v>141</v>
      </c>
      <c r="C110" s="6">
        <f>SUMIF($B$4:$B$38,"Community Services Operations: Transfer", $C$4:$C$38)</f>
        <v>0</v>
      </c>
    </row>
    <row r="111" spans="2:3">
      <c r="B111" s="3" t="s">
        <v>143</v>
      </c>
      <c r="C111" s="6">
        <f>SUMIF($B$4:$B$38,"Indirect Cost Used", $C$4:$C$38)</f>
        <v>0</v>
      </c>
    </row>
    <row r="112" spans="2:3" ht="18">
      <c r="B112" s="7" t="s">
        <v>971</v>
      </c>
      <c r="C112" s="8">
        <f>SUM(C4:C38)</f>
        <v>0</v>
      </c>
    </row>
  </sheetData>
  <sheetProtection sheet="1" formatCells="0" formatRows="0" insertRows="0" insertHyperlinks="0" selectLockedCells="1"/>
  <mergeCells count="2">
    <mergeCell ref="A1:C1"/>
    <mergeCell ref="A2:C2"/>
  </mergeCells>
  <conditionalFormatting sqref="B4:B7 A8:C39">
    <cfRule type="expression" dxfId="76" priority="18">
      <formula>MOD(ROW(),2)=0</formula>
    </cfRule>
  </conditionalFormatting>
  <conditionalFormatting sqref="B41:C111">
    <cfRule type="expression" dxfId="75" priority="17">
      <formula>MOD(ROW(),2)=0</formula>
    </cfRule>
  </conditionalFormatting>
  <hyperlinks>
    <hyperlink ref="B3" location="'Budget Example Expenditures'!A1" display="Budget Category" xr:uid="{C6CD0FF0-1CC9-44FD-911E-9603D430CAA6}"/>
  </hyperlinks>
  <pageMargins left="0.7" right="0.7" top="0.75" bottom="0.75" header="0.3" footer="0.3"/>
  <pageSetup orientation="portrait" r:id="rId1"/>
  <drawing r:id="rId2"/>
  <legacyDrawing r:id="rId3"/>
  <extLst>
    <ext xmlns:x14="http://schemas.microsoft.com/office/spreadsheetml/2009/9/main" uri="{78C0D931-6437-407d-A8EE-F0AAD7539E65}">
      <x14:conditionalFormattings>
        <x14:conditionalFormatting xmlns:xm="http://schemas.microsoft.com/office/excel/2006/main">
          <x14:cfRule type="cellIs" priority="4" operator="lessThan" id="{42FB78E5-D50F-475E-8055-20680EB3F26B}">
            <xm:f>'Funding Descriptions'!$C40</xm:f>
            <x14:dxf>
              <font>
                <b/>
                <i val="0"/>
                <color rgb="FFC00000"/>
              </font>
              <fill>
                <patternFill patternType="solid">
                  <bgColor theme="5" tint="0.79998168889431442"/>
                </patternFill>
              </fill>
            </x14:dxf>
          </x14:cfRule>
          <x14:cfRule type="cellIs" priority="8" operator="greaterThan" id="{76619661-0A03-4F76-A61F-331F59E876C2}">
            <xm:f>'Funding Descriptions'!$C40</xm:f>
            <x14:dxf>
              <font>
                <b/>
                <i val="0"/>
                <color rgb="FF00B050"/>
              </font>
              <fill>
                <patternFill patternType="solid">
                  <bgColor theme="9" tint="0.79998168889431442"/>
                </patternFill>
              </fill>
            </x14:dxf>
          </x14:cfRule>
          <xm:sqref>C41:C112</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00000000-0002-0000-0600-000000000000}">
          <x14:formula1>
            <xm:f>List!$A$2:$A$73</xm:f>
          </x14:formula1>
          <xm:sqref>B4:B39</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82A8BC521FCD54BA21E0791CDD26AAA" ma:contentTypeVersion="13" ma:contentTypeDescription="Create a new document." ma:contentTypeScope="" ma:versionID="e1db1c6ed168a548ebf421a68cfec17c">
  <xsd:schema xmlns:xsd="http://www.w3.org/2001/XMLSchema" xmlns:xs="http://www.w3.org/2001/XMLSchema" xmlns:p="http://schemas.microsoft.com/office/2006/metadata/properties" xmlns:ns2="545135bc-f746-4ecd-b57d-722b08d27fde" xmlns:ns3="00f2a088-9878-4924-9925-3fe3a50df51e" targetNamespace="http://schemas.microsoft.com/office/2006/metadata/properties" ma:root="true" ma:fieldsID="a1258b297714e211060c6047d590bec3" ns2:_="" ns3:_="">
    <xsd:import namespace="545135bc-f746-4ecd-b57d-722b08d27fde"/>
    <xsd:import namespace="00f2a088-9878-4924-9925-3fe3a50df51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45135bc-f746-4ecd-b57d-722b08d27fd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a2675d46-00a0-495e-b90c-e7abf5d36b7d"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0f2a088-9878-4924-9925-3fe3a50df51e"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9314a25-2207-48f7-a3bd-4d95082a8a4b}" ma:internalName="TaxCatchAll" ma:showField="CatchAllData" ma:web="00f2a088-9878-4924-9925-3fe3a50df51e">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00f2a088-9878-4924-9925-3fe3a50df51e" xsi:nil="true"/>
    <lcf76f155ced4ddcb4097134ff3c332f xmlns="545135bc-f746-4ecd-b57d-722b08d27fde">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1780688D-2EF2-4CEE-8E6C-46E903EA5D66}"/>
</file>

<file path=customXml/itemProps2.xml><?xml version="1.0" encoding="utf-8"?>
<ds:datastoreItem xmlns:ds="http://schemas.openxmlformats.org/officeDocument/2006/customXml" ds:itemID="{5F74F513-7BEA-4AC9-AEBB-EB0EE9BACF0D}"/>
</file>

<file path=customXml/itemProps3.xml><?xml version="1.0" encoding="utf-8"?>
<ds:datastoreItem xmlns:ds="http://schemas.openxmlformats.org/officeDocument/2006/customXml" ds:itemID="{9AF24299-7B09-4C31-93A7-B0E0ED74D01B}"/>
</file>

<file path=docProps/app.xml><?xml version="1.0" encoding="utf-8"?>
<Properties xmlns="http://schemas.openxmlformats.org/officeDocument/2006/extended-properties" xmlns:vt="http://schemas.openxmlformats.org/officeDocument/2006/docPropsVTypes">
  <Application>Microsoft Excel Online</Application>
  <Manager/>
  <Company>State of Indiana</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Marshall, Dwayne A</dc:creator>
  <cp:keywords/>
  <dc:description/>
  <cp:lastModifiedBy/>
  <cp:revision/>
  <dcterms:created xsi:type="dcterms:W3CDTF">2018-08-12T22:55:49Z</dcterms:created>
  <dcterms:modified xsi:type="dcterms:W3CDTF">2025-10-06T17:36:16Z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0x010100582A8BC521FCD54BA21E0791CDD26AAA</vt:lpwstr>
  </property>
  <property fmtid="{D5CDD505-2E9C-101B-9397-08002B2CF9AE}" pid="3" name="MediaServiceImageTags">
    <vt:lpwstr/>
  </property>
</Properties>
</file>