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N:\Communications\2023 pay 2024\"/>
    </mc:Choice>
  </mc:AlternateContent>
  <xr:revisionPtr revIDLastSave="0" documentId="8_{11264650-98D4-4AC5-9F8F-B5D7AF22917E}" xr6:coauthVersionLast="47" xr6:coauthVersionMax="47" xr10:uidLastSave="{00000000-0000-0000-0000-000000000000}"/>
  <bookViews>
    <workbookView xWindow="-110" yWindow="-110" windowWidth="19420" windowHeight="10420" firstSheet="6" activeTab="6" xr2:uid="{1C9607D4-6510-42C1-8489-36E8F09D0CC6}"/>
  </bookViews>
  <sheets>
    <sheet name="Notes" sheetId="2" state="hidden" r:id="rId1"/>
    <sheet name="Source" sheetId="1" state="hidden" r:id="rId2"/>
    <sheet name="Ref Source" sheetId="3" state="hidden" r:id="rId3"/>
    <sheet name="Support" sheetId="8" state="hidden" r:id="rId4"/>
    <sheet name="School List" sheetId="4" state="hidden" r:id="rId5"/>
    <sheet name="Selection Page" sheetId="5" state="hidden" r:id="rId6"/>
    <sheet name="Maximum Rates" sheetId="7" r:id="rId7"/>
  </sheets>
  <externalReferences>
    <externalReference r:id="rId8"/>
    <externalReference r:id="rId9"/>
    <externalReference r:id="rId10"/>
  </externalReferences>
  <definedNames>
    <definedName name="_xlnm._FilterDatabase" localSheetId="2" hidden="1">'Ref Source'!$A$1:$K$80</definedName>
    <definedName name="_xlnm._FilterDatabase" localSheetId="4" hidden="1">'School List'!$A$1:$G$338</definedName>
    <definedName name="_xlnm._FilterDatabase" localSheetId="1" hidden="1">Source!$A$1:$I$79</definedName>
    <definedName name="_xlnm._FilterDatabase" localSheetId="3" hidden="1">Support!$A$1:$AG$99</definedName>
    <definedName name="FIT_Factor">'[1]Misc Revenue Sheet'!$M$1</definedName>
    <definedName name="Fund_Code_Name_Short">'[2]User Guide'!$E$2:$E$466</definedName>
    <definedName name="Fund_Code_Number">'[2]User Guide'!$D$2:$D$466</definedName>
    <definedName name="JuneDistributionsYN">'[3]July-Dec Property Tax Estimates'!$F$22</definedName>
    <definedName name="NecessaryTranfsersYN">'[3]July-Dec Property Tax Estimates'!#REF!</definedName>
    <definedName name="Year">Notes!$A$2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2" i="3" l="1"/>
  <c r="K73" i="3"/>
  <c r="K74" i="3"/>
  <c r="K75" i="3"/>
  <c r="K76" i="3"/>
  <c r="K77" i="3"/>
  <c r="K78" i="3"/>
  <c r="K79" i="3"/>
  <c r="K80" i="3"/>
  <c r="D72" i="3"/>
  <c r="D73" i="3"/>
  <c r="D74" i="3"/>
  <c r="D75" i="3"/>
  <c r="D76" i="3"/>
  <c r="H72" i="3"/>
  <c r="H73" i="3"/>
  <c r="H74" i="3"/>
  <c r="H75" i="3"/>
  <c r="H76" i="3"/>
  <c r="K60" i="3"/>
  <c r="K35" i="3"/>
  <c r="K36" i="3"/>
  <c r="K25" i="3"/>
  <c r="K51" i="3"/>
  <c r="K4" i="3"/>
  <c r="K61" i="3"/>
  <c r="K37" i="3"/>
  <c r="K5" i="3"/>
  <c r="K38" i="3"/>
  <c r="K11" i="3"/>
  <c r="K12" i="3"/>
  <c r="K6" i="3"/>
  <c r="K52" i="3"/>
  <c r="K62" i="3"/>
  <c r="K7" i="3"/>
  <c r="K26" i="3"/>
  <c r="K13" i="3"/>
  <c r="K53" i="3"/>
  <c r="K39" i="3"/>
  <c r="K14" i="3"/>
  <c r="K15" i="3"/>
  <c r="K54" i="3"/>
  <c r="K27" i="3"/>
  <c r="K8" i="3"/>
  <c r="K40" i="3"/>
  <c r="K28" i="3"/>
  <c r="K16" i="3"/>
  <c r="K17" i="3"/>
  <c r="K63" i="3"/>
  <c r="K41" i="3"/>
  <c r="K55" i="3"/>
  <c r="K9" i="3"/>
  <c r="K10" i="3"/>
  <c r="K64" i="3"/>
  <c r="K65" i="3"/>
  <c r="K18" i="3"/>
  <c r="K29" i="3"/>
  <c r="K56" i="3"/>
  <c r="K66" i="3"/>
  <c r="K42" i="3"/>
  <c r="K30" i="3"/>
  <c r="K43" i="3"/>
  <c r="K19" i="3"/>
  <c r="K67" i="3"/>
  <c r="K20" i="3"/>
  <c r="K44" i="3"/>
  <c r="K45" i="3"/>
  <c r="K2" i="3"/>
  <c r="K21" i="3"/>
  <c r="K49" i="3"/>
  <c r="K31" i="3"/>
  <c r="K46" i="3"/>
  <c r="K58" i="3"/>
  <c r="K68" i="3"/>
  <c r="K47" i="3"/>
  <c r="K22" i="3"/>
  <c r="K23" i="3"/>
  <c r="K3" i="3"/>
  <c r="K32" i="3"/>
  <c r="K69" i="3"/>
  <c r="K33" i="3"/>
  <c r="K48" i="3"/>
  <c r="K59" i="3"/>
  <c r="K70" i="3"/>
  <c r="K34" i="3"/>
  <c r="K71" i="3"/>
  <c r="K24" i="3"/>
  <c r="K50" i="3"/>
  <c r="O90" i="8"/>
  <c r="O91" i="8"/>
  <c r="O92" i="8"/>
  <c r="O93" i="8"/>
  <c r="O94" i="8"/>
  <c r="O95" i="8"/>
  <c r="O96" i="8"/>
  <c r="O97" i="8"/>
  <c r="O98" i="8"/>
  <c r="O99" i="8"/>
  <c r="L1" i="8" l="1"/>
  <c r="N90" i="8"/>
  <c r="P90" i="8"/>
  <c r="Q90" i="8"/>
  <c r="R90" i="8"/>
  <c r="S90" i="8"/>
  <c r="T90" i="8"/>
  <c r="U90" i="8"/>
  <c r="V90" i="8"/>
  <c r="W90" i="8"/>
  <c r="N91" i="8"/>
  <c r="P91" i="8"/>
  <c r="Q91" i="8"/>
  <c r="R91" i="8"/>
  <c r="S91" i="8"/>
  <c r="T91" i="8"/>
  <c r="U91" i="8"/>
  <c r="V91" i="8"/>
  <c r="W91" i="8"/>
  <c r="N92" i="8"/>
  <c r="P92" i="8"/>
  <c r="Q92" i="8"/>
  <c r="R92" i="8"/>
  <c r="S92" i="8"/>
  <c r="T92" i="8"/>
  <c r="U92" i="8"/>
  <c r="V92" i="8"/>
  <c r="W92" i="8"/>
  <c r="N93" i="8"/>
  <c r="P93" i="8"/>
  <c r="Q93" i="8"/>
  <c r="R93" i="8"/>
  <c r="S93" i="8"/>
  <c r="T93" i="8"/>
  <c r="U93" i="8"/>
  <c r="V93" i="8"/>
  <c r="W93" i="8"/>
  <c r="N94" i="8"/>
  <c r="P94" i="8"/>
  <c r="Q94" i="8"/>
  <c r="R94" i="8"/>
  <c r="S94" i="8"/>
  <c r="T94" i="8"/>
  <c r="U94" i="8"/>
  <c r="V94" i="8"/>
  <c r="W94" i="8"/>
  <c r="N95" i="8"/>
  <c r="P95" i="8"/>
  <c r="Q95" i="8"/>
  <c r="R95" i="8"/>
  <c r="S95" i="8"/>
  <c r="T95" i="8"/>
  <c r="U95" i="8"/>
  <c r="V95" i="8"/>
  <c r="W95" i="8"/>
  <c r="N96" i="8"/>
  <c r="P96" i="8"/>
  <c r="Q96" i="8"/>
  <c r="R96" i="8"/>
  <c r="S96" i="8"/>
  <c r="T96" i="8"/>
  <c r="U96" i="8"/>
  <c r="V96" i="8"/>
  <c r="W96" i="8"/>
  <c r="N97" i="8"/>
  <c r="P97" i="8"/>
  <c r="Q97" i="8"/>
  <c r="R97" i="8"/>
  <c r="S97" i="8"/>
  <c r="T97" i="8"/>
  <c r="U97" i="8"/>
  <c r="V97" i="8"/>
  <c r="W97" i="8"/>
  <c r="N98" i="8"/>
  <c r="P98" i="8"/>
  <c r="Q98" i="8"/>
  <c r="R98" i="8"/>
  <c r="S98" i="8"/>
  <c r="T98" i="8"/>
  <c r="U98" i="8"/>
  <c r="V98" i="8"/>
  <c r="W98" i="8"/>
  <c r="N99" i="8"/>
  <c r="P99" i="8"/>
  <c r="Q99" i="8"/>
  <c r="R99" i="8"/>
  <c r="S99" i="8"/>
  <c r="T99" i="8"/>
  <c r="U99" i="8"/>
  <c r="V99" i="8"/>
  <c r="W99" i="8"/>
  <c r="H24" i="3"/>
  <c r="H71" i="3"/>
  <c r="H34" i="3"/>
  <c r="H70" i="3"/>
  <c r="H59" i="3"/>
  <c r="H48" i="3"/>
  <c r="H33" i="3"/>
  <c r="H69" i="3"/>
  <c r="H32" i="3"/>
  <c r="H23" i="3"/>
  <c r="H22" i="3"/>
  <c r="H47" i="3"/>
  <c r="H68" i="3"/>
  <c r="H58" i="3"/>
  <c r="H46" i="3"/>
  <c r="H31" i="3"/>
  <c r="H49" i="3"/>
  <c r="H21" i="3"/>
  <c r="H45" i="3"/>
  <c r="H44" i="3"/>
  <c r="H20" i="3"/>
  <c r="H67" i="3"/>
  <c r="H19" i="3"/>
  <c r="H43" i="3"/>
  <c r="H30" i="3"/>
  <c r="H42" i="3"/>
  <c r="H66" i="3"/>
  <c r="H56" i="3"/>
  <c r="H29" i="3"/>
  <c r="H18" i="3"/>
  <c r="H65" i="3"/>
  <c r="H64" i="3"/>
  <c r="H55" i="3"/>
  <c r="H41" i="3"/>
  <c r="H63" i="3"/>
  <c r="H17" i="3"/>
  <c r="H16" i="3"/>
  <c r="H28" i="3"/>
  <c r="H40" i="3"/>
  <c r="H27" i="3"/>
  <c r="H54" i="3"/>
  <c r="H15" i="3"/>
  <c r="H14" i="3"/>
  <c r="H39" i="3"/>
  <c r="H53" i="3"/>
  <c r="H13" i="3"/>
  <c r="H26" i="3"/>
  <c r="H62" i="3"/>
  <c r="H52" i="3"/>
  <c r="H12" i="3"/>
  <c r="H11" i="3"/>
  <c r="H38" i="3"/>
  <c r="H37" i="3"/>
  <c r="H61" i="3"/>
  <c r="H51" i="3"/>
  <c r="H25" i="3"/>
  <c r="H36" i="3"/>
  <c r="H35" i="3"/>
  <c r="H60" i="3"/>
  <c r="H50" i="3"/>
  <c r="H10" i="3"/>
  <c r="H9" i="3"/>
  <c r="H8" i="3"/>
  <c r="H7" i="3"/>
  <c r="H6" i="3"/>
  <c r="H5" i="3"/>
  <c r="H4" i="3"/>
  <c r="H2" i="3"/>
  <c r="F3" i="8"/>
  <c r="G3" i="8"/>
  <c r="F4" i="8"/>
  <c r="G4" i="8"/>
  <c r="F5" i="8"/>
  <c r="G5" i="8"/>
  <c r="F6" i="8"/>
  <c r="G6" i="8"/>
  <c r="F7" i="8"/>
  <c r="G7" i="8"/>
  <c r="F8" i="8"/>
  <c r="G8" i="8"/>
  <c r="F9" i="8"/>
  <c r="G9" i="8"/>
  <c r="F10" i="8"/>
  <c r="G10" i="8"/>
  <c r="F11" i="8"/>
  <c r="G11" i="8"/>
  <c r="F12" i="8"/>
  <c r="G12" i="8"/>
  <c r="F13" i="8"/>
  <c r="G13" i="8"/>
  <c r="F14" i="8"/>
  <c r="G14" i="8"/>
  <c r="F15" i="8"/>
  <c r="G15" i="8"/>
  <c r="F16" i="8"/>
  <c r="G16" i="8"/>
  <c r="F17" i="8"/>
  <c r="G17" i="8"/>
  <c r="F18" i="8"/>
  <c r="G18" i="8"/>
  <c r="F19" i="8"/>
  <c r="G19" i="8"/>
  <c r="F20" i="8"/>
  <c r="G20" i="8"/>
  <c r="F21" i="8"/>
  <c r="G21" i="8"/>
  <c r="F22" i="8"/>
  <c r="G22" i="8"/>
  <c r="F23" i="8"/>
  <c r="G23" i="8"/>
  <c r="F24" i="8"/>
  <c r="G24" i="8"/>
  <c r="F25" i="8"/>
  <c r="G25" i="8"/>
  <c r="F26" i="8"/>
  <c r="G26" i="8"/>
  <c r="F27" i="8"/>
  <c r="G27" i="8"/>
  <c r="F28" i="8"/>
  <c r="G28" i="8"/>
  <c r="F29" i="8"/>
  <c r="G29" i="8"/>
  <c r="F30" i="8"/>
  <c r="G30" i="8"/>
  <c r="F31" i="8"/>
  <c r="G31" i="8"/>
  <c r="F32" i="8"/>
  <c r="G32" i="8"/>
  <c r="F33" i="8"/>
  <c r="G33" i="8"/>
  <c r="F34" i="8"/>
  <c r="G34" i="8"/>
  <c r="F35" i="8"/>
  <c r="G35" i="8"/>
  <c r="F36" i="8"/>
  <c r="G36" i="8"/>
  <c r="F37" i="8"/>
  <c r="G37" i="8"/>
  <c r="F38" i="8"/>
  <c r="G38" i="8"/>
  <c r="F39" i="8"/>
  <c r="G39" i="8"/>
  <c r="F40" i="8"/>
  <c r="G40" i="8"/>
  <c r="F41" i="8"/>
  <c r="G41" i="8"/>
  <c r="F42" i="8"/>
  <c r="G42" i="8"/>
  <c r="F43" i="8"/>
  <c r="G43" i="8"/>
  <c r="F44" i="8"/>
  <c r="G44" i="8"/>
  <c r="F45" i="8"/>
  <c r="G45" i="8"/>
  <c r="F46" i="8"/>
  <c r="G46" i="8"/>
  <c r="F47" i="8"/>
  <c r="G47" i="8"/>
  <c r="F48" i="8"/>
  <c r="G48" i="8"/>
  <c r="F49" i="8"/>
  <c r="G49" i="8"/>
  <c r="F50" i="8"/>
  <c r="G50" i="8"/>
  <c r="F51" i="8"/>
  <c r="G51" i="8"/>
  <c r="F52" i="8"/>
  <c r="G52" i="8"/>
  <c r="F53" i="8"/>
  <c r="G53" i="8"/>
  <c r="F54" i="8"/>
  <c r="G54" i="8"/>
  <c r="F55" i="8"/>
  <c r="G55" i="8"/>
  <c r="F56" i="8"/>
  <c r="G56" i="8"/>
  <c r="F57" i="8"/>
  <c r="G57" i="8"/>
  <c r="F58" i="8"/>
  <c r="G58" i="8"/>
  <c r="F59" i="8"/>
  <c r="G59" i="8"/>
  <c r="F60" i="8"/>
  <c r="G60" i="8"/>
  <c r="F61" i="8"/>
  <c r="G61" i="8"/>
  <c r="F62" i="8"/>
  <c r="G62" i="8"/>
  <c r="F63" i="8"/>
  <c r="G63" i="8"/>
  <c r="F64" i="8"/>
  <c r="G64" i="8"/>
  <c r="F65" i="8"/>
  <c r="G65" i="8"/>
  <c r="F66" i="8"/>
  <c r="G66" i="8"/>
  <c r="F67" i="8"/>
  <c r="G67" i="8"/>
  <c r="F68" i="8"/>
  <c r="G68" i="8"/>
  <c r="F69" i="8"/>
  <c r="G69" i="8"/>
  <c r="F70" i="8"/>
  <c r="G70" i="8"/>
  <c r="F71" i="8"/>
  <c r="G71" i="8"/>
  <c r="F72" i="8"/>
  <c r="G72" i="8"/>
  <c r="F73" i="8"/>
  <c r="G73" i="8"/>
  <c r="F74" i="8"/>
  <c r="G74" i="8"/>
  <c r="F75" i="8"/>
  <c r="G75" i="8"/>
  <c r="F76" i="8"/>
  <c r="G76" i="8"/>
  <c r="F77" i="8"/>
  <c r="G77" i="8"/>
  <c r="F78" i="8"/>
  <c r="G78" i="8"/>
  <c r="F79" i="8"/>
  <c r="G79" i="8"/>
  <c r="F80" i="8"/>
  <c r="G80" i="8"/>
  <c r="F81" i="8"/>
  <c r="G81" i="8"/>
  <c r="F82" i="8"/>
  <c r="G82" i="8"/>
  <c r="F83" i="8"/>
  <c r="G83" i="8"/>
  <c r="F84" i="8"/>
  <c r="G84" i="8"/>
  <c r="F85" i="8"/>
  <c r="G85" i="8"/>
  <c r="F86" i="8"/>
  <c r="G86" i="8"/>
  <c r="B3" i="8"/>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A3" i="8"/>
  <c r="A4" i="8"/>
  <c r="A5" i="8"/>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H38" i="8" s="1"/>
  <c r="O38" i="8" s="1"/>
  <c r="A39" i="8"/>
  <c r="A40" i="8"/>
  <c r="A41" i="8"/>
  <c r="A42" i="8"/>
  <c r="A43" i="8"/>
  <c r="A44" i="8"/>
  <c r="A45" i="8"/>
  <c r="A46" i="8"/>
  <c r="A47" i="8"/>
  <c r="A48" i="8"/>
  <c r="H48" i="8" s="1"/>
  <c r="O48" i="8" s="1"/>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D60" i="3"/>
  <c r="D35" i="3"/>
  <c r="D36" i="3"/>
  <c r="D25" i="3"/>
  <c r="D51" i="3"/>
  <c r="D4" i="3"/>
  <c r="D61" i="3"/>
  <c r="D37" i="3"/>
  <c r="D5" i="3"/>
  <c r="D38" i="3"/>
  <c r="D11" i="3"/>
  <c r="D12" i="3"/>
  <c r="D6" i="3"/>
  <c r="D52" i="3"/>
  <c r="D62" i="3"/>
  <c r="D7" i="3"/>
  <c r="D26" i="3"/>
  <c r="D13" i="3"/>
  <c r="D53" i="3"/>
  <c r="D39" i="3"/>
  <c r="D14" i="3"/>
  <c r="D15" i="3"/>
  <c r="D54" i="3"/>
  <c r="D27" i="3"/>
  <c r="D8" i="3"/>
  <c r="D40" i="3"/>
  <c r="D28" i="3"/>
  <c r="D16" i="3"/>
  <c r="D17" i="3"/>
  <c r="D63" i="3"/>
  <c r="D41" i="3"/>
  <c r="D55" i="3"/>
  <c r="D9" i="3"/>
  <c r="D10" i="3"/>
  <c r="D64" i="3"/>
  <c r="D65" i="3"/>
  <c r="D18" i="3"/>
  <c r="D29" i="3"/>
  <c r="D56" i="3"/>
  <c r="D66" i="3"/>
  <c r="D42" i="3"/>
  <c r="D30" i="3"/>
  <c r="D43" i="3"/>
  <c r="D19" i="3"/>
  <c r="D67" i="3"/>
  <c r="D20" i="3"/>
  <c r="D44" i="3"/>
  <c r="D45" i="3"/>
  <c r="D2" i="3"/>
  <c r="D21" i="3"/>
  <c r="D49" i="3"/>
  <c r="D31" i="3"/>
  <c r="D46" i="3"/>
  <c r="D58" i="3"/>
  <c r="D68" i="3"/>
  <c r="D47" i="3"/>
  <c r="D22" i="3"/>
  <c r="D23" i="3"/>
  <c r="D3" i="3"/>
  <c r="D32" i="3"/>
  <c r="D69" i="3"/>
  <c r="D33" i="3"/>
  <c r="D48" i="3"/>
  <c r="D59" i="3"/>
  <c r="D70" i="3"/>
  <c r="D34" i="3"/>
  <c r="D71" i="3"/>
  <c r="D24" i="3"/>
  <c r="D50" i="3"/>
  <c r="G2" i="8"/>
  <c r="F2" i="8"/>
  <c r="B2" i="8"/>
  <c r="A2" i="8"/>
  <c r="G1" i="5"/>
  <c r="L97" i="8" l="1"/>
  <c r="C28" i="8"/>
  <c r="D84" i="8"/>
  <c r="C76" i="8"/>
  <c r="C60" i="8"/>
  <c r="E29" i="8"/>
  <c r="E35" i="8"/>
  <c r="D10" i="8"/>
  <c r="D50" i="8"/>
  <c r="E31" i="8"/>
  <c r="D6" i="8"/>
  <c r="U38" i="8"/>
  <c r="N38" i="8"/>
  <c r="S38" i="8"/>
  <c r="T38" i="8"/>
  <c r="C69" i="8"/>
  <c r="E69" i="8"/>
  <c r="C30" i="8"/>
  <c r="E30" i="8"/>
  <c r="E21" i="8"/>
  <c r="D21" i="8"/>
  <c r="C21" i="8"/>
  <c r="E13" i="8"/>
  <c r="D13" i="8"/>
  <c r="E5" i="8"/>
  <c r="C5" i="8"/>
  <c r="D5" i="8"/>
  <c r="C13" i="8"/>
  <c r="D30" i="8"/>
  <c r="H77" i="8"/>
  <c r="O77" i="8" s="1"/>
  <c r="C77" i="8"/>
  <c r="D77" i="8"/>
  <c r="C46" i="8"/>
  <c r="E46" i="8"/>
  <c r="D46" i="8"/>
  <c r="H14" i="8"/>
  <c r="O14" i="8" s="1"/>
  <c r="C14" i="8"/>
  <c r="D14" i="8"/>
  <c r="E76" i="8"/>
  <c r="D76" i="8"/>
  <c r="E37" i="8"/>
  <c r="D37" i="8"/>
  <c r="C37" i="8"/>
  <c r="E83" i="8"/>
  <c r="D83" i="8"/>
  <c r="C83" i="8"/>
  <c r="E75" i="8"/>
  <c r="D75" i="8"/>
  <c r="H67" i="8"/>
  <c r="O67" i="8" s="1"/>
  <c r="E67" i="8"/>
  <c r="D67" i="8"/>
  <c r="C67" i="8"/>
  <c r="E59" i="8"/>
  <c r="D59" i="8"/>
  <c r="E52" i="8"/>
  <c r="D52" i="8"/>
  <c r="C52" i="8"/>
  <c r="H44" i="8"/>
  <c r="O44" i="8" s="1"/>
  <c r="E44" i="8"/>
  <c r="D44" i="8"/>
  <c r="H36" i="8"/>
  <c r="O36" i="8" s="1"/>
  <c r="E36" i="8"/>
  <c r="D36" i="8"/>
  <c r="C36" i="8"/>
  <c r="H28" i="8"/>
  <c r="O28" i="8" s="1"/>
  <c r="E28" i="8"/>
  <c r="D28" i="8"/>
  <c r="H20" i="8"/>
  <c r="O20" i="8" s="1"/>
  <c r="E20" i="8"/>
  <c r="D20" i="8"/>
  <c r="C20" i="8"/>
  <c r="E12" i="8"/>
  <c r="D12" i="8"/>
  <c r="H4" i="8"/>
  <c r="O4" i="8" s="1"/>
  <c r="E4" i="8"/>
  <c r="D4" i="8"/>
  <c r="C4" i="8"/>
  <c r="C75" i="8"/>
  <c r="C12" i="8"/>
  <c r="D29" i="8"/>
  <c r="C85" i="8"/>
  <c r="E85" i="8"/>
  <c r="H54" i="8"/>
  <c r="O54" i="8" s="1"/>
  <c r="C54" i="8"/>
  <c r="D54" i="8"/>
  <c r="C22" i="8"/>
  <c r="E22" i="8"/>
  <c r="D22" i="8"/>
  <c r="E54" i="8"/>
  <c r="E45" i="8"/>
  <c r="D45" i="8"/>
  <c r="H82" i="8"/>
  <c r="O82" i="8" s="1"/>
  <c r="D82" i="8"/>
  <c r="C82" i="8"/>
  <c r="E82" i="8"/>
  <c r="D74" i="8"/>
  <c r="C74" i="8"/>
  <c r="D66" i="8"/>
  <c r="C66" i="8"/>
  <c r="E66" i="8"/>
  <c r="H58" i="8"/>
  <c r="O58" i="8" s="1"/>
  <c r="D58" i="8"/>
  <c r="C58" i="8"/>
  <c r="P58" i="8" s="1"/>
  <c r="E58" i="8"/>
  <c r="D51" i="8"/>
  <c r="C51" i="8"/>
  <c r="E51" i="8"/>
  <c r="H43" i="8"/>
  <c r="O43" i="8" s="1"/>
  <c r="D43" i="8"/>
  <c r="C43" i="8"/>
  <c r="E43" i="8"/>
  <c r="D35" i="8"/>
  <c r="C35" i="8"/>
  <c r="D27" i="8"/>
  <c r="C27" i="8"/>
  <c r="E27" i="8"/>
  <c r="H19" i="8"/>
  <c r="O19" i="8" s="1"/>
  <c r="D19" i="8"/>
  <c r="C19" i="8"/>
  <c r="P19" i="8" s="1"/>
  <c r="E19" i="8"/>
  <c r="D11" i="8"/>
  <c r="C11" i="8"/>
  <c r="D3" i="8"/>
  <c r="C3" i="8"/>
  <c r="E3" i="8"/>
  <c r="D85" i="8"/>
  <c r="E14" i="8"/>
  <c r="E68" i="8"/>
  <c r="C68" i="8"/>
  <c r="H2" i="8"/>
  <c r="O2" i="8" s="1"/>
  <c r="D2" i="8"/>
  <c r="C2" i="8"/>
  <c r="E2" i="8"/>
  <c r="H89" i="8"/>
  <c r="O89" i="8" s="1"/>
  <c r="E89" i="8"/>
  <c r="C89" i="8"/>
  <c r="D89" i="8"/>
  <c r="H81" i="8"/>
  <c r="O81" i="8" s="1"/>
  <c r="E81" i="8"/>
  <c r="C81" i="8"/>
  <c r="D81" i="8"/>
  <c r="E73" i="8"/>
  <c r="C73" i="8"/>
  <c r="D73" i="8"/>
  <c r="H65" i="8"/>
  <c r="O65" i="8" s="1"/>
  <c r="E65" i="8"/>
  <c r="C65" i="8"/>
  <c r="D65" i="8"/>
  <c r="E57" i="8"/>
  <c r="C57" i="8"/>
  <c r="D57" i="8"/>
  <c r="H50" i="8"/>
  <c r="O50" i="8" s="1"/>
  <c r="E50" i="8"/>
  <c r="C50" i="8"/>
  <c r="E42" i="8"/>
  <c r="C42" i="8"/>
  <c r="D42" i="8"/>
  <c r="H34" i="8"/>
  <c r="E34" i="8"/>
  <c r="C34" i="8"/>
  <c r="D34" i="8"/>
  <c r="H26" i="8"/>
  <c r="O26" i="8" s="1"/>
  <c r="E26" i="8"/>
  <c r="C26" i="8"/>
  <c r="D26" i="8"/>
  <c r="E18" i="8"/>
  <c r="C18" i="8"/>
  <c r="D18" i="8"/>
  <c r="H10" i="8"/>
  <c r="O10" i="8" s="1"/>
  <c r="E10" i="8"/>
  <c r="C10" i="8"/>
  <c r="C59" i="8"/>
  <c r="E11" i="8"/>
  <c r="E60" i="8"/>
  <c r="D60" i="8"/>
  <c r="H88" i="8"/>
  <c r="O88" i="8" s="1"/>
  <c r="E88" i="8"/>
  <c r="D88" i="8"/>
  <c r="C88" i="8"/>
  <c r="H80" i="8"/>
  <c r="O80" i="8" s="1"/>
  <c r="E80" i="8"/>
  <c r="C80" i="8"/>
  <c r="D80" i="8"/>
  <c r="Q80" i="8" s="1"/>
  <c r="H72" i="8"/>
  <c r="E72" i="8"/>
  <c r="D72" i="8"/>
  <c r="C72" i="8"/>
  <c r="E64" i="8"/>
  <c r="C64" i="8"/>
  <c r="D64" i="8"/>
  <c r="H56" i="8"/>
  <c r="O56" i="8" s="1"/>
  <c r="E56" i="8"/>
  <c r="D56" i="8"/>
  <c r="C56" i="8"/>
  <c r="E49" i="8"/>
  <c r="D49" i="8"/>
  <c r="C49" i="8"/>
  <c r="H41" i="8"/>
  <c r="E41" i="8"/>
  <c r="D41" i="8"/>
  <c r="C41" i="8"/>
  <c r="H33" i="8"/>
  <c r="I33" i="8" s="1"/>
  <c r="E33" i="8"/>
  <c r="D33" i="8"/>
  <c r="C33" i="8"/>
  <c r="E25" i="8"/>
  <c r="D25" i="8"/>
  <c r="C25" i="8"/>
  <c r="H17" i="8"/>
  <c r="E17" i="8"/>
  <c r="D17" i="8"/>
  <c r="C17" i="8"/>
  <c r="H9" i="8"/>
  <c r="O9" i="8" s="1"/>
  <c r="E9" i="8"/>
  <c r="D9" i="8"/>
  <c r="C9" i="8"/>
  <c r="C45" i="8"/>
  <c r="D69" i="8"/>
  <c r="E77" i="8"/>
  <c r="C61" i="8"/>
  <c r="E61" i="8"/>
  <c r="D61" i="8"/>
  <c r="C38" i="8"/>
  <c r="P38" i="8" s="1"/>
  <c r="E38" i="8"/>
  <c r="R38" i="8" s="1"/>
  <c r="D38" i="8"/>
  <c r="Q38" i="8" s="1"/>
  <c r="H6" i="8"/>
  <c r="C6" i="8"/>
  <c r="E6" i="8"/>
  <c r="J48" i="8"/>
  <c r="W48" i="8" s="1"/>
  <c r="S48" i="8"/>
  <c r="T48" i="8"/>
  <c r="E84" i="8"/>
  <c r="C84" i="8"/>
  <c r="H53" i="8"/>
  <c r="O53" i="8" s="1"/>
  <c r="E53" i="8"/>
  <c r="C53" i="8"/>
  <c r="D87" i="8"/>
  <c r="E87" i="8"/>
  <c r="C87" i="8"/>
  <c r="H79" i="8"/>
  <c r="O79" i="8" s="1"/>
  <c r="D79" i="8"/>
  <c r="E79" i="8"/>
  <c r="C79" i="8"/>
  <c r="D71" i="8"/>
  <c r="E71" i="8"/>
  <c r="C71" i="8"/>
  <c r="H63" i="8"/>
  <c r="O63" i="8" s="1"/>
  <c r="D63" i="8"/>
  <c r="E63" i="8"/>
  <c r="C63" i="8"/>
  <c r="D55" i="8"/>
  <c r="E55" i="8"/>
  <c r="C55" i="8"/>
  <c r="D48" i="8"/>
  <c r="Q48" i="8" s="1"/>
  <c r="E48" i="8"/>
  <c r="R48" i="8" s="1"/>
  <c r="C48" i="8"/>
  <c r="P48" i="8" s="1"/>
  <c r="D40" i="8"/>
  <c r="E40" i="8"/>
  <c r="C40" i="8"/>
  <c r="H32" i="8"/>
  <c r="O32" i="8" s="1"/>
  <c r="D32" i="8"/>
  <c r="E32" i="8"/>
  <c r="C32" i="8"/>
  <c r="H24" i="8"/>
  <c r="O24" i="8" s="1"/>
  <c r="D24" i="8"/>
  <c r="E24" i="8"/>
  <c r="C24" i="8"/>
  <c r="D16" i="8"/>
  <c r="E16" i="8"/>
  <c r="C16" i="8"/>
  <c r="H8" i="8"/>
  <c r="O8" i="8" s="1"/>
  <c r="D8" i="8"/>
  <c r="E8" i="8"/>
  <c r="C8" i="8"/>
  <c r="U48" i="8"/>
  <c r="C44" i="8"/>
  <c r="D68" i="8"/>
  <c r="E74" i="8"/>
  <c r="C86" i="8"/>
  <c r="D86" i="8"/>
  <c r="E86" i="8"/>
  <c r="H78" i="8"/>
  <c r="O78" i="8" s="1"/>
  <c r="C78" i="8"/>
  <c r="D78" i="8"/>
  <c r="E78" i="8"/>
  <c r="H70" i="8"/>
  <c r="C70" i="8"/>
  <c r="D70" i="8"/>
  <c r="E70" i="8"/>
  <c r="C62" i="8"/>
  <c r="D62" i="8"/>
  <c r="E62" i="8"/>
  <c r="C47" i="8"/>
  <c r="D47" i="8"/>
  <c r="E47" i="8"/>
  <c r="H39" i="8"/>
  <c r="C39" i="8"/>
  <c r="D39" i="8"/>
  <c r="E39" i="8"/>
  <c r="H31" i="8"/>
  <c r="O31" i="8" s="1"/>
  <c r="C31" i="8"/>
  <c r="D31" i="8"/>
  <c r="C23" i="8"/>
  <c r="D23" i="8"/>
  <c r="E23" i="8"/>
  <c r="C15" i="8"/>
  <c r="D15" i="8"/>
  <c r="E15" i="8"/>
  <c r="C7" i="8"/>
  <c r="D7" i="8"/>
  <c r="E7" i="8"/>
  <c r="N48" i="8"/>
  <c r="L48" i="8" s="1"/>
  <c r="M48" i="8" s="1"/>
  <c r="C29" i="8"/>
  <c r="D53" i="8"/>
  <c r="L96" i="8"/>
  <c r="L95" i="8"/>
  <c r="L94" i="8"/>
  <c r="L93" i="8"/>
  <c r="L38" i="8"/>
  <c r="L92" i="8"/>
  <c r="L99" i="8"/>
  <c r="L91" i="8"/>
  <c r="L98" i="8"/>
  <c r="L90" i="8"/>
  <c r="J77" i="8"/>
  <c r="J54" i="8"/>
  <c r="J82" i="8"/>
  <c r="J19" i="8"/>
  <c r="I43" i="8"/>
  <c r="H87" i="8"/>
  <c r="O87" i="8" s="1"/>
  <c r="I88" i="8"/>
  <c r="I44" i="8"/>
  <c r="I28" i="8"/>
  <c r="I20" i="8"/>
  <c r="I80" i="8"/>
  <c r="I58" i="8"/>
  <c r="H21" i="8"/>
  <c r="H86" i="8"/>
  <c r="H84" i="8"/>
  <c r="O84" i="8" s="1"/>
  <c r="H71" i="8"/>
  <c r="H68" i="8"/>
  <c r="O68" i="8" s="1"/>
  <c r="H61" i="8"/>
  <c r="O61" i="8" s="1"/>
  <c r="H59" i="8"/>
  <c r="O59" i="8" s="1"/>
  <c r="H51" i="8"/>
  <c r="H47" i="8"/>
  <c r="O47" i="8" s="1"/>
  <c r="H40" i="8"/>
  <c r="O40" i="8" s="1"/>
  <c r="H35" i="8"/>
  <c r="O35" i="8" s="1"/>
  <c r="H22" i="8"/>
  <c r="O22" i="8" s="1"/>
  <c r="I81" i="8"/>
  <c r="H5" i="8"/>
  <c r="H85" i="8"/>
  <c r="O85" i="8" s="1"/>
  <c r="H76" i="8"/>
  <c r="H66" i="8"/>
  <c r="H62" i="8"/>
  <c r="O62" i="8" s="1"/>
  <c r="H57" i="8"/>
  <c r="O57" i="8" s="1"/>
  <c r="H49" i="8"/>
  <c r="O49" i="8" s="1"/>
  <c r="J38" i="8"/>
  <c r="W38" i="8" s="1"/>
  <c r="H27" i="8"/>
  <c r="O27" i="8" s="1"/>
  <c r="H23" i="8"/>
  <c r="O23" i="8" s="1"/>
  <c r="H11" i="8"/>
  <c r="O11" i="8" s="1"/>
  <c r="I54" i="8"/>
  <c r="H83" i="8"/>
  <c r="O83" i="8" s="1"/>
  <c r="H75" i="8"/>
  <c r="O75" i="8" s="1"/>
  <c r="H37" i="8"/>
  <c r="O37" i="8" s="1"/>
  <c r="H13" i="8"/>
  <c r="O13" i="8" s="1"/>
  <c r="H74" i="8"/>
  <c r="O74" i="8" s="1"/>
  <c r="H64" i="8"/>
  <c r="O64" i="8" s="1"/>
  <c r="H55" i="8"/>
  <c r="O55" i="8" s="1"/>
  <c r="H45" i="8"/>
  <c r="O45" i="8" s="1"/>
  <c r="J43" i="8"/>
  <c r="I38" i="8"/>
  <c r="V38" i="8" s="1"/>
  <c r="H30" i="8"/>
  <c r="O30" i="8" s="1"/>
  <c r="H25" i="8"/>
  <c r="O25" i="8" s="1"/>
  <c r="H18" i="8"/>
  <c r="H16" i="8"/>
  <c r="H12" i="8"/>
  <c r="O12" i="8" s="1"/>
  <c r="H7" i="8"/>
  <c r="O7" i="8" s="1"/>
  <c r="H3" i="8"/>
  <c r="O3" i="8" s="1"/>
  <c r="H60" i="8"/>
  <c r="I36" i="8"/>
  <c r="I82" i="8"/>
  <c r="I77" i="8"/>
  <c r="H69" i="8"/>
  <c r="O69" i="8" s="1"/>
  <c r="H29" i="8"/>
  <c r="O29" i="8" s="1"/>
  <c r="I19" i="8"/>
  <c r="H15" i="8"/>
  <c r="O15" i="8" s="1"/>
  <c r="I14" i="8"/>
  <c r="H52" i="8"/>
  <c r="O52" i="8" s="1"/>
  <c r="H73" i="8"/>
  <c r="O73" i="8" s="1"/>
  <c r="H46" i="8"/>
  <c r="O46" i="8" s="1"/>
  <c r="H42" i="8"/>
  <c r="O42" i="8" s="1"/>
  <c r="J58" i="8"/>
  <c r="I48" i="8"/>
  <c r="V48" i="8" s="1"/>
  <c r="I8" i="8"/>
  <c r="J44" i="8"/>
  <c r="J36" i="8"/>
  <c r="J20" i="8"/>
  <c r="J4" i="8"/>
  <c r="J31" i="8"/>
  <c r="I4" i="8"/>
  <c r="J34" i="8"/>
  <c r="J26" i="8"/>
  <c r="J2" i="8"/>
  <c r="I2" i="8"/>
  <c r="I89" i="8" l="1"/>
  <c r="J89" i="8"/>
  <c r="I87" i="8"/>
  <c r="I22" i="8"/>
  <c r="V22" i="8" s="1"/>
  <c r="I31" i="8"/>
  <c r="V31" i="8" s="1"/>
  <c r="R41" i="8"/>
  <c r="R34" i="8"/>
  <c r="I24" i="8"/>
  <c r="V24" i="8" s="1"/>
  <c r="J88" i="8"/>
  <c r="I65" i="8"/>
  <c r="I83" i="8"/>
  <c r="I79" i="8"/>
  <c r="V79" i="8" s="1"/>
  <c r="J65" i="8"/>
  <c r="J67" i="8"/>
  <c r="I67" i="8"/>
  <c r="V67" i="8" s="1"/>
  <c r="J10" i="8"/>
  <c r="J28" i="8"/>
  <c r="I63" i="8"/>
  <c r="J9" i="8"/>
  <c r="I9" i="8"/>
  <c r="R9" i="8"/>
  <c r="J76" i="8"/>
  <c r="O76" i="8"/>
  <c r="J12" i="8"/>
  <c r="W12" i="8" s="1"/>
  <c r="I40" i="8"/>
  <c r="V40" i="8" s="1"/>
  <c r="I61" i="8"/>
  <c r="J56" i="8"/>
  <c r="J66" i="8"/>
  <c r="W66" i="8" s="1"/>
  <c r="O66" i="8"/>
  <c r="I86" i="8"/>
  <c r="V86" i="8" s="1"/>
  <c r="O86" i="8"/>
  <c r="I6" i="8"/>
  <c r="O6" i="8"/>
  <c r="J33" i="8"/>
  <c r="O33" i="8"/>
  <c r="I16" i="8"/>
  <c r="V16" i="8" s="1"/>
  <c r="O16" i="8"/>
  <c r="I70" i="8"/>
  <c r="O70" i="8"/>
  <c r="I17" i="8"/>
  <c r="V17" i="8" s="1"/>
  <c r="O17" i="8"/>
  <c r="J18" i="8"/>
  <c r="W18" i="8" s="1"/>
  <c r="O18" i="8"/>
  <c r="I51" i="8"/>
  <c r="V51" i="8" s="1"/>
  <c r="O51" i="8"/>
  <c r="J21" i="8"/>
  <c r="O21" i="8"/>
  <c r="Q41" i="8"/>
  <c r="I72" i="8"/>
  <c r="V72" i="8" s="1"/>
  <c r="O72" i="8"/>
  <c r="P34" i="8"/>
  <c r="P73" i="8"/>
  <c r="J5" i="8"/>
  <c r="W5" i="8" s="1"/>
  <c r="O5" i="8"/>
  <c r="J39" i="8"/>
  <c r="O39" i="8"/>
  <c r="I34" i="8"/>
  <c r="V34" i="8" s="1"/>
  <c r="O34" i="8"/>
  <c r="J41" i="8"/>
  <c r="O41" i="8"/>
  <c r="J60" i="8"/>
  <c r="O60" i="8"/>
  <c r="I71" i="8"/>
  <c r="V71" i="8" s="1"/>
  <c r="O71" i="8"/>
  <c r="I41" i="8"/>
  <c r="V41" i="8" s="1"/>
  <c r="J72" i="8"/>
  <c r="W72" i="8" s="1"/>
  <c r="J86" i="8"/>
  <c r="Q72" i="8"/>
  <c r="P50" i="8"/>
  <c r="R72" i="8"/>
  <c r="Q34" i="8"/>
  <c r="P42" i="8"/>
  <c r="Q65" i="8"/>
  <c r="P81" i="8"/>
  <c r="P2" i="8"/>
  <c r="Q64" i="8"/>
  <c r="R33" i="8"/>
  <c r="R49" i="8"/>
  <c r="R42" i="8"/>
  <c r="P65" i="8"/>
  <c r="R81" i="8"/>
  <c r="Q2" i="8"/>
  <c r="P26" i="8"/>
  <c r="P3" i="8"/>
  <c r="Q43" i="8"/>
  <c r="R43" i="8"/>
  <c r="S43" i="8"/>
  <c r="T43" i="8"/>
  <c r="U43" i="8"/>
  <c r="V43" i="8"/>
  <c r="N43" i="8"/>
  <c r="L43" i="8" s="1"/>
  <c r="M43" i="8" s="1"/>
  <c r="W43" i="8"/>
  <c r="T82" i="8"/>
  <c r="U82" i="8"/>
  <c r="S82" i="8"/>
  <c r="N82" i="8"/>
  <c r="L82" i="8" s="1"/>
  <c r="M82" i="8" s="1"/>
  <c r="V82" i="8"/>
  <c r="W82" i="8"/>
  <c r="P82" i="8"/>
  <c r="Q82" i="8"/>
  <c r="R82" i="8"/>
  <c r="T20" i="8"/>
  <c r="W20" i="8"/>
  <c r="P20" i="8"/>
  <c r="S20" i="8"/>
  <c r="N20" i="8"/>
  <c r="L20" i="8" s="1"/>
  <c r="M20" i="8" s="1"/>
  <c r="Q20" i="8"/>
  <c r="R20" i="8"/>
  <c r="U20" i="8"/>
  <c r="V20" i="8"/>
  <c r="J14" i="8"/>
  <c r="W14" i="8" s="1"/>
  <c r="N14" i="8"/>
  <c r="L14" i="8" s="1"/>
  <c r="V14" i="8"/>
  <c r="Q14" i="8"/>
  <c r="R14" i="8"/>
  <c r="U14" i="8"/>
  <c r="P14" i="8"/>
  <c r="S14" i="8"/>
  <c r="T14" i="8"/>
  <c r="I29" i="8"/>
  <c r="V29" i="8" s="1"/>
  <c r="U29" i="8"/>
  <c r="P29" i="8"/>
  <c r="Q29" i="8"/>
  <c r="T29" i="8"/>
  <c r="N29" i="8"/>
  <c r="L29" i="8" s="1"/>
  <c r="M29" i="8" s="1"/>
  <c r="S29" i="8"/>
  <c r="R29" i="8"/>
  <c r="S30" i="8"/>
  <c r="N30" i="8"/>
  <c r="L30" i="8" s="1"/>
  <c r="M30" i="8" s="1"/>
  <c r="R30" i="8"/>
  <c r="P30" i="8"/>
  <c r="Q30" i="8"/>
  <c r="T30" i="8"/>
  <c r="U30" i="8"/>
  <c r="N23" i="8"/>
  <c r="L23" i="8" s="1"/>
  <c r="M23" i="8" s="1"/>
  <c r="Q23" i="8"/>
  <c r="R23" i="8"/>
  <c r="U23" i="8"/>
  <c r="P23" i="8"/>
  <c r="S23" i="8"/>
  <c r="T23" i="8"/>
  <c r="N85" i="8"/>
  <c r="L85" i="8" s="1"/>
  <c r="M85" i="8" s="1"/>
  <c r="P85" i="8"/>
  <c r="Q85" i="8"/>
  <c r="R85" i="8"/>
  <c r="S85" i="8"/>
  <c r="U85" i="8"/>
  <c r="T85" i="8"/>
  <c r="J40" i="8"/>
  <c r="W40" i="8" s="1"/>
  <c r="Q40" i="8"/>
  <c r="R40" i="8"/>
  <c r="S40" i="8"/>
  <c r="T40" i="8"/>
  <c r="U40" i="8"/>
  <c r="N40" i="8"/>
  <c r="L40" i="8" s="1"/>
  <c r="M40" i="8" s="1"/>
  <c r="P40" i="8"/>
  <c r="T86" i="8"/>
  <c r="U86" i="8"/>
  <c r="S86" i="8"/>
  <c r="N86" i="8"/>
  <c r="L86" i="8" s="1"/>
  <c r="M86" i="8" s="1"/>
  <c r="W86" i="8"/>
  <c r="P86" i="8"/>
  <c r="Q86" i="8"/>
  <c r="R86" i="8"/>
  <c r="T6" i="8"/>
  <c r="P6" i="8"/>
  <c r="S6" i="8"/>
  <c r="U6" i="8"/>
  <c r="V6" i="8"/>
  <c r="N6" i="8"/>
  <c r="L6" i="8" s="1"/>
  <c r="Q6" i="8"/>
  <c r="R6" i="8"/>
  <c r="R17" i="8"/>
  <c r="S33" i="8"/>
  <c r="P33" i="8"/>
  <c r="T33" i="8"/>
  <c r="U33" i="8"/>
  <c r="V33" i="8"/>
  <c r="W33" i="8"/>
  <c r="N33" i="8"/>
  <c r="L33" i="8" s="1"/>
  <c r="R26" i="8"/>
  <c r="P27" i="8"/>
  <c r="P66" i="8"/>
  <c r="Q54" i="8"/>
  <c r="R54" i="8"/>
  <c r="S54" i="8"/>
  <c r="T54" i="8"/>
  <c r="U54" i="8"/>
  <c r="N54" i="8"/>
  <c r="L54" i="8" s="1"/>
  <c r="M54" i="8" s="1"/>
  <c r="V54" i="8"/>
  <c r="W54" i="8"/>
  <c r="P54" i="8"/>
  <c r="S32" i="8"/>
  <c r="P32" i="8"/>
  <c r="Q32" i="8"/>
  <c r="R32" i="8"/>
  <c r="T32" i="8"/>
  <c r="U32" i="8"/>
  <c r="N32" i="8"/>
  <c r="L32" i="8" s="1"/>
  <c r="M32" i="8" s="1"/>
  <c r="P17" i="8"/>
  <c r="T17" i="8"/>
  <c r="U17" i="8"/>
  <c r="N17" i="8"/>
  <c r="L17" i="8" s="1"/>
  <c r="M17" i="8" s="1"/>
  <c r="Q17" i="8"/>
  <c r="S17" i="8"/>
  <c r="Q26" i="8"/>
  <c r="U26" i="8"/>
  <c r="S26" i="8"/>
  <c r="T26" i="8"/>
  <c r="W26" i="8"/>
  <c r="N26" i="8"/>
  <c r="L26" i="8" s="1"/>
  <c r="R65" i="8"/>
  <c r="J81" i="8"/>
  <c r="W81" i="8" s="1"/>
  <c r="V81" i="8"/>
  <c r="N81" i="8"/>
  <c r="L81" i="8" s="1"/>
  <c r="U81" i="8"/>
  <c r="S81" i="8"/>
  <c r="T81" i="8"/>
  <c r="T2" i="8"/>
  <c r="U2" i="8"/>
  <c r="V2" i="8"/>
  <c r="W2" i="8"/>
  <c r="N2" i="8"/>
  <c r="L2" i="8" s="1"/>
  <c r="M2" i="8" s="1"/>
  <c r="S2" i="8"/>
  <c r="P11" i="8"/>
  <c r="P51" i="8"/>
  <c r="P4" i="8"/>
  <c r="S4" i="8"/>
  <c r="T4" i="8"/>
  <c r="W4" i="8"/>
  <c r="N4" i="8"/>
  <c r="L4" i="8" s="1"/>
  <c r="Q4" i="8"/>
  <c r="R4" i="8"/>
  <c r="U4" i="8"/>
  <c r="V4" i="8"/>
  <c r="W44" i="8"/>
  <c r="P44" i="8"/>
  <c r="Q44" i="8"/>
  <c r="R44" i="8"/>
  <c r="S44" i="8"/>
  <c r="T44" i="8"/>
  <c r="V44" i="8"/>
  <c r="U44" i="8"/>
  <c r="N44" i="8"/>
  <c r="L44" i="8" s="1"/>
  <c r="M44" i="8" s="1"/>
  <c r="I60" i="8"/>
  <c r="V60" i="8" s="1"/>
  <c r="U60" i="8"/>
  <c r="N60" i="8"/>
  <c r="L60" i="8" s="1"/>
  <c r="M60" i="8" s="1"/>
  <c r="W60" i="8"/>
  <c r="P60" i="8"/>
  <c r="Q60" i="8"/>
  <c r="R60" i="8"/>
  <c r="T60" i="8"/>
  <c r="S60" i="8"/>
  <c r="P74" i="8"/>
  <c r="N74" i="8"/>
  <c r="L74" i="8" s="1"/>
  <c r="M74" i="8" s="1"/>
  <c r="Q74" i="8"/>
  <c r="R74" i="8"/>
  <c r="S74" i="8"/>
  <c r="T74" i="8"/>
  <c r="U74" i="8"/>
  <c r="I76" i="8"/>
  <c r="V76" i="8" s="1"/>
  <c r="S76" i="8"/>
  <c r="T76" i="8"/>
  <c r="U76" i="8"/>
  <c r="N76" i="8"/>
  <c r="L76" i="8" s="1"/>
  <c r="M76" i="8" s="1"/>
  <c r="W76" i="8"/>
  <c r="R76" i="8"/>
  <c r="P76" i="8"/>
  <c r="Q76" i="8"/>
  <c r="I32" i="8"/>
  <c r="V32" i="8" s="1"/>
  <c r="I37" i="8"/>
  <c r="W37" i="8"/>
  <c r="P37" i="8"/>
  <c r="Q37" i="8"/>
  <c r="R37" i="8"/>
  <c r="S37" i="8"/>
  <c r="T37" i="8"/>
  <c r="V37" i="8"/>
  <c r="U37" i="8"/>
  <c r="N37" i="8"/>
  <c r="L37" i="8" s="1"/>
  <c r="N51" i="8"/>
  <c r="L51" i="8" s="1"/>
  <c r="M51" i="8" s="1"/>
  <c r="Q51" i="8"/>
  <c r="R51" i="8"/>
  <c r="S51" i="8"/>
  <c r="T51" i="8"/>
  <c r="U51" i="8"/>
  <c r="I21" i="8"/>
  <c r="V21" i="8" s="1"/>
  <c r="R21" i="8"/>
  <c r="U21" i="8"/>
  <c r="N21" i="8"/>
  <c r="L21" i="8" s="1"/>
  <c r="Q21" i="8"/>
  <c r="S21" i="8"/>
  <c r="T21" i="8"/>
  <c r="W21" i="8"/>
  <c r="P21" i="8"/>
  <c r="S39" i="8"/>
  <c r="T39" i="8"/>
  <c r="U39" i="8"/>
  <c r="N39" i="8"/>
  <c r="L39" i="8" s="1"/>
  <c r="M39" i="8" s="1"/>
  <c r="W39" i="8"/>
  <c r="P39" i="8"/>
  <c r="Q39" i="8"/>
  <c r="R39" i="8"/>
  <c r="R56" i="8"/>
  <c r="N72" i="8"/>
  <c r="L72" i="8" s="1"/>
  <c r="M72" i="8" s="1"/>
  <c r="P72" i="8"/>
  <c r="S72" i="8"/>
  <c r="T72" i="8"/>
  <c r="U72" i="8"/>
  <c r="P88" i="8"/>
  <c r="Q88" i="8"/>
  <c r="W88" i="8"/>
  <c r="R88" i="8"/>
  <c r="S88" i="8"/>
  <c r="T88" i="8"/>
  <c r="U88" i="8"/>
  <c r="N88" i="8"/>
  <c r="L88" i="8" s="1"/>
  <c r="M88" i="8" s="1"/>
  <c r="V88" i="8"/>
  <c r="I10" i="8"/>
  <c r="V10" i="8" s="1"/>
  <c r="U10" i="8"/>
  <c r="P10" i="8"/>
  <c r="Q10" i="8"/>
  <c r="T10" i="8"/>
  <c r="N10" i="8"/>
  <c r="L10" i="8" s="1"/>
  <c r="M10" i="8" s="1"/>
  <c r="R10" i="8"/>
  <c r="S10" i="8"/>
  <c r="W10" i="8"/>
  <c r="R50" i="8"/>
  <c r="N65" i="8"/>
  <c r="L65" i="8" s="1"/>
  <c r="M65" i="8" s="1"/>
  <c r="S65" i="8"/>
  <c r="W65" i="8"/>
  <c r="V65" i="8"/>
  <c r="T65" i="8"/>
  <c r="U65" i="8"/>
  <c r="P35" i="8"/>
  <c r="W28" i="8"/>
  <c r="R28" i="8"/>
  <c r="S28" i="8"/>
  <c r="N28" i="8"/>
  <c r="L28" i="8" s="1"/>
  <c r="M28" i="8" s="1"/>
  <c r="V28" i="8"/>
  <c r="P28" i="8"/>
  <c r="Q28" i="8"/>
  <c r="T28" i="8"/>
  <c r="U28" i="8"/>
  <c r="U67" i="8"/>
  <c r="N67" i="8"/>
  <c r="L67" i="8" s="1"/>
  <c r="M67" i="8" s="1"/>
  <c r="W67" i="8"/>
  <c r="P67" i="8"/>
  <c r="T67" i="8"/>
  <c r="Q67" i="8"/>
  <c r="S67" i="8"/>
  <c r="R67" i="8"/>
  <c r="P70" i="8"/>
  <c r="Q70" i="8"/>
  <c r="R70" i="8"/>
  <c r="V70" i="8"/>
  <c r="U70" i="8"/>
  <c r="N70" i="8"/>
  <c r="L70" i="8" s="1"/>
  <c r="S70" i="8"/>
  <c r="T70" i="8"/>
  <c r="N73" i="8"/>
  <c r="L73" i="8" s="1"/>
  <c r="S73" i="8"/>
  <c r="T73" i="8"/>
  <c r="U73" i="8"/>
  <c r="Q69" i="8"/>
  <c r="R69" i="8"/>
  <c r="S69" i="8"/>
  <c r="T69" i="8"/>
  <c r="P69" i="8"/>
  <c r="U69" i="8"/>
  <c r="N69" i="8"/>
  <c r="L69" i="8" s="1"/>
  <c r="M69" i="8" s="1"/>
  <c r="R3" i="8"/>
  <c r="U3" i="8"/>
  <c r="Q3" i="8"/>
  <c r="S3" i="8"/>
  <c r="T3" i="8"/>
  <c r="N3" i="8"/>
  <c r="L3" i="8" s="1"/>
  <c r="M3" i="8" s="1"/>
  <c r="I13" i="8"/>
  <c r="V13" i="8" s="1"/>
  <c r="P13" i="8"/>
  <c r="S13" i="8"/>
  <c r="T13" i="8"/>
  <c r="Q13" i="8"/>
  <c r="R13" i="8"/>
  <c r="U13" i="8"/>
  <c r="N13" i="8"/>
  <c r="L13" i="8" s="1"/>
  <c r="M13" i="8" s="1"/>
  <c r="Q27" i="8"/>
  <c r="T27" i="8"/>
  <c r="U27" i="8"/>
  <c r="N27" i="8"/>
  <c r="L27" i="8" s="1"/>
  <c r="R27" i="8"/>
  <c r="S27" i="8"/>
  <c r="I5" i="8"/>
  <c r="V5" i="8" s="1"/>
  <c r="N5" i="8"/>
  <c r="L5" i="8" s="1"/>
  <c r="M5" i="8" s="1"/>
  <c r="Q5" i="8"/>
  <c r="R5" i="8"/>
  <c r="U5" i="8"/>
  <c r="P5" i="8"/>
  <c r="S5" i="8"/>
  <c r="T5" i="8"/>
  <c r="Q47" i="8"/>
  <c r="R47" i="8"/>
  <c r="S47" i="8"/>
  <c r="T47" i="8"/>
  <c r="U47" i="8"/>
  <c r="N47" i="8"/>
  <c r="L47" i="8" s="1"/>
  <c r="M47" i="8" s="1"/>
  <c r="P47" i="8"/>
  <c r="U52" i="8"/>
  <c r="N52" i="8"/>
  <c r="L52" i="8" s="1"/>
  <c r="M52" i="8" s="1"/>
  <c r="P52" i="8"/>
  <c r="Q52" i="8"/>
  <c r="R52" i="8"/>
  <c r="S52" i="8"/>
  <c r="T52" i="8"/>
  <c r="I7" i="8"/>
  <c r="V7" i="8" s="1"/>
  <c r="R7" i="8"/>
  <c r="U7" i="8"/>
  <c r="N7" i="8"/>
  <c r="L7" i="8" s="1"/>
  <c r="M7" i="8" s="1"/>
  <c r="Q7" i="8"/>
  <c r="P7" i="8"/>
  <c r="S7" i="8"/>
  <c r="T7" i="8"/>
  <c r="J75" i="8"/>
  <c r="W75" i="8" s="1"/>
  <c r="U75" i="8"/>
  <c r="N75" i="8"/>
  <c r="L75" i="8" s="1"/>
  <c r="M75" i="8" s="1"/>
  <c r="T75" i="8"/>
  <c r="P75" i="8"/>
  <c r="Q75" i="8"/>
  <c r="R75" i="8"/>
  <c r="S75" i="8"/>
  <c r="N49" i="8"/>
  <c r="L49" i="8" s="1"/>
  <c r="M49" i="8" s="1"/>
  <c r="P49" i="8"/>
  <c r="S49" i="8"/>
  <c r="T49" i="8"/>
  <c r="U49" i="8"/>
  <c r="J59" i="8"/>
  <c r="W59" i="8" s="1"/>
  <c r="P59" i="8"/>
  <c r="Q59" i="8"/>
  <c r="R59" i="8"/>
  <c r="S59" i="8"/>
  <c r="T59" i="8"/>
  <c r="N59" i="8"/>
  <c r="L59" i="8" s="1"/>
  <c r="M59" i="8" s="1"/>
  <c r="U59" i="8"/>
  <c r="J32" i="8"/>
  <c r="W32" i="8" s="1"/>
  <c r="P78" i="8"/>
  <c r="N78" i="8"/>
  <c r="L78" i="8" s="1"/>
  <c r="Q78" i="8"/>
  <c r="R78" i="8"/>
  <c r="S78" i="8"/>
  <c r="T78" i="8"/>
  <c r="U78" i="8"/>
  <c r="I53" i="8"/>
  <c r="V53" i="8" s="1"/>
  <c r="S53" i="8"/>
  <c r="T53" i="8"/>
  <c r="U53" i="8"/>
  <c r="N53" i="8"/>
  <c r="L53" i="8" s="1"/>
  <c r="P53" i="8"/>
  <c r="Q53" i="8"/>
  <c r="R53" i="8"/>
  <c r="T56" i="8"/>
  <c r="U56" i="8"/>
  <c r="N56" i="8"/>
  <c r="L56" i="8" s="1"/>
  <c r="M56" i="8" s="1"/>
  <c r="W56" i="8"/>
  <c r="P56" i="8"/>
  <c r="Q56" i="8"/>
  <c r="S56" i="8"/>
  <c r="N50" i="8"/>
  <c r="L50" i="8" s="1"/>
  <c r="M50" i="8" s="1"/>
  <c r="S50" i="8"/>
  <c r="T50" i="8"/>
  <c r="U50" i="8"/>
  <c r="Q73" i="8"/>
  <c r="J29" i="8"/>
  <c r="W29" i="8" s="1"/>
  <c r="J70" i="8"/>
  <c r="W70" i="8" s="1"/>
  <c r="J52" i="8"/>
  <c r="W52" i="8" s="1"/>
  <c r="R12" i="8"/>
  <c r="U12" i="8"/>
  <c r="N12" i="8"/>
  <c r="L12" i="8" s="1"/>
  <c r="M12" i="8" s="1"/>
  <c r="Q12" i="8"/>
  <c r="P12" i="8"/>
  <c r="S12" i="8"/>
  <c r="T12" i="8"/>
  <c r="I45" i="8"/>
  <c r="V45" i="8" s="1"/>
  <c r="U45" i="8"/>
  <c r="N45" i="8"/>
  <c r="L45" i="8" s="1"/>
  <c r="M45" i="8" s="1"/>
  <c r="P45" i="8"/>
  <c r="Q45" i="8"/>
  <c r="R45" i="8"/>
  <c r="S45" i="8"/>
  <c r="T45" i="8"/>
  <c r="R83" i="8"/>
  <c r="S83" i="8"/>
  <c r="T83" i="8"/>
  <c r="U83" i="8"/>
  <c r="N83" i="8"/>
  <c r="L83" i="8" s="1"/>
  <c r="M83" i="8" s="1"/>
  <c r="V83" i="8"/>
  <c r="Q83" i="8"/>
  <c r="P83" i="8"/>
  <c r="R57" i="8"/>
  <c r="S57" i="8"/>
  <c r="T57" i="8"/>
  <c r="U57" i="8"/>
  <c r="N57" i="8"/>
  <c r="L57" i="8" s="1"/>
  <c r="M57" i="8" s="1"/>
  <c r="Q57" i="8"/>
  <c r="P57" i="8"/>
  <c r="I50" i="8"/>
  <c r="V50" i="8" s="1"/>
  <c r="S61" i="8"/>
  <c r="T61" i="8"/>
  <c r="U61" i="8"/>
  <c r="N61" i="8"/>
  <c r="L61" i="8" s="1"/>
  <c r="V61" i="8"/>
  <c r="P61" i="8"/>
  <c r="Q61" i="8"/>
  <c r="R61" i="8"/>
  <c r="I56" i="8"/>
  <c r="V56" i="8" s="1"/>
  <c r="I39" i="8"/>
  <c r="V39" i="8" s="1"/>
  <c r="P41" i="8"/>
  <c r="S41" i="8"/>
  <c r="T41" i="8"/>
  <c r="U41" i="8"/>
  <c r="N41" i="8"/>
  <c r="L41" i="8" s="1"/>
  <c r="M41" i="8" s="1"/>
  <c r="W41" i="8"/>
  <c r="I26" i="8"/>
  <c r="V26" i="8" s="1"/>
  <c r="J16" i="8"/>
  <c r="W16" i="8" s="1"/>
  <c r="R16" i="8"/>
  <c r="U16" i="8"/>
  <c r="N16" i="8"/>
  <c r="L16" i="8" s="1"/>
  <c r="M16" i="8" s="1"/>
  <c r="Q16" i="8"/>
  <c r="S16" i="8"/>
  <c r="T16" i="8"/>
  <c r="P16" i="8"/>
  <c r="J55" i="8"/>
  <c r="W55" i="8" s="1"/>
  <c r="U55" i="8"/>
  <c r="N55" i="8"/>
  <c r="L55" i="8" s="1"/>
  <c r="P55" i="8"/>
  <c r="Q55" i="8"/>
  <c r="R55" i="8"/>
  <c r="S55" i="8"/>
  <c r="T55" i="8"/>
  <c r="Q62" i="8"/>
  <c r="R62" i="8"/>
  <c r="S62" i="8"/>
  <c r="T62" i="8"/>
  <c r="U62" i="8"/>
  <c r="N62" i="8"/>
  <c r="L62" i="8" s="1"/>
  <c r="P62" i="8"/>
  <c r="I68" i="8"/>
  <c r="V68" i="8" s="1"/>
  <c r="S68" i="8"/>
  <c r="T68" i="8"/>
  <c r="U68" i="8"/>
  <c r="N68" i="8"/>
  <c r="L68" i="8" s="1"/>
  <c r="M68" i="8" s="1"/>
  <c r="P68" i="8"/>
  <c r="Q68" i="8"/>
  <c r="R68" i="8"/>
  <c r="J24" i="8"/>
  <c r="W24" i="8" s="1"/>
  <c r="T24" i="8"/>
  <c r="P24" i="8"/>
  <c r="S24" i="8"/>
  <c r="U24" i="8"/>
  <c r="N24" i="8"/>
  <c r="L24" i="8" s="1"/>
  <c r="M24" i="8" s="1"/>
  <c r="Q24" i="8"/>
  <c r="R24" i="8"/>
  <c r="J79" i="8"/>
  <c r="W79" i="8" s="1"/>
  <c r="U79" i="8"/>
  <c r="N79" i="8"/>
  <c r="L79" i="8" s="1"/>
  <c r="M79" i="8" s="1"/>
  <c r="T79" i="8"/>
  <c r="P79" i="8"/>
  <c r="Q79" i="8"/>
  <c r="R79" i="8"/>
  <c r="S79" i="8"/>
  <c r="N9" i="8"/>
  <c r="L9" i="8" s="1"/>
  <c r="M9" i="8" s="1"/>
  <c r="W9" i="8"/>
  <c r="Q9" i="8"/>
  <c r="S9" i="8"/>
  <c r="V9" i="8"/>
  <c r="P9" i="8"/>
  <c r="U9" i="8"/>
  <c r="T9" i="8"/>
  <c r="R80" i="8"/>
  <c r="Q50" i="8"/>
  <c r="T34" i="8"/>
  <c r="U34" i="8"/>
  <c r="W34" i="8"/>
  <c r="N34" i="8"/>
  <c r="L34" i="8" s="1"/>
  <c r="M34" i="8" s="1"/>
  <c r="S34" i="8"/>
  <c r="R73" i="8"/>
  <c r="N89" i="8"/>
  <c r="L89" i="8" s="1"/>
  <c r="M89" i="8" s="1"/>
  <c r="V89" i="8"/>
  <c r="W89" i="8"/>
  <c r="P89" i="8"/>
  <c r="Q89" i="8"/>
  <c r="R89" i="8"/>
  <c r="U89" i="8"/>
  <c r="S89" i="8"/>
  <c r="T89" i="8"/>
  <c r="P43" i="8"/>
  <c r="Q77" i="8"/>
  <c r="R77" i="8"/>
  <c r="S77" i="8"/>
  <c r="T77" i="8"/>
  <c r="U77" i="8"/>
  <c r="N77" i="8"/>
  <c r="L77" i="8" s="1"/>
  <c r="M77" i="8" s="1"/>
  <c r="V77" i="8"/>
  <c r="P77" i="8"/>
  <c r="W77" i="8"/>
  <c r="R25" i="8"/>
  <c r="U25" i="8"/>
  <c r="N25" i="8"/>
  <c r="L25" i="8" s="1"/>
  <c r="M25" i="8" s="1"/>
  <c r="Q25" i="8"/>
  <c r="P25" i="8"/>
  <c r="S25" i="8"/>
  <c r="T25" i="8"/>
  <c r="I11" i="8"/>
  <c r="V11" i="8" s="1"/>
  <c r="T11" i="8"/>
  <c r="N11" i="8"/>
  <c r="L11" i="8" s="1"/>
  <c r="M11" i="8" s="1"/>
  <c r="S11" i="8"/>
  <c r="U11" i="8"/>
  <c r="Q11" i="8"/>
  <c r="R11" i="8"/>
  <c r="S35" i="8"/>
  <c r="T35" i="8"/>
  <c r="U35" i="8"/>
  <c r="N35" i="8"/>
  <c r="L35" i="8" s="1"/>
  <c r="M35" i="8" s="1"/>
  <c r="Q35" i="8"/>
  <c r="R35" i="8"/>
  <c r="P84" i="8"/>
  <c r="Q84" i="8"/>
  <c r="R84" i="8"/>
  <c r="S84" i="8"/>
  <c r="T84" i="8"/>
  <c r="U84" i="8"/>
  <c r="N84" i="8"/>
  <c r="L84" i="8" s="1"/>
  <c r="M84" i="8" s="1"/>
  <c r="J45" i="8"/>
  <c r="W45" i="8" s="1"/>
  <c r="J50" i="8"/>
  <c r="W50" i="8" s="1"/>
  <c r="J78" i="8"/>
  <c r="W78" i="8" s="1"/>
  <c r="J51" i="8"/>
  <c r="W51" i="8" s="1"/>
  <c r="I42" i="8"/>
  <c r="V42" i="8" s="1"/>
  <c r="S42" i="8"/>
  <c r="T42" i="8"/>
  <c r="U42" i="8"/>
  <c r="N42" i="8"/>
  <c r="L42" i="8" s="1"/>
  <c r="M42" i="8" s="1"/>
  <c r="J53" i="8"/>
  <c r="W53" i="8" s="1"/>
  <c r="J57" i="8"/>
  <c r="W57" i="8" s="1"/>
  <c r="J17" i="8"/>
  <c r="W17" i="8" s="1"/>
  <c r="S46" i="8"/>
  <c r="T46" i="8"/>
  <c r="U46" i="8"/>
  <c r="N46" i="8"/>
  <c r="L46" i="8" s="1"/>
  <c r="M46" i="8" s="1"/>
  <c r="P46" i="8"/>
  <c r="Q46" i="8"/>
  <c r="R46" i="8"/>
  <c r="I15" i="8"/>
  <c r="V15" i="8" s="1"/>
  <c r="T15" i="8"/>
  <c r="P15" i="8"/>
  <c r="S15" i="8"/>
  <c r="N15" i="8"/>
  <c r="L15" i="8" s="1"/>
  <c r="M15" i="8" s="1"/>
  <c r="Q15" i="8"/>
  <c r="R15" i="8"/>
  <c r="U15" i="8"/>
  <c r="R18" i="8"/>
  <c r="S18" i="8"/>
  <c r="N18" i="8"/>
  <c r="L18" i="8" s="1"/>
  <c r="M18" i="8" s="1"/>
  <c r="P18" i="8"/>
  <c r="Q18" i="8"/>
  <c r="T18" i="8"/>
  <c r="U18" i="8"/>
  <c r="N64" i="8"/>
  <c r="L64" i="8" s="1"/>
  <c r="M64" i="8" s="1"/>
  <c r="P64" i="8"/>
  <c r="S64" i="8"/>
  <c r="T64" i="8"/>
  <c r="U64" i="8"/>
  <c r="J6" i="8"/>
  <c r="W6" i="8" s="1"/>
  <c r="N66" i="8"/>
  <c r="L66" i="8" s="1"/>
  <c r="M66" i="8" s="1"/>
  <c r="Q66" i="8"/>
  <c r="R66" i="8"/>
  <c r="S66" i="8"/>
  <c r="T66" i="8"/>
  <c r="U66" i="8"/>
  <c r="P22" i="8"/>
  <c r="S22" i="8"/>
  <c r="T22" i="8"/>
  <c r="N22" i="8"/>
  <c r="L22" i="8" s="1"/>
  <c r="M22" i="8" s="1"/>
  <c r="Q22" i="8"/>
  <c r="R22" i="8"/>
  <c r="U22" i="8"/>
  <c r="J71" i="8"/>
  <c r="W71" i="8" s="1"/>
  <c r="N71" i="8"/>
  <c r="L71" i="8" s="1"/>
  <c r="M71" i="8" s="1"/>
  <c r="P71" i="8"/>
  <c r="Q71" i="8"/>
  <c r="R71" i="8"/>
  <c r="S71" i="8"/>
  <c r="T71" i="8"/>
  <c r="U71" i="8"/>
  <c r="I78" i="8"/>
  <c r="V78" i="8" s="1"/>
  <c r="J87" i="8"/>
  <c r="W87" i="8" s="1"/>
  <c r="R87" i="8"/>
  <c r="S87" i="8"/>
  <c r="T87" i="8"/>
  <c r="U87" i="8"/>
  <c r="N87" i="8"/>
  <c r="L87" i="8" s="1"/>
  <c r="V87" i="8"/>
  <c r="Q87" i="8"/>
  <c r="P87" i="8"/>
  <c r="Q31" i="8"/>
  <c r="U31" i="8"/>
  <c r="P31" i="8"/>
  <c r="R31" i="8"/>
  <c r="S31" i="8"/>
  <c r="T31" i="8"/>
  <c r="N31" i="8"/>
  <c r="L31" i="8" s="1"/>
  <c r="M31" i="8" s="1"/>
  <c r="W31" i="8"/>
  <c r="J8" i="8"/>
  <c r="W8" i="8" s="1"/>
  <c r="P8" i="8"/>
  <c r="S8" i="8"/>
  <c r="T8" i="8"/>
  <c r="Q8" i="8"/>
  <c r="R8" i="8"/>
  <c r="U8" i="8"/>
  <c r="V8" i="8"/>
  <c r="N8" i="8"/>
  <c r="L8" i="8" s="1"/>
  <c r="M8" i="8" s="1"/>
  <c r="J63" i="8"/>
  <c r="W63" i="8" s="1"/>
  <c r="P63" i="8"/>
  <c r="Q63" i="8"/>
  <c r="R63" i="8"/>
  <c r="S63" i="8"/>
  <c r="U63" i="8"/>
  <c r="V63" i="8"/>
  <c r="T63" i="8"/>
  <c r="N63" i="8"/>
  <c r="L63" i="8" s="1"/>
  <c r="Q33" i="8"/>
  <c r="Q49" i="8"/>
  <c r="R64" i="8"/>
  <c r="J80" i="8"/>
  <c r="W80" i="8" s="1"/>
  <c r="U80" i="8"/>
  <c r="V80" i="8"/>
  <c r="N80" i="8"/>
  <c r="L80" i="8" s="1"/>
  <c r="M80" i="8" s="1"/>
  <c r="P80" i="8"/>
  <c r="T80" i="8"/>
  <c r="S80" i="8"/>
  <c r="Q42" i="8"/>
  <c r="Q81" i="8"/>
  <c r="R2" i="8"/>
  <c r="V19" i="8"/>
  <c r="Q19" i="8"/>
  <c r="R19" i="8"/>
  <c r="U19" i="8"/>
  <c r="W19" i="8"/>
  <c r="N19" i="8"/>
  <c r="L19" i="8" s="1"/>
  <c r="M19" i="8" s="1"/>
  <c r="S19" i="8"/>
  <c r="T19" i="8"/>
  <c r="Q58" i="8"/>
  <c r="R58" i="8"/>
  <c r="S58" i="8"/>
  <c r="T58" i="8"/>
  <c r="U58" i="8"/>
  <c r="V58" i="8"/>
  <c r="N58" i="8"/>
  <c r="L58" i="8" s="1"/>
  <c r="M58" i="8" s="1"/>
  <c r="W58" i="8"/>
  <c r="Q36" i="8"/>
  <c r="R36" i="8"/>
  <c r="S36" i="8"/>
  <c r="T36" i="8"/>
  <c r="U36" i="8"/>
  <c r="N36" i="8"/>
  <c r="L36" i="8" s="1"/>
  <c r="M36" i="8" s="1"/>
  <c r="V36" i="8"/>
  <c r="P36" i="8"/>
  <c r="W36" i="8"/>
  <c r="J23" i="8"/>
  <c r="W23" i="8" s="1"/>
  <c r="J68" i="8"/>
  <c r="W68" i="8" s="1"/>
  <c r="I35" i="8"/>
  <c r="V35" i="8" s="1"/>
  <c r="I74" i="8"/>
  <c r="V74" i="8" s="1"/>
  <c r="J74" i="8"/>
  <c r="W74" i="8" s="1"/>
  <c r="J7" i="8"/>
  <c r="W7" i="8" s="1"/>
  <c r="J47" i="8"/>
  <c r="W47" i="8" s="1"/>
  <c r="J62" i="8"/>
  <c r="W62" i="8" s="1"/>
  <c r="I66" i="8"/>
  <c r="V66" i="8" s="1"/>
  <c r="I25" i="8"/>
  <c r="V25" i="8" s="1"/>
  <c r="J25" i="8"/>
  <c r="W25" i="8" s="1"/>
  <c r="I64" i="8"/>
  <c r="V64" i="8" s="1"/>
  <c r="J64" i="8"/>
  <c r="W64" i="8" s="1"/>
  <c r="J35" i="8"/>
  <c r="W35" i="8" s="1"/>
  <c r="J3" i="8"/>
  <c r="W3" i="8" s="1"/>
  <c r="J30" i="8"/>
  <c r="W30" i="8" s="1"/>
  <c r="I47" i="8"/>
  <c r="V47" i="8" s="1"/>
  <c r="I73" i="8"/>
  <c r="V73" i="8" s="1"/>
  <c r="I75" i="8"/>
  <c r="V75" i="8" s="1"/>
  <c r="J11" i="8"/>
  <c r="W11" i="8" s="1"/>
  <c r="I49" i="8"/>
  <c r="V49" i="8" s="1"/>
  <c r="J49" i="8"/>
  <c r="W49" i="8" s="1"/>
  <c r="J13" i="8"/>
  <c r="W13" i="8" s="1"/>
  <c r="J37" i="8"/>
  <c r="J42" i="8"/>
  <c r="W42" i="8" s="1"/>
  <c r="J73" i="8"/>
  <c r="W73" i="8" s="1"/>
  <c r="J15" i="8"/>
  <c r="W15" i="8" s="1"/>
  <c r="I55" i="8"/>
  <c r="V55" i="8" s="1"/>
  <c r="J83" i="8"/>
  <c r="W83" i="8" s="1"/>
  <c r="J46" i="8"/>
  <c r="W46" i="8" s="1"/>
  <c r="I46" i="8"/>
  <c r="V46" i="8" s="1"/>
  <c r="I52" i="8"/>
  <c r="V52" i="8" s="1"/>
  <c r="I12" i="8"/>
  <c r="V12" i="8" s="1"/>
  <c r="I23" i="8"/>
  <c r="V23" i="8" s="1"/>
  <c r="I57" i="8"/>
  <c r="V57" i="8" s="1"/>
  <c r="J84" i="8"/>
  <c r="W84" i="8" s="1"/>
  <c r="J27" i="8"/>
  <c r="W27" i="8" s="1"/>
  <c r="I62" i="8"/>
  <c r="V62" i="8" s="1"/>
  <c r="J85" i="8"/>
  <c r="W85" i="8" s="1"/>
  <c r="J22" i="8"/>
  <c r="W22" i="8" s="1"/>
  <c r="I59" i="8"/>
  <c r="V59" i="8" s="1"/>
  <c r="I85" i="8"/>
  <c r="V85" i="8" s="1"/>
  <c r="I69" i="8"/>
  <c r="V69" i="8" s="1"/>
  <c r="J69" i="8"/>
  <c r="W69" i="8" s="1"/>
  <c r="I18" i="8"/>
  <c r="V18" i="8" s="1"/>
  <c r="I3" i="8"/>
  <c r="V3" i="8" s="1"/>
  <c r="I30" i="8"/>
  <c r="V30" i="8" s="1"/>
  <c r="I27" i="8"/>
  <c r="V27" i="8" s="1"/>
  <c r="J61" i="8"/>
  <c r="W61" i="8" s="1"/>
  <c r="I84" i="8"/>
  <c r="V84" i="8" s="1"/>
  <c r="M87" i="8" l="1"/>
  <c r="M92" i="8"/>
  <c r="M33" i="8"/>
  <c r="M96" i="8"/>
  <c r="M78" i="8"/>
  <c r="M98" i="8"/>
  <c r="M21" i="8"/>
  <c r="M6" i="8"/>
  <c r="M95" i="8"/>
  <c r="M73" i="8"/>
  <c r="M90" i="8"/>
  <c r="M37" i="8"/>
  <c r="M14" i="8"/>
  <c r="M97" i="8"/>
  <c r="M94" i="8"/>
  <c r="M63" i="8"/>
  <c r="M4" i="8"/>
  <c r="M81" i="8"/>
  <c r="M99" i="8"/>
  <c r="M93" i="8"/>
  <c r="M70" i="8"/>
  <c r="M91" i="8"/>
  <c r="M38" i="8"/>
  <c r="M61" i="8"/>
  <c r="M55" i="8"/>
  <c r="M53" i="8"/>
  <c r="M27" i="8"/>
  <c r="M26" i="8"/>
  <c r="M62" i="8"/>
  <c r="E3" i="5"/>
  <c r="G3" i="5" s="1"/>
  <c r="E4" i="5"/>
  <c r="G4" i="5" s="1"/>
  <c r="E5" i="5"/>
  <c r="G5" i="5" s="1"/>
  <c r="E6" i="5"/>
  <c r="G6" i="5" s="1"/>
  <c r="E7" i="5"/>
  <c r="G7" i="5" s="1"/>
  <c r="E8" i="5"/>
  <c r="G8" i="5" s="1"/>
  <c r="E9" i="5"/>
  <c r="E10" i="5"/>
  <c r="E11" i="5"/>
  <c r="G11" i="5" s="1"/>
  <c r="E12" i="5"/>
  <c r="G12" i="5" s="1"/>
  <c r="E13" i="5"/>
  <c r="G13" i="5" s="1"/>
  <c r="E14" i="5"/>
  <c r="G14" i="5" s="1"/>
  <c r="E15" i="5"/>
  <c r="G15" i="5" s="1"/>
  <c r="E16" i="5"/>
  <c r="G16" i="5" s="1"/>
  <c r="E17" i="5"/>
  <c r="E18" i="5"/>
  <c r="E19" i="5"/>
  <c r="G19" i="5" s="1"/>
  <c r="E20" i="5"/>
  <c r="G20" i="5" s="1"/>
  <c r="E21" i="5"/>
  <c r="G21" i="5" s="1"/>
  <c r="E22" i="5"/>
  <c r="G22" i="5" s="1"/>
  <c r="E23" i="5"/>
  <c r="G23" i="5" s="1"/>
  <c r="E24" i="5"/>
  <c r="G24" i="5" s="1"/>
  <c r="E25" i="5"/>
  <c r="E26" i="5"/>
  <c r="E27" i="5"/>
  <c r="G27" i="5" s="1"/>
  <c r="E28" i="5"/>
  <c r="G28" i="5" s="1"/>
  <c r="E29" i="5"/>
  <c r="G29" i="5" s="1"/>
  <c r="E30" i="5"/>
  <c r="G30" i="5" s="1"/>
  <c r="E31" i="5"/>
  <c r="G31" i="5" s="1"/>
  <c r="E32" i="5"/>
  <c r="G32" i="5" s="1"/>
  <c r="E33" i="5"/>
  <c r="E34" i="5"/>
  <c r="E35" i="5"/>
  <c r="G35" i="5" s="1"/>
  <c r="E36" i="5"/>
  <c r="G36" i="5" s="1"/>
  <c r="E37" i="5"/>
  <c r="G37" i="5" s="1"/>
  <c r="E38" i="5"/>
  <c r="G38" i="5" s="1"/>
  <c r="E39" i="5"/>
  <c r="G39" i="5" s="1"/>
  <c r="E40" i="5"/>
  <c r="G40" i="5" s="1"/>
  <c r="E41" i="5"/>
  <c r="E42" i="5"/>
  <c r="E43" i="5"/>
  <c r="G43" i="5" s="1"/>
  <c r="E44" i="5"/>
  <c r="G44" i="5" s="1"/>
  <c r="E45" i="5"/>
  <c r="G45" i="5" s="1"/>
  <c r="E46" i="5"/>
  <c r="G46" i="5" s="1"/>
  <c r="E47" i="5"/>
  <c r="G47" i="5" s="1"/>
  <c r="E48" i="5"/>
  <c r="G48" i="5" s="1"/>
  <c r="E49" i="5"/>
  <c r="E50" i="5"/>
  <c r="E51" i="5"/>
  <c r="G51" i="5" s="1"/>
  <c r="E52" i="5"/>
  <c r="G52" i="5" s="1"/>
  <c r="E53" i="5"/>
  <c r="G53" i="5" s="1"/>
  <c r="E54" i="5"/>
  <c r="G54" i="5" s="1"/>
  <c r="E55" i="5"/>
  <c r="G55" i="5" s="1"/>
  <c r="E56" i="5"/>
  <c r="G56" i="5" s="1"/>
  <c r="E57" i="5"/>
  <c r="E58" i="5"/>
  <c r="E59" i="5"/>
  <c r="G59" i="5" s="1"/>
  <c r="E60" i="5"/>
  <c r="G60" i="5" s="1"/>
  <c r="E61" i="5"/>
  <c r="G61" i="5" s="1"/>
  <c r="E62" i="5"/>
  <c r="G62" i="5" s="1"/>
  <c r="E63" i="5"/>
  <c r="G63" i="5" s="1"/>
  <c r="E64" i="5"/>
  <c r="G64" i="5" s="1"/>
  <c r="E65" i="5"/>
  <c r="E66" i="5"/>
  <c r="E67" i="5"/>
  <c r="G67" i="5" s="1"/>
  <c r="E68" i="5"/>
  <c r="G68" i="5" s="1"/>
  <c r="E69" i="5"/>
  <c r="G69" i="5" s="1"/>
  <c r="E70" i="5"/>
  <c r="G70" i="5" s="1"/>
  <c r="E71" i="5"/>
  <c r="G71" i="5" s="1"/>
  <c r="E72" i="5"/>
  <c r="G72" i="5" s="1"/>
  <c r="E73" i="5"/>
  <c r="E74" i="5"/>
  <c r="E75" i="5"/>
  <c r="G75" i="5" s="1"/>
  <c r="E76" i="5"/>
  <c r="G76" i="5" s="1"/>
  <c r="E77" i="5"/>
  <c r="G77" i="5" s="1"/>
  <c r="E78" i="5"/>
  <c r="G78" i="5" s="1"/>
  <c r="E79" i="5"/>
  <c r="G79" i="5" s="1"/>
  <c r="E80" i="5"/>
  <c r="G80" i="5" s="1"/>
  <c r="E81" i="5"/>
  <c r="E82" i="5"/>
  <c r="E83" i="5"/>
  <c r="G83" i="5" s="1"/>
  <c r="E84" i="5"/>
  <c r="G84" i="5" s="1"/>
  <c r="E85" i="5"/>
  <c r="G85" i="5" s="1"/>
  <c r="E86" i="5"/>
  <c r="G86" i="5" s="1"/>
  <c r="E87" i="5"/>
  <c r="G87" i="5" s="1"/>
  <c r="E88" i="5"/>
  <c r="G88" i="5" s="1"/>
  <c r="E89" i="5"/>
  <c r="E90" i="5"/>
  <c r="E91" i="5"/>
  <c r="G91" i="5" s="1"/>
  <c r="E92" i="5"/>
  <c r="G92" i="5" s="1"/>
  <c r="E93" i="5"/>
  <c r="G93" i="5" s="1"/>
  <c r="E94" i="5"/>
  <c r="G94" i="5" s="1"/>
  <c r="E95" i="5"/>
  <c r="G95" i="5" s="1"/>
  <c r="E96" i="5"/>
  <c r="G96" i="5" s="1"/>
  <c r="E97" i="5"/>
  <c r="E98" i="5"/>
  <c r="E99" i="5"/>
  <c r="G99" i="5" s="1"/>
  <c r="E100" i="5"/>
  <c r="G100" i="5" s="1"/>
  <c r="E101" i="5"/>
  <c r="G101" i="5" s="1"/>
  <c r="E102" i="5"/>
  <c r="G102" i="5" s="1"/>
  <c r="E103" i="5"/>
  <c r="G103" i="5" s="1"/>
  <c r="E104" i="5"/>
  <c r="G104" i="5" s="1"/>
  <c r="E105" i="5"/>
  <c r="E106" i="5"/>
  <c r="E107" i="5"/>
  <c r="G107" i="5" s="1"/>
  <c r="E108" i="5"/>
  <c r="G108" i="5" s="1"/>
  <c r="E109" i="5"/>
  <c r="G109" i="5" s="1"/>
  <c r="E110" i="5"/>
  <c r="G110" i="5" s="1"/>
  <c r="E111" i="5"/>
  <c r="G111" i="5" s="1"/>
  <c r="E112" i="5"/>
  <c r="G112" i="5" s="1"/>
  <c r="E113" i="5"/>
  <c r="E114" i="5"/>
  <c r="E115" i="5"/>
  <c r="G115" i="5" s="1"/>
  <c r="E116" i="5"/>
  <c r="G116" i="5" s="1"/>
  <c r="E117" i="5"/>
  <c r="G117" i="5" s="1"/>
  <c r="E118" i="5"/>
  <c r="G118" i="5" s="1"/>
  <c r="E119" i="5"/>
  <c r="G119" i="5" s="1"/>
  <c r="E120" i="5"/>
  <c r="G120" i="5" s="1"/>
  <c r="E121" i="5"/>
  <c r="E122" i="5"/>
  <c r="E123" i="5"/>
  <c r="G123" i="5" s="1"/>
  <c r="E124" i="5"/>
  <c r="G124" i="5" s="1"/>
  <c r="E125" i="5"/>
  <c r="G125" i="5" s="1"/>
  <c r="E126" i="5"/>
  <c r="G126" i="5" s="1"/>
  <c r="E127" i="5"/>
  <c r="G127" i="5" s="1"/>
  <c r="E128" i="5"/>
  <c r="G128" i="5" s="1"/>
  <c r="E129" i="5"/>
  <c r="E130" i="5"/>
  <c r="E131" i="5"/>
  <c r="G131" i="5" s="1"/>
  <c r="E132" i="5"/>
  <c r="G132" i="5" s="1"/>
  <c r="E133" i="5"/>
  <c r="G133" i="5" s="1"/>
  <c r="E134" i="5"/>
  <c r="G134" i="5" s="1"/>
  <c r="E135" i="5"/>
  <c r="G135" i="5" s="1"/>
  <c r="E136" i="5"/>
  <c r="G136" i="5" s="1"/>
  <c r="E137" i="5"/>
  <c r="E138" i="5"/>
  <c r="E139" i="5"/>
  <c r="G139" i="5" s="1"/>
  <c r="E140" i="5"/>
  <c r="G140" i="5" s="1"/>
  <c r="E141" i="5"/>
  <c r="G141" i="5" s="1"/>
  <c r="E142" i="5"/>
  <c r="G142" i="5" s="1"/>
  <c r="E143" i="5"/>
  <c r="G143" i="5" s="1"/>
  <c r="E144" i="5"/>
  <c r="G144" i="5" s="1"/>
  <c r="E145" i="5"/>
  <c r="E146" i="5"/>
  <c r="E147" i="5"/>
  <c r="G147" i="5" s="1"/>
  <c r="E148" i="5"/>
  <c r="G148" i="5" s="1"/>
  <c r="E149" i="5"/>
  <c r="G149" i="5" s="1"/>
  <c r="E150" i="5"/>
  <c r="G150" i="5" s="1"/>
  <c r="E151" i="5"/>
  <c r="G151" i="5" s="1"/>
  <c r="E152" i="5"/>
  <c r="G152" i="5" s="1"/>
  <c r="E153" i="5"/>
  <c r="E154" i="5"/>
  <c r="E155" i="5"/>
  <c r="G155" i="5" s="1"/>
  <c r="E156" i="5"/>
  <c r="G156" i="5" s="1"/>
  <c r="E157" i="5"/>
  <c r="G157" i="5" s="1"/>
  <c r="E158" i="5"/>
  <c r="G158" i="5" s="1"/>
  <c r="E159" i="5"/>
  <c r="G159" i="5" s="1"/>
  <c r="E160" i="5"/>
  <c r="G160" i="5" s="1"/>
  <c r="I160" i="5" s="1"/>
  <c r="E161" i="5"/>
  <c r="E162" i="5"/>
  <c r="E163" i="5"/>
  <c r="G163" i="5" s="1"/>
  <c r="I163" i="5" s="1"/>
  <c r="E164" i="5"/>
  <c r="G164" i="5" s="1"/>
  <c r="I164" i="5" s="1"/>
  <c r="E165" i="5"/>
  <c r="G165" i="5" s="1"/>
  <c r="I165" i="5" s="1"/>
  <c r="E166" i="5"/>
  <c r="G166" i="5" s="1"/>
  <c r="I166" i="5" s="1"/>
  <c r="E167" i="5"/>
  <c r="G167" i="5" s="1"/>
  <c r="I167" i="5" s="1"/>
  <c r="E168" i="5"/>
  <c r="G168" i="5" s="1"/>
  <c r="I168" i="5" s="1"/>
  <c r="E169" i="5"/>
  <c r="E170" i="5"/>
  <c r="E171" i="5"/>
  <c r="G171" i="5" s="1"/>
  <c r="I171" i="5" s="1"/>
  <c r="E172" i="5"/>
  <c r="G172" i="5" s="1"/>
  <c r="I172" i="5" s="1"/>
  <c r="E173" i="5"/>
  <c r="G173" i="5" s="1"/>
  <c r="I173" i="5" s="1"/>
  <c r="E174" i="5"/>
  <c r="G174" i="5" s="1"/>
  <c r="I174" i="5" s="1"/>
  <c r="E175" i="5"/>
  <c r="G175" i="5" s="1"/>
  <c r="I175" i="5" s="1"/>
  <c r="E176" i="5"/>
  <c r="G176" i="5" s="1"/>
  <c r="E177" i="5"/>
  <c r="E178" i="5"/>
  <c r="E179" i="5"/>
  <c r="G179" i="5" s="1"/>
  <c r="E180" i="5"/>
  <c r="G180" i="5" s="1"/>
  <c r="E181" i="5"/>
  <c r="G181" i="5" s="1"/>
  <c r="E182" i="5"/>
  <c r="G182" i="5" s="1"/>
  <c r="E183" i="5"/>
  <c r="G183" i="5" s="1"/>
  <c r="E184" i="5"/>
  <c r="G184" i="5" s="1"/>
  <c r="E185" i="5"/>
  <c r="E186" i="5"/>
  <c r="E187" i="5"/>
  <c r="G187" i="5" s="1"/>
  <c r="E188" i="5"/>
  <c r="G188" i="5" s="1"/>
  <c r="E189" i="5"/>
  <c r="G189" i="5" s="1"/>
  <c r="E190" i="5"/>
  <c r="G190" i="5" s="1"/>
  <c r="E191" i="5"/>
  <c r="G191" i="5" s="1"/>
  <c r="E192" i="5"/>
  <c r="G192" i="5" s="1"/>
  <c r="E193" i="5"/>
  <c r="E194" i="5"/>
  <c r="E195" i="5"/>
  <c r="G195" i="5" s="1"/>
  <c r="E196" i="5"/>
  <c r="G196" i="5" s="1"/>
  <c r="E197" i="5"/>
  <c r="G197" i="5" s="1"/>
  <c r="E198" i="5"/>
  <c r="G198" i="5" s="1"/>
  <c r="E199" i="5"/>
  <c r="G199" i="5" s="1"/>
  <c r="E200" i="5"/>
  <c r="G200" i="5" s="1"/>
  <c r="E201" i="5"/>
  <c r="E202" i="5"/>
  <c r="E203" i="5"/>
  <c r="G203" i="5" s="1"/>
  <c r="E204" i="5"/>
  <c r="G204" i="5" s="1"/>
  <c r="E205" i="5"/>
  <c r="G205" i="5" s="1"/>
  <c r="E206" i="5"/>
  <c r="G206" i="5" s="1"/>
  <c r="E207" i="5"/>
  <c r="G207" i="5" s="1"/>
  <c r="E208" i="5"/>
  <c r="G208" i="5" s="1"/>
  <c r="E209" i="5"/>
  <c r="E210" i="5"/>
  <c r="E211" i="5"/>
  <c r="G211" i="5" s="1"/>
  <c r="E212" i="5"/>
  <c r="G212" i="5" s="1"/>
  <c r="E213" i="5"/>
  <c r="G213" i="5" s="1"/>
  <c r="E214" i="5"/>
  <c r="G214" i="5" s="1"/>
  <c r="E215" i="5"/>
  <c r="G215" i="5" s="1"/>
  <c r="E216" i="5"/>
  <c r="G216" i="5" s="1"/>
  <c r="E217" i="5"/>
  <c r="E218" i="5"/>
  <c r="E219" i="5"/>
  <c r="G219" i="5" s="1"/>
  <c r="E220" i="5"/>
  <c r="G220" i="5" s="1"/>
  <c r="E221" i="5"/>
  <c r="G221" i="5" s="1"/>
  <c r="E222" i="5"/>
  <c r="G222" i="5" s="1"/>
  <c r="E223" i="5"/>
  <c r="G223" i="5" s="1"/>
  <c r="E224" i="5"/>
  <c r="G224" i="5" s="1"/>
  <c r="E225" i="5"/>
  <c r="E226" i="5"/>
  <c r="E227" i="5"/>
  <c r="G227" i="5" s="1"/>
  <c r="E228" i="5"/>
  <c r="G228" i="5" s="1"/>
  <c r="E229" i="5"/>
  <c r="G229" i="5" s="1"/>
  <c r="E230" i="5"/>
  <c r="G230" i="5" s="1"/>
  <c r="E231" i="5"/>
  <c r="G231" i="5" s="1"/>
  <c r="E232" i="5"/>
  <c r="G232" i="5" s="1"/>
  <c r="E233" i="5"/>
  <c r="E234" i="5"/>
  <c r="E235" i="5"/>
  <c r="G235" i="5" s="1"/>
  <c r="E236" i="5"/>
  <c r="G236" i="5" s="1"/>
  <c r="E237" i="5"/>
  <c r="G237" i="5" s="1"/>
  <c r="E238" i="5"/>
  <c r="G238" i="5" s="1"/>
  <c r="E239" i="5"/>
  <c r="G239" i="5" s="1"/>
  <c r="E240" i="5"/>
  <c r="G240" i="5" s="1"/>
  <c r="E241" i="5"/>
  <c r="E242" i="5"/>
  <c r="E243" i="5"/>
  <c r="G243" i="5" s="1"/>
  <c r="E244" i="5"/>
  <c r="G244" i="5" s="1"/>
  <c r="E245" i="5"/>
  <c r="G245" i="5" s="1"/>
  <c r="E246" i="5"/>
  <c r="G246" i="5" s="1"/>
  <c r="E247" i="5"/>
  <c r="G247" i="5" s="1"/>
  <c r="E248" i="5"/>
  <c r="G248" i="5" s="1"/>
  <c r="E249" i="5"/>
  <c r="E250" i="5"/>
  <c r="E251" i="5"/>
  <c r="G251" i="5" s="1"/>
  <c r="E252" i="5"/>
  <c r="G252" i="5" s="1"/>
  <c r="E253" i="5"/>
  <c r="G253" i="5" s="1"/>
  <c r="E254" i="5"/>
  <c r="G254" i="5" s="1"/>
  <c r="E255" i="5"/>
  <c r="G255" i="5" s="1"/>
  <c r="E256" i="5"/>
  <c r="G256" i="5" s="1"/>
  <c r="E257" i="5"/>
  <c r="E258" i="5"/>
  <c r="E259" i="5"/>
  <c r="G259" i="5" s="1"/>
  <c r="E260" i="5"/>
  <c r="G260" i="5" s="1"/>
  <c r="E261" i="5"/>
  <c r="G261" i="5" s="1"/>
  <c r="E262" i="5"/>
  <c r="G262" i="5" s="1"/>
  <c r="E263" i="5"/>
  <c r="G263" i="5" s="1"/>
  <c r="E264" i="5"/>
  <c r="G264" i="5" s="1"/>
  <c r="E265" i="5"/>
  <c r="E266" i="5"/>
  <c r="E267" i="5"/>
  <c r="G267" i="5" s="1"/>
  <c r="E268" i="5"/>
  <c r="G268" i="5" s="1"/>
  <c r="E269" i="5"/>
  <c r="G269" i="5" s="1"/>
  <c r="E270" i="5"/>
  <c r="G270" i="5" s="1"/>
  <c r="E271" i="5"/>
  <c r="G271" i="5" s="1"/>
  <c r="E272" i="5"/>
  <c r="G272" i="5" s="1"/>
  <c r="E273" i="5"/>
  <c r="E274" i="5"/>
  <c r="E275" i="5"/>
  <c r="G275" i="5" s="1"/>
  <c r="E276" i="5"/>
  <c r="G276" i="5" s="1"/>
  <c r="E277" i="5"/>
  <c r="G277" i="5" s="1"/>
  <c r="E278" i="5"/>
  <c r="G278" i="5" s="1"/>
  <c r="E279" i="5"/>
  <c r="G279" i="5" s="1"/>
  <c r="E280" i="5"/>
  <c r="G280" i="5" s="1"/>
  <c r="E281" i="5"/>
  <c r="E282" i="5"/>
  <c r="E283" i="5"/>
  <c r="G283" i="5" s="1"/>
  <c r="E284" i="5"/>
  <c r="G284" i="5" s="1"/>
  <c r="E285" i="5"/>
  <c r="G285" i="5" s="1"/>
  <c r="E286" i="5"/>
  <c r="G286" i="5" s="1"/>
  <c r="E287" i="5"/>
  <c r="G287" i="5" s="1"/>
  <c r="E288" i="5"/>
  <c r="G288" i="5" s="1"/>
  <c r="E289" i="5"/>
  <c r="E290" i="5"/>
  <c r="E291" i="5"/>
  <c r="G291" i="5" s="1"/>
  <c r="E292" i="5"/>
  <c r="G292" i="5" s="1"/>
  <c r="E293" i="5"/>
  <c r="G293" i="5" s="1"/>
  <c r="E294" i="5"/>
  <c r="G294" i="5" s="1"/>
  <c r="E295" i="5"/>
  <c r="G295" i="5" s="1"/>
  <c r="E296" i="5"/>
  <c r="G296" i="5" s="1"/>
  <c r="E297" i="5"/>
  <c r="E298" i="5"/>
  <c r="E299" i="5"/>
  <c r="G299" i="5" s="1"/>
  <c r="E300" i="5"/>
  <c r="G300" i="5" s="1"/>
  <c r="E301" i="5"/>
  <c r="G301" i="5" s="1"/>
  <c r="E302" i="5"/>
  <c r="G302" i="5" s="1"/>
  <c r="E303" i="5"/>
  <c r="G303" i="5" s="1"/>
  <c r="E304" i="5"/>
  <c r="G304" i="5" s="1"/>
  <c r="E305" i="5"/>
  <c r="E306" i="5"/>
  <c r="E307" i="5"/>
  <c r="G307" i="5" s="1"/>
  <c r="E308" i="5"/>
  <c r="G308" i="5" s="1"/>
  <c r="E309" i="5"/>
  <c r="G309" i="5" s="1"/>
  <c r="E310" i="5"/>
  <c r="G310" i="5" s="1"/>
  <c r="E311" i="5"/>
  <c r="G311" i="5" s="1"/>
  <c r="E312" i="5"/>
  <c r="G312" i="5" s="1"/>
  <c r="E313" i="5"/>
  <c r="E314" i="5"/>
  <c r="E315" i="5"/>
  <c r="G315" i="5" s="1"/>
  <c r="E316" i="5"/>
  <c r="G316" i="5" s="1"/>
  <c r="E317" i="5"/>
  <c r="G317" i="5" s="1"/>
  <c r="E318" i="5"/>
  <c r="G318" i="5" s="1"/>
  <c r="E319" i="5"/>
  <c r="G319" i="5" s="1"/>
  <c r="E320" i="5"/>
  <c r="G320" i="5" s="1"/>
  <c r="E321" i="5"/>
  <c r="E322" i="5"/>
  <c r="E323" i="5"/>
  <c r="G323" i="5" s="1"/>
  <c r="E324" i="5"/>
  <c r="G324" i="5" s="1"/>
  <c r="E325" i="5"/>
  <c r="G325" i="5" s="1"/>
  <c r="E326" i="5"/>
  <c r="G326" i="5" s="1"/>
  <c r="E327" i="5"/>
  <c r="G327" i="5" s="1"/>
  <c r="E328" i="5"/>
  <c r="G328" i="5" s="1"/>
  <c r="E329" i="5"/>
  <c r="E330" i="5"/>
  <c r="E331" i="5"/>
  <c r="G331" i="5" s="1"/>
  <c r="E332" i="5"/>
  <c r="G332" i="5" s="1"/>
  <c r="E333" i="5"/>
  <c r="G333" i="5" s="1"/>
  <c r="E334" i="5"/>
  <c r="G334" i="5" s="1"/>
  <c r="E335" i="5"/>
  <c r="G335" i="5" s="1"/>
  <c r="E336" i="5"/>
  <c r="G336" i="5" s="1"/>
  <c r="E337" i="5"/>
  <c r="E338" i="5"/>
  <c r="E339" i="5"/>
  <c r="G339" i="5" s="1"/>
  <c r="E340" i="5"/>
  <c r="G340" i="5" s="1"/>
  <c r="E2" i="5"/>
  <c r="F3" i="5"/>
  <c r="F27" i="5"/>
  <c r="F43" i="5"/>
  <c r="F227" i="5" l="1"/>
  <c r="F163" i="5"/>
  <c r="F139" i="5"/>
  <c r="F107" i="5"/>
  <c r="F75" i="5"/>
  <c r="X1" i="8"/>
  <c r="Y5" i="8" s="1"/>
  <c r="F155" i="5"/>
  <c r="F91" i="5"/>
  <c r="F187" i="5"/>
  <c r="F59" i="5"/>
  <c r="F259" i="5"/>
  <c r="F203" i="5"/>
  <c r="F67" i="5"/>
  <c r="F197" i="5"/>
  <c r="F29" i="5"/>
  <c r="F93" i="5"/>
  <c r="F149" i="5"/>
  <c r="F53" i="5"/>
  <c r="F219" i="5"/>
  <c r="F11" i="5"/>
  <c r="F131" i="5"/>
  <c r="F195" i="5"/>
  <c r="F123" i="5"/>
  <c r="F299" i="5"/>
  <c r="I299" i="5" s="1"/>
  <c r="F171" i="5"/>
  <c r="F99" i="5"/>
  <c r="I99" i="5" s="1"/>
  <c r="F35" i="5"/>
  <c r="F261" i="5"/>
  <c r="F47" i="5"/>
  <c r="F251" i="5"/>
  <c r="F331" i="5"/>
  <c r="F323" i="5"/>
  <c r="F235" i="5"/>
  <c r="F229" i="5"/>
  <c r="F109" i="5"/>
  <c r="F165" i="5"/>
  <c r="F85" i="5"/>
  <c r="F133" i="5"/>
  <c r="F37" i="5"/>
  <c r="F181" i="5"/>
  <c r="F77" i="5"/>
  <c r="F134" i="5"/>
  <c r="F333" i="5"/>
  <c r="F87" i="5"/>
  <c r="F31" i="5"/>
  <c r="F269" i="5"/>
  <c r="F30" i="5"/>
  <c r="F293" i="5"/>
  <c r="F237" i="5"/>
  <c r="F205" i="5"/>
  <c r="F173" i="5"/>
  <c r="F141" i="5"/>
  <c r="F117" i="5"/>
  <c r="F61" i="5"/>
  <c r="F6" i="5"/>
  <c r="F238" i="5"/>
  <c r="F206" i="5"/>
  <c r="F118" i="5"/>
  <c r="F270" i="5"/>
  <c r="F110" i="5"/>
  <c r="F5" i="5"/>
  <c r="F158" i="5"/>
  <c r="F46" i="5"/>
  <c r="F125" i="5"/>
  <c r="F21" i="5"/>
  <c r="F190" i="5"/>
  <c r="F101" i="5"/>
  <c r="I101" i="5" s="1"/>
  <c r="F309" i="5"/>
  <c r="F214" i="5"/>
  <c r="F157" i="5"/>
  <c r="F70" i="5"/>
  <c r="F45" i="5"/>
  <c r="F302" i="5"/>
  <c r="F245" i="5"/>
  <c r="F213" i="5"/>
  <c r="F182" i="5"/>
  <c r="F94" i="5"/>
  <c r="F69" i="5"/>
  <c r="F13" i="5"/>
  <c r="F86" i="5"/>
  <c r="F62" i="5"/>
  <c r="F22" i="5"/>
  <c r="F286" i="5"/>
  <c r="F254" i="5"/>
  <c r="F279" i="5"/>
  <c r="F174" i="5"/>
  <c r="F38" i="5"/>
  <c r="F247" i="5"/>
  <c r="F198" i="5"/>
  <c r="F150" i="5"/>
  <c r="F126" i="5"/>
  <c r="F102" i="5"/>
  <c r="I102" i="5" s="1"/>
  <c r="F278" i="5"/>
  <c r="F222" i="5"/>
  <c r="F78" i="5"/>
  <c r="F14" i="5"/>
  <c r="F315" i="5"/>
  <c r="F277" i="5"/>
  <c r="F246" i="5"/>
  <c r="F166" i="5"/>
  <c r="F142" i="5"/>
  <c r="F54" i="5"/>
  <c r="F310" i="5"/>
  <c r="F7" i="5"/>
  <c r="F296" i="5"/>
  <c r="F112" i="5"/>
  <c r="F168" i="5"/>
  <c r="F128" i="5"/>
  <c r="F111" i="5"/>
  <c r="F264" i="5"/>
  <c r="F312" i="5"/>
  <c r="F207" i="5"/>
  <c r="F167" i="5"/>
  <c r="F127" i="5"/>
  <c r="F72" i="5"/>
  <c r="F311" i="5"/>
  <c r="F280" i="5"/>
  <c r="F183" i="5"/>
  <c r="F88" i="5"/>
  <c r="F71" i="5"/>
  <c r="F32" i="5"/>
  <c r="F328" i="5"/>
  <c r="F16" i="5"/>
  <c r="F325" i="5"/>
  <c r="F291" i="5"/>
  <c r="F256" i="5"/>
  <c r="F239" i="5"/>
  <c r="F223" i="5"/>
  <c r="F192" i="5"/>
  <c r="F176" i="5"/>
  <c r="F151" i="5"/>
  <c r="F136" i="5"/>
  <c r="F96" i="5"/>
  <c r="F56" i="5"/>
  <c r="F15" i="5"/>
  <c r="F288" i="5"/>
  <c r="F255" i="5"/>
  <c r="F135" i="5"/>
  <c r="F95" i="5"/>
  <c r="F80" i="5"/>
  <c r="F55" i="5"/>
  <c r="F271" i="5"/>
  <c r="F191" i="5"/>
  <c r="F175" i="5"/>
  <c r="F40" i="5"/>
  <c r="F320" i="5"/>
  <c r="F303" i="5"/>
  <c r="F287" i="5"/>
  <c r="F160" i="5"/>
  <c r="F120" i="5"/>
  <c r="F79" i="5"/>
  <c r="F39" i="5"/>
  <c r="F224" i="5"/>
  <c r="F152" i="5"/>
  <c r="F335" i="5"/>
  <c r="F319" i="5"/>
  <c r="F216" i="5"/>
  <c r="F200" i="5"/>
  <c r="F159" i="5"/>
  <c r="F144" i="5"/>
  <c r="F119" i="5"/>
  <c r="F104" i="5"/>
  <c r="F64" i="5"/>
  <c r="F24" i="5"/>
  <c r="F334" i="5"/>
  <c r="F318" i="5"/>
  <c r="F301" i="5"/>
  <c r="F283" i="5"/>
  <c r="F267" i="5"/>
  <c r="F248" i="5"/>
  <c r="F232" i="5"/>
  <c r="F215" i="5"/>
  <c r="F199" i="5"/>
  <c r="F184" i="5"/>
  <c r="F143" i="5"/>
  <c r="F103" i="5"/>
  <c r="F63" i="5"/>
  <c r="F48" i="5"/>
  <c r="F23" i="5"/>
  <c r="F8" i="5"/>
  <c r="H320" i="5"/>
  <c r="I320" i="5"/>
  <c r="H295" i="5"/>
  <c r="I295" i="5"/>
  <c r="H239" i="5"/>
  <c r="I239" i="5"/>
  <c r="I191" i="5"/>
  <c r="H127" i="5"/>
  <c r="I127" i="5"/>
  <c r="I302" i="5"/>
  <c r="H278" i="5"/>
  <c r="I278" i="5"/>
  <c r="H254" i="5"/>
  <c r="I254" i="5"/>
  <c r="I238" i="5"/>
  <c r="H222" i="5"/>
  <c r="I222" i="5"/>
  <c r="H206" i="5"/>
  <c r="I206" i="5"/>
  <c r="H190" i="5"/>
  <c r="I190" i="5"/>
  <c r="H158" i="5"/>
  <c r="I158" i="5"/>
  <c r="H142" i="5"/>
  <c r="I142" i="5"/>
  <c r="H126" i="5"/>
  <c r="I126" i="5"/>
  <c r="H110" i="5"/>
  <c r="I110" i="5"/>
  <c r="H94" i="5"/>
  <c r="I94" i="5"/>
  <c r="H86" i="5"/>
  <c r="I86" i="5"/>
  <c r="I78" i="5"/>
  <c r="H70" i="5"/>
  <c r="I70" i="5"/>
  <c r="H62" i="5"/>
  <c r="I62" i="5"/>
  <c r="H54" i="5"/>
  <c r="I54" i="5"/>
  <c r="H46" i="5"/>
  <c r="I46" i="5"/>
  <c r="H38" i="5"/>
  <c r="I38" i="5"/>
  <c r="H30" i="5"/>
  <c r="I30" i="5"/>
  <c r="H22" i="5"/>
  <c r="I22" i="5"/>
  <c r="I14" i="5"/>
  <c r="I333" i="5"/>
  <c r="H325" i="5"/>
  <c r="I325" i="5"/>
  <c r="I317" i="5"/>
  <c r="H309" i="5"/>
  <c r="I309" i="5"/>
  <c r="H301" i="5"/>
  <c r="I301" i="5"/>
  <c r="H293" i="5"/>
  <c r="I293" i="5"/>
  <c r="H285" i="5"/>
  <c r="I285" i="5"/>
  <c r="H277" i="5"/>
  <c r="I277" i="5"/>
  <c r="H269" i="5"/>
  <c r="I269" i="5"/>
  <c r="H261" i="5"/>
  <c r="I261" i="5"/>
  <c r="H253" i="5"/>
  <c r="I253" i="5"/>
  <c r="I245" i="5"/>
  <c r="I237" i="5"/>
  <c r="H229" i="5"/>
  <c r="I229" i="5"/>
  <c r="H221" i="5"/>
  <c r="I221" i="5"/>
  <c r="I213" i="5"/>
  <c r="H205" i="5"/>
  <c r="I205" i="5"/>
  <c r="I197" i="5"/>
  <c r="H189" i="5"/>
  <c r="I189" i="5"/>
  <c r="H181" i="5"/>
  <c r="I181" i="5"/>
  <c r="I157" i="5"/>
  <c r="H149" i="5"/>
  <c r="I149" i="5"/>
  <c r="H141" i="5"/>
  <c r="I141" i="5"/>
  <c r="H133" i="5"/>
  <c r="I133" i="5"/>
  <c r="H125" i="5"/>
  <c r="I125" i="5"/>
  <c r="H117" i="5"/>
  <c r="I117" i="5"/>
  <c r="H109" i="5"/>
  <c r="I109" i="5"/>
  <c r="H93" i="5"/>
  <c r="I93" i="5"/>
  <c r="H85" i="5"/>
  <c r="I85" i="5"/>
  <c r="I77" i="5"/>
  <c r="H69" i="5"/>
  <c r="I69" i="5"/>
  <c r="H61" i="5"/>
  <c r="I61" i="5"/>
  <c r="H53" i="5"/>
  <c r="I53" i="5"/>
  <c r="H45" i="5"/>
  <c r="I45" i="5"/>
  <c r="H37" i="5"/>
  <c r="I37" i="5"/>
  <c r="I29" i="5"/>
  <c r="H21" i="5"/>
  <c r="I21" i="5"/>
  <c r="I13" i="5"/>
  <c r="H5" i="5"/>
  <c r="I5" i="5"/>
  <c r="H328" i="5"/>
  <c r="I328" i="5"/>
  <c r="H264" i="5"/>
  <c r="I264" i="5"/>
  <c r="I216" i="5"/>
  <c r="H327" i="5"/>
  <c r="I327" i="5"/>
  <c r="H263" i="5"/>
  <c r="I263" i="5"/>
  <c r="I334" i="5"/>
  <c r="H308" i="5"/>
  <c r="I308" i="5"/>
  <c r="I268" i="5"/>
  <c r="H236" i="5"/>
  <c r="I236" i="5"/>
  <c r="H204" i="5"/>
  <c r="I204" i="5"/>
  <c r="H188" i="5"/>
  <c r="I188" i="5"/>
  <c r="I156" i="5"/>
  <c r="H132" i="5"/>
  <c r="I132" i="5"/>
  <c r="I76" i="5"/>
  <c r="H4" i="5"/>
  <c r="I4" i="5"/>
  <c r="I280" i="5"/>
  <c r="H184" i="5"/>
  <c r="I184" i="5"/>
  <c r="H303" i="5"/>
  <c r="I303" i="5"/>
  <c r="H247" i="5"/>
  <c r="I247" i="5"/>
  <c r="I199" i="5"/>
  <c r="H143" i="5"/>
  <c r="I143" i="5"/>
  <c r="I294" i="5"/>
  <c r="I332" i="5"/>
  <c r="H292" i="5"/>
  <c r="I292" i="5"/>
  <c r="H260" i="5"/>
  <c r="I260" i="5"/>
  <c r="I220" i="5"/>
  <c r="H108" i="5"/>
  <c r="I108" i="5"/>
  <c r="H315" i="5"/>
  <c r="I315" i="5"/>
  <c r="I312" i="5"/>
  <c r="H248" i="5"/>
  <c r="I248" i="5"/>
  <c r="I192" i="5"/>
  <c r="I335" i="5"/>
  <c r="H279" i="5"/>
  <c r="I279" i="5"/>
  <c r="I215" i="5"/>
  <c r="H159" i="5"/>
  <c r="I159" i="5"/>
  <c r="H318" i="5"/>
  <c r="I318" i="5"/>
  <c r="I340" i="5"/>
  <c r="I316" i="5"/>
  <c r="H284" i="5"/>
  <c r="I284" i="5"/>
  <c r="H244" i="5"/>
  <c r="I244" i="5"/>
  <c r="H212" i="5"/>
  <c r="I212" i="5"/>
  <c r="I196" i="5"/>
  <c r="H180" i="5"/>
  <c r="I180" i="5"/>
  <c r="H148" i="5"/>
  <c r="I148" i="5"/>
  <c r="H116" i="5"/>
  <c r="I116" i="5"/>
  <c r="H36" i="5"/>
  <c r="I36" i="5"/>
  <c r="H304" i="5"/>
  <c r="I304" i="5"/>
  <c r="H256" i="5"/>
  <c r="I256" i="5"/>
  <c r="H208" i="5"/>
  <c r="I208" i="5"/>
  <c r="H319" i="5"/>
  <c r="I319" i="5"/>
  <c r="H271" i="5"/>
  <c r="I271" i="5"/>
  <c r="I231" i="5"/>
  <c r="H183" i="5"/>
  <c r="I183" i="5"/>
  <c r="H135" i="5"/>
  <c r="I135" i="5"/>
  <c r="H310" i="5"/>
  <c r="I310" i="5"/>
  <c r="H262" i="5"/>
  <c r="I262" i="5"/>
  <c r="H324" i="5"/>
  <c r="I324" i="5"/>
  <c r="H276" i="5"/>
  <c r="I276" i="5"/>
  <c r="H252" i="5"/>
  <c r="I252" i="5"/>
  <c r="H228" i="5"/>
  <c r="I228" i="5"/>
  <c r="H140" i="5"/>
  <c r="I140" i="5"/>
  <c r="H124" i="5"/>
  <c r="I124" i="5"/>
  <c r="H92" i="5"/>
  <c r="I92" i="5"/>
  <c r="H84" i="5"/>
  <c r="I84" i="5"/>
  <c r="H68" i="5"/>
  <c r="I68" i="5"/>
  <c r="H60" i="5"/>
  <c r="I60" i="5"/>
  <c r="I52" i="5"/>
  <c r="H44" i="5"/>
  <c r="I44" i="5"/>
  <c r="H28" i="5"/>
  <c r="I28" i="5"/>
  <c r="I20" i="5"/>
  <c r="H12" i="5"/>
  <c r="I12" i="5"/>
  <c r="I339" i="5"/>
  <c r="I331" i="5"/>
  <c r="H323" i="5"/>
  <c r="I323" i="5"/>
  <c r="H307" i="5"/>
  <c r="I307" i="5"/>
  <c r="H291" i="5"/>
  <c r="I291" i="5"/>
  <c r="I283" i="5"/>
  <c r="I275" i="5"/>
  <c r="H267" i="5"/>
  <c r="I267" i="5"/>
  <c r="H259" i="5"/>
  <c r="I259" i="5"/>
  <c r="H251" i="5"/>
  <c r="I251" i="5"/>
  <c r="H243" i="5"/>
  <c r="I243" i="5"/>
  <c r="H235" i="5"/>
  <c r="I235" i="5"/>
  <c r="I227" i="5"/>
  <c r="H219" i="5"/>
  <c r="I219" i="5"/>
  <c r="H211" i="5"/>
  <c r="I211" i="5"/>
  <c r="H203" i="5"/>
  <c r="I203" i="5"/>
  <c r="I195" i="5"/>
  <c r="H187" i="5"/>
  <c r="I187" i="5"/>
  <c r="H179" i="5"/>
  <c r="I179" i="5"/>
  <c r="H155" i="5"/>
  <c r="I155" i="5"/>
  <c r="H147" i="5"/>
  <c r="I147" i="5"/>
  <c r="H139" i="5"/>
  <c r="I139" i="5"/>
  <c r="H131" i="5"/>
  <c r="I131" i="5"/>
  <c r="I123" i="5"/>
  <c r="H115" i="5"/>
  <c r="I115" i="5"/>
  <c r="I107" i="5"/>
  <c r="H91" i="5"/>
  <c r="I91" i="5"/>
  <c r="I83" i="5"/>
  <c r="H75" i="5"/>
  <c r="I75" i="5"/>
  <c r="H67" i="5"/>
  <c r="I67" i="5"/>
  <c r="H59" i="5"/>
  <c r="I59" i="5"/>
  <c r="H51" i="5"/>
  <c r="I51" i="5"/>
  <c r="H43" i="5"/>
  <c r="I43" i="5"/>
  <c r="H35" i="5"/>
  <c r="I35" i="5"/>
  <c r="H27" i="5"/>
  <c r="I27" i="5"/>
  <c r="H19" i="5"/>
  <c r="I19" i="5"/>
  <c r="I11" i="5"/>
  <c r="H3" i="5"/>
  <c r="I3" i="5"/>
  <c r="I336" i="5"/>
  <c r="H272" i="5"/>
  <c r="I272" i="5"/>
  <c r="H224" i="5"/>
  <c r="I224" i="5"/>
  <c r="H152" i="5"/>
  <c r="I152" i="5"/>
  <c r="H144" i="5"/>
  <c r="I144" i="5"/>
  <c r="I136" i="5"/>
  <c r="H128" i="5"/>
  <c r="I128" i="5"/>
  <c r="H120" i="5"/>
  <c r="I120" i="5"/>
  <c r="H112" i="5"/>
  <c r="I112" i="5"/>
  <c r="H104" i="5"/>
  <c r="I104" i="5"/>
  <c r="H96" i="5"/>
  <c r="I96" i="5"/>
  <c r="H88" i="5"/>
  <c r="I88" i="5"/>
  <c r="H80" i="5"/>
  <c r="I80" i="5"/>
  <c r="H72" i="5"/>
  <c r="I72" i="5"/>
  <c r="H64" i="5"/>
  <c r="I64" i="5"/>
  <c r="H56" i="5"/>
  <c r="I56" i="5"/>
  <c r="H48" i="5"/>
  <c r="I48" i="5"/>
  <c r="H40" i="5"/>
  <c r="I40" i="5"/>
  <c r="H32" i="5"/>
  <c r="I32" i="5"/>
  <c r="I24" i="5"/>
  <c r="I16" i="5"/>
  <c r="H8" i="5"/>
  <c r="I8" i="5"/>
  <c r="H296" i="5"/>
  <c r="I296" i="5"/>
  <c r="H232" i="5"/>
  <c r="I232" i="5"/>
  <c r="I200" i="5"/>
  <c r="H287" i="5"/>
  <c r="I287" i="5"/>
  <c r="H223" i="5"/>
  <c r="I223" i="5"/>
  <c r="H119" i="5"/>
  <c r="I119" i="5"/>
  <c r="H111" i="5"/>
  <c r="I111" i="5"/>
  <c r="H103" i="5"/>
  <c r="I103" i="5"/>
  <c r="I95" i="5"/>
  <c r="H87" i="5"/>
  <c r="I87" i="5"/>
  <c r="H79" i="5"/>
  <c r="I79" i="5"/>
  <c r="H71" i="5"/>
  <c r="I71" i="5"/>
  <c r="H63" i="5"/>
  <c r="I63" i="5"/>
  <c r="H55" i="5"/>
  <c r="I55" i="5"/>
  <c r="H47" i="5"/>
  <c r="I47" i="5"/>
  <c r="H39" i="5"/>
  <c r="I39" i="5"/>
  <c r="H31" i="5"/>
  <c r="I31" i="5"/>
  <c r="H23" i="5"/>
  <c r="I23" i="5"/>
  <c r="H15" i="5"/>
  <c r="I15" i="5"/>
  <c r="H7" i="5"/>
  <c r="I7" i="5"/>
  <c r="H288" i="5"/>
  <c r="I288" i="5"/>
  <c r="H240" i="5"/>
  <c r="I240" i="5"/>
  <c r="H176" i="5"/>
  <c r="I176" i="5"/>
  <c r="H311" i="5"/>
  <c r="I311" i="5"/>
  <c r="I255" i="5"/>
  <c r="I207" i="5"/>
  <c r="I151" i="5"/>
  <c r="H326" i="5"/>
  <c r="I326" i="5"/>
  <c r="H286" i="5"/>
  <c r="I286" i="5"/>
  <c r="H270" i="5"/>
  <c r="I270" i="5"/>
  <c r="H246" i="5"/>
  <c r="I246" i="5"/>
  <c r="H230" i="5"/>
  <c r="I230" i="5"/>
  <c r="H214" i="5"/>
  <c r="I214" i="5"/>
  <c r="I198" i="5"/>
  <c r="I182" i="5"/>
  <c r="H150" i="5"/>
  <c r="I150" i="5"/>
  <c r="H134" i="5"/>
  <c r="I134" i="5"/>
  <c r="H118" i="5"/>
  <c r="I118" i="5"/>
  <c r="H6" i="5"/>
  <c r="I6" i="5"/>
  <c r="F332" i="5"/>
  <c r="F300" i="5"/>
  <c r="I300" i="5" s="1"/>
  <c r="F268" i="5"/>
  <c r="F236" i="5"/>
  <c r="F204" i="5"/>
  <c r="F172" i="5"/>
  <c r="F140" i="5"/>
  <c r="F108" i="5"/>
  <c r="F76" i="5"/>
  <c r="F44" i="5"/>
  <c r="F12" i="5"/>
  <c r="F2" i="5"/>
  <c r="G2" i="5"/>
  <c r="H312" i="5" s="1"/>
  <c r="F339" i="5"/>
  <c r="F327" i="5"/>
  <c r="F317" i="5"/>
  <c r="F307" i="5"/>
  <c r="F295" i="5"/>
  <c r="F285" i="5"/>
  <c r="F275" i="5"/>
  <c r="F263" i="5"/>
  <c r="F253" i="5"/>
  <c r="F243" i="5"/>
  <c r="F231" i="5"/>
  <c r="F221" i="5"/>
  <c r="F211" i="5"/>
  <c r="F189" i="5"/>
  <c r="F179" i="5"/>
  <c r="F147" i="5"/>
  <c r="F115" i="5"/>
  <c r="F83" i="5"/>
  <c r="F51" i="5"/>
  <c r="F19" i="5"/>
  <c r="F338" i="5"/>
  <c r="G338" i="5"/>
  <c r="F330" i="5"/>
  <c r="G330" i="5"/>
  <c r="F322" i="5"/>
  <c r="G322" i="5"/>
  <c r="F314" i="5"/>
  <c r="G314" i="5"/>
  <c r="F306" i="5"/>
  <c r="G306" i="5"/>
  <c r="F298" i="5"/>
  <c r="G298" i="5"/>
  <c r="F290" i="5"/>
  <c r="G290" i="5"/>
  <c r="F282" i="5"/>
  <c r="G282" i="5"/>
  <c r="F274" i="5"/>
  <c r="G274" i="5"/>
  <c r="F266" i="5"/>
  <c r="G266" i="5"/>
  <c r="F258" i="5"/>
  <c r="G258" i="5"/>
  <c r="F250" i="5"/>
  <c r="G250" i="5"/>
  <c r="F242" i="5"/>
  <c r="G242" i="5"/>
  <c r="F234" i="5"/>
  <c r="G234" i="5"/>
  <c r="F226" i="5"/>
  <c r="G226" i="5"/>
  <c r="F218" i="5"/>
  <c r="G218" i="5"/>
  <c r="F210" i="5"/>
  <c r="G210" i="5"/>
  <c r="F202" i="5"/>
  <c r="G202" i="5"/>
  <c r="F194" i="5"/>
  <c r="G194" i="5"/>
  <c r="F186" i="5"/>
  <c r="G186" i="5"/>
  <c r="F178" i="5"/>
  <c r="G178" i="5"/>
  <c r="F170" i="5"/>
  <c r="G170" i="5"/>
  <c r="I170" i="5" s="1"/>
  <c r="F162" i="5"/>
  <c r="G162" i="5"/>
  <c r="I162" i="5" s="1"/>
  <c r="F154" i="5"/>
  <c r="G154" i="5"/>
  <c r="F146" i="5"/>
  <c r="G146" i="5"/>
  <c r="F138" i="5"/>
  <c r="G138" i="5"/>
  <c r="F130" i="5"/>
  <c r="G130" i="5"/>
  <c r="F122" i="5"/>
  <c r="G122" i="5"/>
  <c r="F114" i="5"/>
  <c r="G114" i="5"/>
  <c r="F106" i="5"/>
  <c r="G106" i="5"/>
  <c r="F98" i="5"/>
  <c r="G98" i="5"/>
  <c r="F90" i="5"/>
  <c r="G90" i="5"/>
  <c r="F82" i="5"/>
  <c r="G82" i="5"/>
  <c r="F74" i="5"/>
  <c r="G74" i="5"/>
  <c r="F66" i="5"/>
  <c r="G66" i="5"/>
  <c r="F58" i="5"/>
  <c r="G58" i="5"/>
  <c r="F50" i="5"/>
  <c r="G50" i="5"/>
  <c r="F42" i="5"/>
  <c r="G42" i="5"/>
  <c r="F34" i="5"/>
  <c r="G34" i="5"/>
  <c r="F26" i="5"/>
  <c r="G26" i="5"/>
  <c r="F18" i="5"/>
  <c r="G18" i="5"/>
  <c r="F10" i="5"/>
  <c r="G10" i="5"/>
  <c r="F212" i="5"/>
  <c r="F180" i="5"/>
  <c r="F148" i="5"/>
  <c r="F116" i="5"/>
  <c r="F84" i="5"/>
  <c r="F52" i="5"/>
  <c r="F20" i="5"/>
  <c r="F336" i="5"/>
  <c r="F326" i="5"/>
  <c r="F316" i="5"/>
  <c r="F304" i="5"/>
  <c r="F294" i="5"/>
  <c r="F284" i="5"/>
  <c r="F272" i="5"/>
  <c r="F262" i="5"/>
  <c r="F252" i="5"/>
  <c r="F240" i="5"/>
  <c r="F230" i="5"/>
  <c r="F220" i="5"/>
  <c r="F208" i="5"/>
  <c r="F188" i="5"/>
  <c r="F156" i="5"/>
  <c r="F124" i="5"/>
  <c r="F92" i="5"/>
  <c r="F60" i="5"/>
  <c r="F28" i="5"/>
  <c r="F337" i="5"/>
  <c r="G337" i="5"/>
  <c r="F329" i="5"/>
  <c r="G329" i="5"/>
  <c r="F321" i="5"/>
  <c r="G321" i="5"/>
  <c r="F313" i="5"/>
  <c r="G313" i="5"/>
  <c r="F305" i="5"/>
  <c r="G305" i="5"/>
  <c r="F297" i="5"/>
  <c r="G297" i="5"/>
  <c r="F289" i="5"/>
  <c r="G289" i="5"/>
  <c r="F281" i="5"/>
  <c r="G281" i="5"/>
  <c r="F273" i="5"/>
  <c r="G273" i="5"/>
  <c r="F265" i="5"/>
  <c r="G265" i="5"/>
  <c r="F257" i="5"/>
  <c r="G257" i="5"/>
  <c r="F249" i="5"/>
  <c r="G249" i="5"/>
  <c r="F241" i="5"/>
  <c r="G241" i="5"/>
  <c r="F233" i="5"/>
  <c r="G233" i="5"/>
  <c r="F225" i="5"/>
  <c r="G225" i="5"/>
  <c r="F217" i="5"/>
  <c r="G217" i="5"/>
  <c r="F209" i="5"/>
  <c r="G209" i="5"/>
  <c r="F201" i="5"/>
  <c r="G201" i="5"/>
  <c r="F193" i="5"/>
  <c r="G193" i="5"/>
  <c r="F185" i="5"/>
  <c r="G185" i="5"/>
  <c r="F177" i="5"/>
  <c r="G177" i="5"/>
  <c r="F169" i="5"/>
  <c r="G169" i="5"/>
  <c r="I169" i="5" s="1"/>
  <c r="F161" i="5"/>
  <c r="G161" i="5"/>
  <c r="I161" i="5" s="1"/>
  <c r="F153" i="5"/>
  <c r="G153" i="5"/>
  <c r="F145" i="5"/>
  <c r="G145" i="5"/>
  <c r="F137" i="5"/>
  <c r="G137" i="5"/>
  <c r="F129" i="5"/>
  <c r="G129" i="5"/>
  <c r="F121" i="5"/>
  <c r="G121" i="5"/>
  <c r="F113" i="5"/>
  <c r="G113" i="5"/>
  <c r="F105" i="5"/>
  <c r="G105" i="5"/>
  <c r="F97" i="5"/>
  <c r="G97" i="5"/>
  <c r="F89" i="5"/>
  <c r="G89" i="5"/>
  <c r="F81" i="5"/>
  <c r="G81" i="5"/>
  <c r="F73" i="5"/>
  <c r="G73" i="5"/>
  <c r="F65" i="5"/>
  <c r="G65" i="5"/>
  <c r="F57" i="5"/>
  <c r="G57" i="5"/>
  <c r="F49" i="5"/>
  <c r="G49" i="5"/>
  <c r="F41" i="5"/>
  <c r="G41" i="5"/>
  <c r="F33" i="5"/>
  <c r="G33" i="5"/>
  <c r="F25" i="5"/>
  <c r="G25" i="5"/>
  <c r="F17" i="5"/>
  <c r="G17" i="5"/>
  <c r="F9" i="5"/>
  <c r="G9" i="5"/>
  <c r="H215" i="5" s="1"/>
  <c r="F340" i="5"/>
  <c r="F308" i="5"/>
  <c r="F324" i="5"/>
  <c r="F292" i="5"/>
  <c r="F260" i="5"/>
  <c r="F228" i="5"/>
  <c r="F196" i="5"/>
  <c r="F164" i="5"/>
  <c r="F132" i="5"/>
  <c r="F100" i="5"/>
  <c r="I100" i="5" s="1"/>
  <c r="F68" i="5"/>
  <c r="F36" i="5"/>
  <c r="F4" i="5"/>
  <c r="F276" i="5"/>
  <c r="F244" i="5"/>
  <c r="H76" i="5" l="1"/>
  <c r="H83" i="5"/>
  <c r="H157" i="5"/>
  <c r="H14" i="5"/>
  <c r="H78" i="5"/>
  <c r="H123" i="5"/>
  <c r="H316" i="5"/>
  <c r="H275" i="5"/>
  <c r="H20" i="5"/>
  <c r="H213" i="5"/>
  <c r="H245" i="5"/>
  <c r="H16" i="5"/>
  <c r="H336" i="5"/>
  <c r="H340" i="5"/>
  <c r="H29" i="5"/>
  <c r="H302" i="5"/>
  <c r="H136" i="5"/>
  <c r="H151" i="5"/>
  <c r="H283" i="5"/>
  <c r="H331" i="5"/>
  <c r="H294" i="5"/>
  <c r="H317" i="5"/>
  <c r="H182" i="5"/>
  <c r="H24" i="5"/>
  <c r="H107" i="5"/>
  <c r="H220" i="5"/>
  <c r="H238" i="5"/>
  <c r="H207" i="5"/>
  <c r="H227" i="5"/>
  <c r="H339" i="5"/>
  <c r="H231" i="5"/>
  <c r="H11" i="5"/>
  <c r="H280" i="5"/>
  <c r="H156" i="5"/>
  <c r="H268" i="5"/>
  <c r="H13" i="5"/>
  <c r="H77" i="5"/>
  <c r="H255" i="5"/>
  <c r="H95" i="5"/>
  <c r="H52" i="5"/>
  <c r="H237" i="5"/>
  <c r="H216" i="5"/>
  <c r="H300" i="5"/>
  <c r="H299" i="5"/>
  <c r="H335" i="5"/>
  <c r="H332" i="5"/>
  <c r="H333" i="5"/>
  <c r="H334" i="5"/>
  <c r="Y4" i="8"/>
  <c r="AD5" i="8"/>
  <c r="AE5" i="8"/>
  <c r="Z5" i="8"/>
  <c r="AG5" i="8" s="1"/>
  <c r="AB5" i="8"/>
  <c r="AA5" i="8" s="1"/>
  <c r="AF5" i="8" s="1"/>
  <c r="AC5" i="8"/>
  <c r="Y3" i="8"/>
  <c r="Y2" i="8"/>
  <c r="H197" i="5"/>
  <c r="H200" i="5"/>
  <c r="H198" i="5"/>
  <c r="H192" i="5"/>
  <c r="H191" i="5"/>
  <c r="H195" i="5"/>
  <c r="H196" i="5"/>
  <c r="H199" i="5"/>
  <c r="H102" i="5"/>
  <c r="H99" i="5"/>
  <c r="H101" i="5"/>
  <c r="H100" i="5"/>
  <c r="H121" i="5"/>
  <c r="I121" i="5"/>
  <c r="H217" i="5"/>
  <c r="I217" i="5"/>
  <c r="H34" i="5"/>
  <c r="I34" i="5"/>
  <c r="H194" i="5"/>
  <c r="I194" i="5"/>
  <c r="H65" i="5"/>
  <c r="I65" i="5"/>
  <c r="H193" i="5"/>
  <c r="I193" i="5"/>
  <c r="H257" i="5"/>
  <c r="I257" i="5"/>
  <c r="H321" i="5"/>
  <c r="I321" i="5"/>
  <c r="H42" i="5"/>
  <c r="I42" i="5"/>
  <c r="H106" i="5"/>
  <c r="I106" i="5"/>
  <c r="H234" i="5"/>
  <c r="I234" i="5"/>
  <c r="H298" i="5"/>
  <c r="I298" i="5"/>
  <c r="H73" i="5"/>
  <c r="I73" i="5"/>
  <c r="H233" i="5"/>
  <c r="I233" i="5"/>
  <c r="H82" i="5"/>
  <c r="I82" i="5"/>
  <c r="H338" i="5"/>
  <c r="I338" i="5"/>
  <c r="H89" i="5"/>
  <c r="I89" i="5"/>
  <c r="H105" i="5"/>
  <c r="I105" i="5"/>
  <c r="H265" i="5"/>
  <c r="I265" i="5"/>
  <c r="H242" i="5"/>
  <c r="I242" i="5"/>
  <c r="H9" i="5"/>
  <c r="I9" i="5"/>
  <c r="H297" i="5"/>
  <c r="I297" i="5"/>
  <c r="H18" i="5"/>
  <c r="I18" i="5"/>
  <c r="H114" i="5"/>
  <c r="I114" i="5"/>
  <c r="H210" i="5"/>
  <c r="I210" i="5"/>
  <c r="H306" i="5"/>
  <c r="I306" i="5"/>
  <c r="H17" i="5"/>
  <c r="I17" i="5"/>
  <c r="H113" i="5"/>
  <c r="I113" i="5"/>
  <c r="H177" i="5"/>
  <c r="I177" i="5"/>
  <c r="H241" i="5"/>
  <c r="I241" i="5"/>
  <c r="H337" i="5"/>
  <c r="I337" i="5"/>
  <c r="H58" i="5"/>
  <c r="I58" i="5"/>
  <c r="H122" i="5"/>
  <c r="I122" i="5"/>
  <c r="H282" i="5"/>
  <c r="I282" i="5"/>
  <c r="H57" i="5"/>
  <c r="I57" i="5"/>
  <c r="H41" i="5"/>
  <c r="I41" i="5"/>
  <c r="H137" i="5"/>
  <c r="I137" i="5"/>
  <c r="H201" i="5"/>
  <c r="I201" i="5"/>
  <c r="H329" i="5"/>
  <c r="I329" i="5"/>
  <c r="H50" i="5"/>
  <c r="I50" i="5"/>
  <c r="H146" i="5"/>
  <c r="I146" i="5"/>
  <c r="H178" i="5"/>
  <c r="I178" i="5"/>
  <c r="H274" i="5"/>
  <c r="I274" i="5"/>
  <c r="H49" i="5"/>
  <c r="I49" i="5"/>
  <c r="H81" i="5"/>
  <c r="I81" i="5"/>
  <c r="H145" i="5"/>
  <c r="I145" i="5"/>
  <c r="H209" i="5"/>
  <c r="I209" i="5"/>
  <c r="H273" i="5"/>
  <c r="I273" i="5"/>
  <c r="H305" i="5"/>
  <c r="I305" i="5"/>
  <c r="H26" i="5"/>
  <c r="I26" i="5"/>
  <c r="H90" i="5"/>
  <c r="I90" i="5"/>
  <c r="H154" i="5"/>
  <c r="I154" i="5"/>
  <c r="H186" i="5"/>
  <c r="I186" i="5"/>
  <c r="H218" i="5"/>
  <c r="I218" i="5"/>
  <c r="H250" i="5"/>
  <c r="I250" i="5"/>
  <c r="H314" i="5"/>
  <c r="I314" i="5"/>
  <c r="H25" i="5"/>
  <c r="I25" i="5"/>
  <c r="H281" i="5"/>
  <c r="I281" i="5"/>
  <c r="H66" i="5"/>
  <c r="I66" i="5"/>
  <c r="H98" i="5"/>
  <c r="I98" i="5"/>
  <c r="H226" i="5"/>
  <c r="I226" i="5"/>
  <c r="H258" i="5"/>
  <c r="I258" i="5"/>
  <c r="H322" i="5"/>
  <c r="I322" i="5"/>
  <c r="H185" i="5"/>
  <c r="I185" i="5"/>
  <c r="H313" i="5"/>
  <c r="I313" i="5"/>
  <c r="H290" i="5"/>
  <c r="I290" i="5"/>
  <c r="H153" i="5"/>
  <c r="I153" i="5"/>
  <c r="H249" i="5"/>
  <c r="I249" i="5"/>
  <c r="H130" i="5"/>
  <c r="I130" i="5"/>
  <c r="H33" i="5"/>
  <c r="I33" i="5"/>
  <c r="H97" i="5"/>
  <c r="I97" i="5"/>
  <c r="H129" i="5"/>
  <c r="I129" i="5"/>
  <c r="H225" i="5"/>
  <c r="I225" i="5"/>
  <c r="H289" i="5"/>
  <c r="I289" i="5"/>
  <c r="H10" i="5"/>
  <c r="I10" i="5"/>
  <c r="H74" i="5"/>
  <c r="I74" i="5"/>
  <c r="H138" i="5"/>
  <c r="I138" i="5"/>
  <c r="H202" i="5"/>
  <c r="I202" i="5"/>
  <c r="H266" i="5"/>
  <c r="I266" i="5"/>
  <c r="H330" i="5"/>
  <c r="I330" i="5"/>
  <c r="H2" i="5"/>
  <c r="I2" i="5"/>
  <c r="H166" i="5"/>
  <c r="H165" i="5"/>
  <c r="H174" i="5"/>
  <c r="H160" i="5"/>
  <c r="H168" i="5"/>
  <c r="H162" i="5"/>
  <c r="H161" i="5"/>
  <c r="H173" i="5"/>
  <c r="H167" i="5"/>
  <c r="H163" i="5"/>
  <c r="H170" i="5"/>
  <c r="H171" i="5"/>
  <c r="H175" i="5"/>
  <c r="H169" i="5"/>
  <c r="H172" i="5"/>
  <c r="H164" i="5"/>
  <c r="Z3" i="8" l="1"/>
  <c r="B23" i="7" s="1"/>
  <c r="AB3" i="8"/>
  <c r="D23" i="7" s="1"/>
  <c r="AC3" i="8"/>
  <c r="E23" i="7" s="1"/>
  <c r="AD3" i="8"/>
  <c r="F23" i="7" s="1"/>
  <c r="AE3" i="8"/>
  <c r="G23" i="7" s="1"/>
  <c r="AE2" i="8"/>
  <c r="G22" i="7" s="1"/>
  <c r="AD2" i="8"/>
  <c r="F22" i="7" s="1"/>
  <c r="AC2" i="8"/>
  <c r="E22" i="7" s="1"/>
  <c r="AB2" i="8"/>
  <c r="AA2" i="8" s="1"/>
  <c r="AF2" i="8" s="1"/>
  <c r="Z2" i="8"/>
  <c r="B22" i="7" s="1"/>
  <c r="AB4" i="8"/>
  <c r="D24" i="7" s="1"/>
  <c r="AC4" i="8"/>
  <c r="E24" i="7" s="1"/>
  <c r="AD4" i="8"/>
  <c r="F24" i="7" s="1"/>
  <c r="AE4" i="8"/>
  <c r="G24" i="7" s="1"/>
  <c r="Z4" i="8"/>
  <c r="B24" i="7" s="1"/>
  <c r="K1" i="5"/>
  <c r="AG4" i="8" l="1"/>
  <c r="AA4" i="8"/>
  <c r="AG3" i="8"/>
  <c r="I23" i="7" s="1"/>
  <c r="AG2" i="8"/>
  <c r="I22" i="7" s="1"/>
  <c r="AA3" i="8"/>
  <c r="AF3" i="8" s="1"/>
  <c r="H23" i="7" s="1"/>
  <c r="C22" i="7"/>
  <c r="H22" i="7"/>
  <c r="D22" i="7"/>
  <c r="K17" i="5"/>
  <c r="L17" i="5" s="1"/>
  <c r="K10" i="5"/>
  <c r="L10" i="5" s="1"/>
  <c r="K3" i="5"/>
  <c r="L3" i="5" s="1"/>
  <c r="K11" i="5"/>
  <c r="L11" i="5" s="1"/>
  <c r="K4" i="5"/>
  <c r="L4" i="5" s="1"/>
  <c r="K12" i="5"/>
  <c r="L12" i="5" s="1"/>
  <c r="K5" i="5"/>
  <c r="L5" i="5" s="1"/>
  <c r="K13" i="5"/>
  <c r="L13" i="5" s="1"/>
  <c r="K15" i="5"/>
  <c r="L15" i="5" s="1"/>
  <c r="K8" i="5"/>
  <c r="L8" i="5" s="1"/>
  <c r="K6" i="5"/>
  <c r="L6" i="5" s="1"/>
  <c r="K14" i="5"/>
  <c r="L14" i="5" s="1"/>
  <c r="K7" i="5"/>
  <c r="L7" i="5" s="1"/>
  <c r="K9" i="5"/>
  <c r="L9" i="5" s="1"/>
  <c r="K2" i="5"/>
  <c r="L2" i="5" s="1"/>
  <c r="K16" i="5"/>
  <c r="L16" i="5" s="1"/>
  <c r="C24" i="7" l="1"/>
  <c r="AF4" i="8"/>
  <c r="H24" i="7" s="1"/>
  <c r="C23" i="7"/>
</calcChain>
</file>

<file path=xl/sharedStrings.xml><?xml version="1.0" encoding="utf-8"?>
<sst xmlns="http://schemas.openxmlformats.org/spreadsheetml/2006/main" count="3700" uniqueCount="1073">
  <si>
    <t>Year</t>
  </si>
  <si>
    <t>Source</t>
  </si>
  <si>
    <t>SELECT dbo_STB_UNIT_YR.YR_NBR, dbo_STB_UNIT_YR.CNTY_CD, dbo_STB_UNIT_YR.UNIT_TYPE_CD, dbo_STB_UNIT_YR.UNIT_CD, dbo_STB_UNIT_YR.CROSS_CNTY_CD, dbo_STB_UNIT_YR.CROSS_CNTY_INDC, dbo_STB_FUNDS.FUND_CD, dbo_STB_FUND_YR.CERTD_LEVY_AMT, dbo_STB_FUND_YR.CERTD_TAX_RATE_PCNT
FROM ((dbo_STB_FUNDS INNER JOIN dbo_STB_FUND_YR ON dbo_STB_FUNDS.FUND_CD = dbo_STB_FUND_YR.FUND_CD) INNER JOIN dbo_STB_UNIT_YR ON (dbo_STB_FUND_YR.UNIT_CD = dbo_STB_UNIT_YR.UNIT_CD) AND (dbo_STB_FUND_YR.UNIT_TYPE_CD = dbo_STB_UNIT_YR.UNIT_TYPE_CD) AND (dbo_STB_FUND_YR.CNTY_CD = dbo_STB_UNIT_YR.CNTY_CD) AND (dbo_STB_FUND_YR.YR_NBR = dbo_STB_UNIT_YR.YR_NBR)) INNER JOIN dbo_STB_UNIT ON (dbo_STB_FUND_YR.UNIT_CD = dbo_STB_UNIT.UNIT_CD) AND (dbo_STB_UNIT_YR.UNIT_CD = dbo_STB_UNIT.UNIT_CD) AND (dbo_STB_UNIT.UNIT_TYPE_CD = dbo_STB_UNIT_YR.UNIT_TYPE_CD) AND (dbo_STB_FUND_YR.UNIT_TYPE_CD = dbo_STB_UNIT.UNIT_TYPE_CD) AND (dbo_STB_UNIT.CNTY_CD = dbo_STB_UNIT_YR.CNTY_CD) AND (dbo_STB_FUND_YR.CNTY_CD = dbo_STB_UNIT.CNTY_CD)
WHERE (((dbo_STB_UNIT_YR.YR_NBR)="2023") AND ((dbo_STB_FUNDS.FUND_CD)="0023")) OR (((dbo_STB_UNIT_YR.YR_NBR)="2023") AND ((dbo_STB_FUNDS.FUND_CD)="0022")) OR (((dbo_STB_UNIT_YR.YR_NBR)="2023") AND ((dbo_STB_FUNDS.FUND_CD)="0025"));</t>
  </si>
  <si>
    <t>School List</t>
  </si>
  <si>
    <t>SELECT dbo_STB_UNIT_YR.YR_NBR, dbo_STB_UNIT_YR.CNTY_CD, dbo_STB_UNIT_YR.UNIT_TYPE_CD, dbo_STB_UNIT_YR.UNIT_CD, dbo_STB_UNIT.UNIT_NAME, dbo_STB_UNIT_YR.CROSS_CNTY_CD, dbo_STB_UNIT_YR.CROSS_CNTY_INDC
FROM dbo_STB_UNIT_YR INNER JOIN dbo_STB_UNIT ON (dbo_STB_UNIT_YR.UNIT_TYPE_CD = dbo_STB_UNIT.UNIT_TYPE_CD) AND (dbo_STB_UNIT_YR.UNIT_CD = dbo_STB_UNIT.UNIT_CD) AND (dbo_STB_UNIT_YR.CNTY_CD = dbo_STB_UNIT.CNTY_CD)
WHERE (((dbo_STB_UNIT_YR.YR_NBR)="2023") AND ((dbo_STB_UNIT_YR.UNIT_TYPE_CD)="4"));</t>
  </si>
  <si>
    <t>YR_NBR</t>
  </si>
  <si>
    <t>CNTY_CD</t>
  </si>
  <si>
    <t>UNIT_TYPE_CD</t>
  </si>
  <si>
    <t>UNIT_CD</t>
  </si>
  <si>
    <t>CROSS_CNTY_CD</t>
  </si>
  <si>
    <t>CROSS_CNTY_INDC</t>
  </si>
  <si>
    <t>FUND_CD</t>
  </si>
  <si>
    <t>CERTD_LEVY_AMT</t>
  </si>
  <si>
    <t>CERTD_TAX_RATE_PCNT</t>
  </si>
  <si>
    <t>2023</t>
  </si>
  <si>
    <t>02</t>
  </si>
  <si>
    <t>4</t>
  </si>
  <si>
    <t>0125</t>
  </si>
  <si>
    <t/>
  </si>
  <si>
    <t>N</t>
  </si>
  <si>
    <t>0022</t>
  </si>
  <si>
    <t>03</t>
  </si>
  <si>
    <t>0365</t>
  </si>
  <si>
    <t>4215</t>
  </si>
  <si>
    <t>41</t>
  </si>
  <si>
    <t>Y</t>
  </si>
  <si>
    <t>04</t>
  </si>
  <si>
    <t>0395</t>
  </si>
  <si>
    <t>8535</t>
  </si>
  <si>
    <t>91</t>
  </si>
  <si>
    <t>06</t>
  </si>
  <si>
    <t>0630</t>
  </si>
  <si>
    <t>0665</t>
  </si>
  <si>
    <t>3055</t>
  </si>
  <si>
    <t>29</t>
  </si>
  <si>
    <t>07</t>
  </si>
  <si>
    <t>0670</t>
  </si>
  <si>
    <t>08</t>
  </si>
  <si>
    <t>0755</t>
  </si>
  <si>
    <t>12</t>
  </si>
  <si>
    <t>1150</t>
  </si>
  <si>
    <t>14</t>
  </si>
  <si>
    <t>1315</t>
  </si>
  <si>
    <t>17</t>
  </si>
  <si>
    <t>7610</t>
  </si>
  <si>
    <t>76</t>
  </si>
  <si>
    <t>19</t>
  </si>
  <si>
    <t>2040</t>
  </si>
  <si>
    <t>2100</t>
  </si>
  <si>
    <t>20</t>
  </si>
  <si>
    <t>2270</t>
  </si>
  <si>
    <t>2285</t>
  </si>
  <si>
    <t>2305</t>
  </si>
  <si>
    <t>2315</t>
  </si>
  <si>
    <t>25</t>
  </si>
  <si>
    <t>5455</t>
  </si>
  <si>
    <t>50</t>
  </si>
  <si>
    <t>28</t>
  </si>
  <si>
    <t>2980</t>
  </si>
  <si>
    <t>3005</t>
  </si>
  <si>
    <t>3030</t>
  </si>
  <si>
    <t>3060</t>
  </si>
  <si>
    <t>0025</t>
  </si>
  <si>
    <t>3070</t>
  </si>
  <si>
    <t>30</t>
  </si>
  <si>
    <t>3135</t>
  </si>
  <si>
    <t>31</t>
  </si>
  <si>
    <t>3160</t>
  </si>
  <si>
    <t>32</t>
  </si>
  <si>
    <t>3315</t>
  </si>
  <si>
    <t>36</t>
  </si>
  <si>
    <t>3640</t>
  </si>
  <si>
    <t>37</t>
  </si>
  <si>
    <t>4145</t>
  </si>
  <si>
    <t>4225</t>
  </si>
  <si>
    <t>43</t>
  </si>
  <si>
    <t>44</t>
  </si>
  <si>
    <t>4515</t>
  </si>
  <si>
    <t>4525</t>
  </si>
  <si>
    <t>45</t>
  </si>
  <si>
    <t>4580</t>
  </si>
  <si>
    <t>4590</t>
  </si>
  <si>
    <t>4615</t>
  </si>
  <si>
    <t>4660</t>
  </si>
  <si>
    <t>4680</t>
  </si>
  <si>
    <t>4690</t>
  </si>
  <si>
    <t>4700</t>
  </si>
  <si>
    <t>4710</t>
  </si>
  <si>
    <t>4730</t>
  </si>
  <si>
    <t>4740</t>
  </si>
  <si>
    <t>48</t>
  </si>
  <si>
    <t>5275</t>
  </si>
  <si>
    <t>49</t>
  </si>
  <si>
    <t>5300</t>
  </si>
  <si>
    <t>5340</t>
  </si>
  <si>
    <t>5360</t>
  </si>
  <si>
    <t>5370</t>
  </si>
  <si>
    <t>5375</t>
  </si>
  <si>
    <t>0023</t>
  </si>
  <si>
    <t>5380</t>
  </si>
  <si>
    <t>5385</t>
  </si>
  <si>
    <t>5400</t>
  </si>
  <si>
    <t>5480</t>
  </si>
  <si>
    <t>53</t>
  </si>
  <si>
    <t>5740</t>
  </si>
  <si>
    <t>55</t>
  </si>
  <si>
    <t>5910</t>
  </si>
  <si>
    <t>57</t>
  </si>
  <si>
    <t>8625</t>
  </si>
  <si>
    <t>92</t>
  </si>
  <si>
    <t>58</t>
  </si>
  <si>
    <t>6080</t>
  </si>
  <si>
    <t>62</t>
  </si>
  <si>
    <t>6340</t>
  </si>
  <si>
    <t>64</t>
  </si>
  <si>
    <t>6460</t>
  </si>
  <si>
    <t>6470</t>
  </si>
  <si>
    <t>6530</t>
  </si>
  <si>
    <t>6560</t>
  </si>
  <si>
    <t>66</t>
  </si>
  <si>
    <t>71</t>
  </si>
  <si>
    <t>7200</t>
  </si>
  <si>
    <t>7205</t>
  </si>
  <si>
    <t>75</t>
  </si>
  <si>
    <t>7495</t>
  </si>
  <si>
    <t>7605</t>
  </si>
  <si>
    <t>79</t>
  </si>
  <si>
    <t>7875</t>
  </si>
  <si>
    <t>84</t>
  </si>
  <si>
    <t>8030</t>
  </si>
  <si>
    <t>86</t>
  </si>
  <si>
    <t>89</t>
  </si>
  <si>
    <t>8355</t>
  </si>
  <si>
    <t>90</t>
  </si>
  <si>
    <t>8425</t>
  </si>
  <si>
    <t>8525</t>
  </si>
  <si>
    <t>Major Mod</t>
  </si>
  <si>
    <t>Fund</t>
  </si>
  <si>
    <t>Levy</t>
  </si>
  <si>
    <t>Rate</t>
  </si>
  <si>
    <t>Major</t>
  </si>
  <si>
    <t>Comb Levy</t>
  </si>
  <si>
    <t>Comb Rate</t>
  </si>
  <si>
    <t>MOD</t>
  </si>
  <si>
    <t>UNIT_NAME</t>
  </si>
  <si>
    <t>01</t>
  </si>
  <si>
    <t>0015</t>
  </si>
  <si>
    <t>ADAMS CENTRAL COMMUNITY SCHOOL CORP</t>
  </si>
  <si>
    <t>NORTH ADAMS COMMUNITY SCHOOL CORP</t>
  </si>
  <si>
    <t>0035</t>
  </si>
  <si>
    <t>SOUTH ADAMS SCHOOL CORPORATION</t>
  </si>
  <si>
    <t>M.S.D. SW ALLEN COUNTY SCHOOL CORP</t>
  </si>
  <si>
    <t>0225</t>
  </si>
  <si>
    <t>NORTHWEST ALLEN COUNTY SCHOOL CORP</t>
  </si>
  <si>
    <t>0235</t>
  </si>
  <si>
    <t>FORT WAYNE COMMUNITY SCHOOL CORPORATION</t>
  </si>
  <si>
    <t>0255</t>
  </si>
  <si>
    <t>EAST ALLEN COUNTY SCHOOL CORPORATION</t>
  </si>
  <si>
    <t>BARTHOLOMEW CONSOLIDATED SCHOOL CORP</t>
  </si>
  <si>
    <t>0370</t>
  </si>
  <si>
    <t>FLATROCK-HAWCREEK SCHOOL CORPORATION</t>
  </si>
  <si>
    <t>EDINBURGH COMMUNITY SCHOOL CORPORATION</t>
  </si>
  <si>
    <t>BENTON COMMUNITY SCHOOL CORPORATION</t>
  </si>
  <si>
    <t>5995</t>
  </si>
  <si>
    <t>SOUTH NEWTON SCHOOL CORPORATION</t>
  </si>
  <si>
    <t>56</t>
  </si>
  <si>
    <t>TRI COUNTY SCHOOL CORPORATION</t>
  </si>
  <si>
    <t>05</t>
  </si>
  <si>
    <t>0515</t>
  </si>
  <si>
    <t>BLACKFORD COUNTY SCHOOL CORPORATION</t>
  </si>
  <si>
    <t>3945</t>
  </si>
  <si>
    <t>JAY COUNTY SCHOOL CORPORATION</t>
  </si>
  <si>
    <t>38</t>
  </si>
  <si>
    <t>0615</t>
  </si>
  <si>
    <t>WESTERN BOONE COUNTY SCHOOL CORPORATION</t>
  </si>
  <si>
    <t>ZIONSVILLE COMMUNITY SCHOOL CORPORATION</t>
  </si>
  <si>
    <t>LEBANON COMMUNITY SCHOOL CORPORATION</t>
  </si>
  <si>
    <t>SHERIDAN COMMUNITY SCHOOLS</t>
  </si>
  <si>
    <t>BROWN COUNTY SCHOOL CORPORATION</t>
  </si>
  <si>
    <t>0750</t>
  </si>
  <si>
    <t>CARROLL CONSOLIDATED SCHOOL CORPORATION</t>
  </si>
  <si>
    <t>DELPHI COMMUNITY SCHOOL CORPORATION</t>
  </si>
  <si>
    <t>1180</t>
  </si>
  <si>
    <t>ROSSVILLE CONSOLIDATED SCHOOL CORP</t>
  </si>
  <si>
    <t>8565</t>
  </si>
  <si>
    <t>TWIN LAKES COMMUNITY SCHOOL CORPORATION</t>
  </si>
  <si>
    <t>09</t>
  </si>
  <si>
    <t>0775</t>
  </si>
  <si>
    <t>PIONEER REGIONAL SCHOOL CORPORATION</t>
  </si>
  <si>
    <t>0815</t>
  </si>
  <si>
    <t>LEWIS CASS SCHOOLS</t>
  </si>
  <si>
    <t>0875</t>
  </si>
  <si>
    <t>LOGANSPORT COMMUNITY SCHOOL CORPORATION</t>
  </si>
  <si>
    <t>2650</t>
  </si>
  <si>
    <t>CASTON SCHOOL CORPORATION</t>
  </si>
  <si>
    <t>10</t>
  </si>
  <si>
    <t>0935</t>
  </si>
  <si>
    <t>BORDEN-HENRYVILLE SCHOOL CORPORATION</t>
  </si>
  <si>
    <t>0945</t>
  </si>
  <si>
    <t>SILVER CREEK SCHOOL CORPORATION</t>
  </si>
  <si>
    <t>1000</t>
  </si>
  <si>
    <t>CLARKSVILLE COMMUNITY SCHOOL CORPORATION</t>
  </si>
  <si>
    <t>1010</t>
  </si>
  <si>
    <t>GREATER CLARK COUNTY SCHOOL CORPORATION</t>
  </si>
  <si>
    <t>11</t>
  </si>
  <si>
    <t>1125</t>
  </si>
  <si>
    <t>CLAY COMMUNITY SCHOOL CORPORATION</t>
  </si>
  <si>
    <t>2960</t>
  </si>
  <si>
    <t>M.S.D. SHAKAMAK SCHOOL CORPORATION</t>
  </si>
  <si>
    <t>CLINTON CENTRAL SCHOOL CORPORATION</t>
  </si>
  <si>
    <t>1160</t>
  </si>
  <si>
    <t>CLINTON PRAIRIE SCHOOL CORPORATION</t>
  </si>
  <si>
    <t>1170</t>
  </si>
  <si>
    <t>FRANKFORT COMMUNITY SCHOOL CORPORATION</t>
  </si>
  <si>
    <t>13</t>
  </si>
  <si>
    <t>1300</t>
  </si>
  <si>
    <t>CRAWFORD COUNTY COMMUNITY SCHOOL CORP</t>
  </si>
  <si>
    <t>BARR-REEVE COMMUNITY SCHOOL CORPORATION</t>
  </si>
  <si>
    <t>1375</t>
  </si>
  <si>
    <t>NORTH DAVIESS COUNTY SCHOOL CORPORATION</t>
  </si>
  <si>
    <t>1405</t>
  </si>
  <si>
    <t>WASHINGTON COMMUNITY SCHOOL CORPORATION</t>
  </si>
  <si>
    <t>15</t>
  </si>
  <si>
    <t>1560</t>
  </si>
  <si>
    <t>SUNMAN-DEARBORN COMMUNITY SCHOOL CORP</t>
  </si>
  <si>
    <t>1600</t>
  </si>
  <si>
    <t>SOUTH DEARBORN COMMUNITY SCHOOL CORP</t>
  </si>
  <si>
    <t>1620</t>
  </si>
  <si>
    <t>LAWRENCEBURG COMMUNITY SCHOOL CORP</t>
  </si>
  <si>
    <t>16</t>
  </si>
  <si>
    <t>1655</t>
  </si>
  <si>
    <t>DECATUR COUNTY COMMUNITY SCHOOL CORP</t>
  </si>
  <si>
    <t>1730</t>
  </si>
  <si>
    <t>GREENSBURG COMMUNITY SCHOOL CORPORATION</t>
  </si>
  <si>
    <t>1805</t>
  </si>
  <si>
    <t>DEKALB COUNTY EASTERN COMM SCHOOL CORP</t>
  </si>
  <si>
    <t>1820</t>
  </si>
  <si>
    <t>GARRETT-KEYSER-BUTLER COMM SCHOOL CORP</t>
  </si>
  <si>
    <t>1835</t>
  </si>
  <si>
    <t>DEKALB COUNTY CENTRAL UNITED SCHOOL CORP</t>
  </si>
  <si>
    <t>HAMILTON COMMUNITY SCHOOL CORPORATION</t>
  </si>
  <si>
    <t>18</t>
  </si>
  <si>
    <t>1875</t>
  </si>
  <si>
    <t>DELAWARE COMMUNITY SCHOOL CORPORATION</t>
  </si>
  <si>
    <t>1885</t>
  </si>
  <si>
    <t>WES-DEL COMMUNITY SCHOOL CORP</t>
  </si>
  <si>
    <t>1895</t>
  </si>
  <si>
    <t>LIBERTY-PERRY COMMUNITY SCHOOL CORP</t>
  </si>
  <si>
    <t>1900</t>
  </si>
  <si>
    <t>COWAN COMMUNITY SCHOOL CORPORATION</t>
  </si>
  <si>
    <t>1910</t>
  </si>
  <si>
    <t>YORKTOWN COMMUNITY SCHOOLS</t>
  </si>
  <si>
    <t>1940</t>
  </si>
  <si>
    <t>DALEVILLE COMMUNITY SCHOOLS</t>
  </si>
  <si>
    <t>1970</t>
  </si>
  <si>
    <t>MUNCIE COMMUNITY SCHOOL CORPORATION</t>
  </si>
  <si>
    <t>NORTHEAST DUBOIS COUNTY SCHOOL CORP</t>
  </si>
  <si>
    <t>SOUTHEAST DUBOIS COUNTY SCHOOL CORP</t>
  </si>
  <si>
    <t>2110</t>
  </si>
  <si>
    <t>SOUTHWEST DUBOIS COUNTY SCHOOL CORP</t>
  </si>
  <si>
    <t>2120</t>
  </si>
  <si>
    <t>GREATER JASPER CONSOLIDATED SCHOOL CORP</t>
  </si>
  <si>
    <t>2155</t>
  </si>
  <si>
    <t>FAIRFIELD COMMUNITY SCHOOL CORPORATION</t>
  </si>
  <si>
    <t>2260</t>
  </si>
  <si>
    <t>BAUGO COMMUNITY SCHOOL CORPORATION</t>
  </si>
  <si>
    <t>CONCORD COMMUNITY SCHOOL CORPORATION</t>
  </si>
  <si>
    <t>2275</t>
  </si>
  <si>
    <t>MIDDLEBURY COMMUNITY SCHOOL CORPORATION</t>
  </si>
  <si>
    <t>WA-NEE COMMUNITY SCHOOL CORPORATION</t>
  </si>
  <si>
    <t>ELKHART COMMUNITY SCHOOL CORPORATION</t>
  </si>
  <si>
    <t>GOSHEN COMMUNITY SCHOOL CORPORATION</t>
  </si>
  <si>
    <t>21</t>
  </si>
  <si>
    <t>2395</t>
  </si>
  <si>
    <t>FAYETTE COUNTY SCHOOL CORPORATION</t>
  </si>
  <si>
    <t>22</t>
  </si>
  <si>
    <t>2400</t>
  </si>
  <si>
    <t>NEW ALBANY-FLOYD COUNTY CONS SCHOOL CORP</t>
  </si>
  <si>
    <t>23</t>
  </si>
  <si>
    <t>2435</t>
  </si>
  <si>
    <t>ATTICA CONSOLIDATED SCHOOL CORPORATION</t>
  </si>
  <si>
    <t>2440</t>
  </si>
  <si>
    <t>COVINGTON COMMUNITY SCHOOL CORPORATION</t>
  </si>
  <si>
    <t>2455</t>
  </si>
  <si>
    <t>SOUTHEAST FOUNTAIN SCHOOL CORPORATION</t>
  </si>
  <si>
    <t>24</t>
  </si>
  <si>
    <t>2475</t>
  </si>
  <si>
    <t>FRANKLIN COUNTY COMMUNITY SCHOOL CORP</t>
  </si>
  <si>
    <t>6895</t>
  </si>
  <si>
    <t>BATESVILLE COMMUNITY SCHOOL CORPORATION</t>
  </si>
  <si>
    <t>69</t>
  </si>
  <si>
    <t>7950</t>
  </si>
  <si>
    <t>UNION COUNTY SCHOOL CORPORATION</t>
  </si>
  <si>
    <t>81</t>
  </si>
  <si>
    <t>2645</t>
  </si>
  <si>
    <t>ROCHESTER COMMUNITY SCHOOL CORPORATION</t>
  </si>
  <si>
    <t>4445</t>
  </si>
  <si>
    <t>TIPPECANOE VALLEY SCHOOL CORPORATION</t>
  </si>
  <si>
    <t>CULVER COMMUNITY SCHOOL CORPORATION</t>
  </si>
  <si>
    <t>6620</t>
  </si>
  <si>
    <t>EASTERN PULASKI COMMUNITY SCHOOL CORP</t>
  </si>
  <si>
    <t>26</t>
  </si>
  <si>
    <t>2725</t>
  </si>
  <si>
    <t>EAST GIBSON SCHOOL CORPORATION</t>
  </si>
  <si>
    <t>2735</t>
  </si>
  <si>
    <t>NORTH GIBSON SCHOOL CORPORATION</t>
  </si>
  <si>
    <t>2765</t>
  </si>
  <si>
    <t>SOUTH GIBSON SCHOOL CORPORATION</t>
  </si>
  <si>
    <t>27</t>
  </si>
  <si>
    <t>2815</t>
  </si>
  <si>
    <t>EASTBROOK COMMUNITY SCHOOL CORPORATION</t>
  </si>
  <si>
    <t>2825</t>
  </si>
  <si>
    <t>MADISON-GRANT UNITED SCHOOL CORPORATION</t>
  </si>
  <si>
    <t>2855</t>
  </si>
  <si>
    <t>MISSISSINEWA COMMUNITY SCHOOL CORP</t>
  </si>
  <si>
    <t>2865</t>
  </si>
  <si>
    <t>MARION COMMUNITY SCHOOL CORPORATION</t>
  </si>
  <si>
    <t>5625</t>
  </si>
  <si>
    <t>OAK HILL UNITED SCHOOL CORPORATION</t>
  </si>
  <si>
    <t>2920</t>
  </si>
  <si>
    <t>BLOOMFIELD SCHOOL DISTRICT</t>
  </si>
  <si>
    <t>2940</t>
  </si>
  <si>
    <t>EASTERN CONSOLIDATED SCHOOL CORPORATION</t>
  </si>
  <si>
    <t>2950</t>
  </si>
  <si>
    <t>LINTON-STOCKTON SCHOOL CORPORATION</t>
  </si>
  <si>
    <t>WHITE RIVER VALLEY CONS SCHOOL CORP</t>
  </si>
  <si>
    <t>HAMILTON SOUTHEASTERN SCHOOL CORPORATION</t>
  </si>
  <si>
    <t>3025</t>
  </si>
  <si>
    <t>HAMILTON HEIGHTS SCHOOL CORPORATION</t>
  </si>
  <si>
    <t>WESTFIELD-WASHINGTON SCHOOL CORPORATION</t>
  </si>
  <si>
    <t>CARMEL-CLAY SCHOOL CORPORATION</t>
  </si>
  <si>
    <t>NOBLESVILLE SCHOOL CORPORATION</t>
  </si>
  <si>
    <t>3115</t>
  </si>
  <si>
    <t>SOUTHERN HANCOCK COUNTY COMM SCHOOL CORP</t>
  </si>
  <si>
    <t>3125</t>
  </si>
  <si>
    <t>GREENFIELD CENTRAL COMMUNITY SCHOOL CORP</t>
  </si>
  <si>
    <t>MT. VERNON COMMUNITY SCHOOL CORPORATION</t>
  </si>
  <si>
    <t>3145</t>
  </si>
  <si>
    <t>EASTERN HANCOCK COUNTY COMMUNITY SCHOOL</t>
  </si>
  <si>
    <t>LANESVILLE SCHOOL CORPORATION</t>
  </si>
  <si>
    <t>3180</t>
  </si>
  <si>
    <t>NORTH HARRISON COMMUNITY SCHOOL CORP</t>
  </si>
  <si>
    <t>3190</t>
  </si>
  <si>
    <t>SOUTH HARRISON SCHOOL CORPORATION</t>
  </si>
  <si>
    <t>3295</t>
  </si>
  <si>
    <t>NORTHWEST HENDRICKS SCHOOL CORPORATION</t>
  </si>
  <si>
    <t>3305</t>
  </si>
  <si>
    <t>BROWNSBURG COMMUNITY SCHOOL CORPORATION</t>
  </si>
  <si>
    <t>AVON COMMUNITY SCHOOL CORPORATION</t>
  </si>
  <si>
    <t>3325</t>
  </si>
  <si>
    <t>DANVILLE COMMUNITY SCHOOL CORPORATION</t>
  </si>
  <si>
    <t>3330</t>
  </si>
  <si>
    <t>PLAINFIELD COMMUNITY SCHOOL CORPORATION</t>
  </si>
  <si>
    <t>3335</t>
  </si>
  <si>
    <t>MILL CREEK COMMUNITY SCHOOL CORPORATION</t>
  </si>
  <si>
    <t>33</t>
  </si>
  <si>
    <t>3405</t>
  </si>
  <si>
    <t>BLUE RIVER VALLEY SCHOOL CORPORATION</t>
  </si>
  <si>
    <t>3415</t>
  </si>
  <si>
    <t>SOUTH HENRY SCHOOL CORPORATION</t>
  </si>
  <si>
    <t>3435</t>
  </si>
  <si>
    <t>SHENANDOAH SCHOOL CORPORATION</t>
  </si>
  <si>
    <t>3445</t>
  </si>
  <si>
    <t>NEW CASTLE COMMUNITY SCHOOL CORPORATION</t>
  </si>
  <si>
    <t>3455</t>
  </si>
  <si>
    <t>CHARLES A. BEARD MEMORIAL SCHOOL CORP</t>
  </si>
  <si>
    <t>6795</t>
  </si>
  <si>
    <t>UNION SCHOOL CORPORATION</t>
  </si>
  <si>
    <t>68</t>
  </si>
  <si>
    <t>8305</t>
  </si>
  <si>
    <t>NETTLE CREEK SCHOOL CORPORATION</t>
  </si>
  <si>
    <t>34</t>
  </si>
  <si>
    <t>3460</t>
  </si>
  <si>
    <t>TAYLOR COMMUNITY SCHOOL CORPORATION</t>
  </si>
  <si>
    <t>3470</t>
  </si>
  <si>
    <t>NORTHWESTERN SCHOOL CORPORATION</t>
  </si>
  <si>
    <t>3480</t>
  </si>
  <si>
    <t>EASTERN HOWARD COMMUNITY SCHOOL CORP</t>
  </si>
  <si>
    <t>3490</t>
  </si>
  <si>
    <t>WESTERN SCHOOL CORPORATION</t>
  </si>
  <si>
    <t>3500</t>
  </si>
  <si>
    <t>KOKOMO SCHOOL CORPORATION</t>
  </si>
  <si>
    <t>35</t>
  </si>
  <si>
    <t>3625</t>
  </si>
  <si>
    <t>HUNTINGTON COUNTY COMMUNITY SCHOOL CORP</t>
  </si>
  <si>
    <t>MEDORA COMMUNITY SCHOOL CORPORATION</t>
  </si>
  <si>
    <t>3675</t>
  </si>
  <si>
    <t>SEYMOUR COMMUNITY SCHOOL CORPORATION</t>
  </si>
  <si>
    <t>3695</t>
  </si>
  <si>
    <t>BROWNSTOWN CENTRAL COMMUNITY SCHOOL CORP</t>
  </si>
  <si>
    <t>3710</t>
  </si>
  <si>
    <t>CROTHERSVILLE COMMUNITY SCHOOL CORP</t>
  </si>
  <si>
    <t>3785</t>
  </si>
  <si>
    <t>KANKAKEE VALLEY SCHOOL CORPORATION</t>
  </si>
  <si>
    <t>3815</t>
  </si>
  <si>
    <t>RENSSELAER CENTRAL SCHOOL CORPORATION</t>
  </si>
  <si>
    <t>6630</t>
  </si>
  <si>
    <t>WEST CENTRAL SCHOOL CORPORATION</t>
  </si>
  <si>
    <t>39</t>
  </si>
  <si>
    <t>3995</t>
  </si>
  <si>
    <t>MADISON CONSOLIDATED SCHOOL CORPORATION</t>
  </si>
  <si>
    <t>4000</t>
  </si>
  <si>
    <t>SOUTHWESTERN JEFFERSON CONSOLIDATED SCHO</t>
  </si>
  <si>
    <t>40</t>
  </si>
  <si>
    <t>4015</t>
  </si>
  <si>
    <t>JENNINGS COUNTY SCHOOL CORPORATION</t>
  </si>
  <si>
    <t>CLARK-PLEASANT COMMUNITY SCHOOL CORP</t>
  </si>
  <si>
    <t>4205</t>
  </si>
  <si>
    <t>CENTER GROVE COMMUNITY SCHOOL CORP</t>
  </si>
  <si>
    <t>FRANKLIN COMMUNITY SCHOOL CORPORATION</t>
  </si>
  <si>
    <t>4245</t>
  </si>
  <si>
    <t>GREENWOOD COMMUNITY SCHOOL CORPORATION</t>
  </si>
  <si>
    <t>4255</t>
  </si>
  <si>
    <t>NINEVEH-HENSLEY-JACKSON UNITED SCH CORP</t>
  </si>
  <si>
    <t>42</t>
  </si>
  <si>
    <t>4315</t>
  </si>
  <si>
    <t>NORTH KNOX SCHOOL CORPORATION</t>
  </si>
  <si>
    <t>4325</t>
  </si>
  <si>
    <t>SOUTH KNOX SCHOOL CORPORATION</t>
  </si>
  <si>
    <t>4335</t>
  </si>
  <si>
    <t>VINCENNES COMMUNITY SCHOOL CORPORATION</t>
  </si>
  <si>
    <t>4345</t>
  </si>
  <si>
    <t>WAWASEE COMMUNITY SCHOOL CORPORATION</t>
  </si>
  <si>
    <t>4415</t>
  </si>
  <si>
    <t>WARSAW COMMUNITY SCHOOL CORPORATION</t>
  </si>
  <si>
    <t>4455</t>
  </si>
  <si>
    <t>WHITKO COMMUNITY SCHOOL CORPORATION</t>
  </si>
  <si>
    <t>5495</t>
  </si>
  <si>
    <t>TRITON SCHOOL CORPORATION</t>
  </si>
  <si>
    <t>PRAIRIE HEIGHTS COMMUNITY SCHOOL CORP</t>
  </si>
  <si>
    <t>WESTVIEW SCHOOL CORPORATION</t>
  </si>
  <si>
    <t>4535</t>
  </si>
  <si>
    <t>LAKELAND SCHOOL CORPORATION</t>
  </si>
  <si>
    <t>HANOVER COMMUNITY SCHOOL CORPORATION</t>
  </si>
  <si>
    <t>RIVER FOREST COMMUNITY SCHOOL CORP</t>
  </si>
  <si>
    <t>4600</t>
  </si>
  <si>
    <t>MERRILLVILLE SCHOOL CORPORATION</t>
  </si>
  <si>
    <t>LAKE CENTRAL SCHOOL CORPORATION</t>
  </si>
  <si>
    <t>4645</t>
  </si>
  <si>
    <t>TRI CREEK SCHOOL CORPORATION</t>
  </si>
  <si>
    <t>4650</t>
  </si>
  <si>
    <t>LAKE RIDGE SCHOOL CORPORATION</t>
  </si>
  <si>
    <t>CROWN POINT COMMUNITY SCHOOL CORPORATION</t>
  </si>
  <si>
    <t>4670</t>
  </si>
  <si>
    <t>SCHOOL CITY OF EAST CHICAGO SCHOOL CORP</t>
  </si>
  <si>
    <t>LAKE STATION SCHOOL CORPORATION</t>
  </si>
  <si>
    <t>GARY COMMUNITY SCHOOL CORPORATION</t>
  </si>
  <si>
    <t>GRIFFITH PUBLIC SCHOOL CORPORATION</t>
  </si>
  <si>
    <t>HAMMOND CITY SCHOOL CORPORATION</t>
  </si>
  <si>
    <t>4720</t>
  </si>
  <si>
    <t>HIGHLAND TOWN SCHOOL CORPORATION</t>
  </si>
  <si>
    <t>SCHOOL CITY OF HOBART SCHOOL CORPORATION</t>
  </si>
  <si>
    <t>MUNSTER COMMUNITY SCHOOL CORPORATION</t>
  </si>
  <si>
    <t>4760</t>
  </si>
  <si>
    <t>WHITING CITY SCHOOL CORPORATION</t>
  </si>
  <si>
    <t>46</t>
  </si>
  <si>
    <t>4805</t>
  </si>
  <si>
    <t>NEW PRAIRIE UNITED SCHOOL CORPORATION</t>
  </si>
  <si>
    <t>4860</t>
  </si>
  <si>
    <t>NEW DURHAM TOWNSHIP SCHOOL CORPORATION</t>
  </si>
  <si>
    <t>4915</t>
  </si>
  <si>
    <t>TRI-TOWNSHIP SCHOOL CORPORATION</t>
  </si>
  <si>
    <t>4925</t>
  </si>
  <si>
    <t>MICHIGAN CITY AREA SCHOOL CORPORATION</t>
  </si>
  <si>
    <t>4940</t>
  </si>
  <si>
    <t>SOUTH CENTRAL COMMUNITY SCHOOL CORP</t>
  </si>
  <si>
    <t>4945</t>
  </si>
  <si>
    <t>LAPORTE COMMUNITY SCHOOL CORPORATION</t>
  </si>
  <si>
    <t>7150</t>
  </si>
  <si>
    <t>JOHN GLENN SCHOOL CORPORATION</t>
  </si>
  <si>
    <t>47</t>
  </si>
  <si>
    <t>5075</t>
  </si>
  <si>
    <t>NORTH LAWRENCE COMMUNITY SCHOOL CORP</t>
  </si>
  <si>
    <t>5085</t>
  </si>
  <si>
    <t>MITCHELL COMMUNITY SCHOOL CORPORATION</t>
  </si>
  <si>
    <t>5245</t>
  </si>
  <si>
    <t>FRANKTON-LAPEL COMMUNITY SCHOOL CORP</t>
  </si>
  <si>
    <t>5255</t>
  </si>
  <si>
    <t>SOUTH MADISON COMMUNITY SCHOOL CORP</t>
  </si>
  <si>
    <t>5265</t>
  </si>
  <si>
    <t>ALEXANDRIA COMMUNITY SCHOOL CORPORATION</t>
  </si>
  <si>
    <t>ANDERSON COMMUNITY SCHOOL CORPORATION</t>
  </si>
  <si>
    <t>5280</t>
  </si>
  <si>
    <t>ELWOOD COMMUNITY SCHOOL CORPORATION</t>
  </si>
  <si>
    <t>M.S.D. DECATUR TOWNSHIP SCHOOL CORP</t>
  </si>
  <si>
    <t>5310</t>
  </si>
  <si>
    <t>FRANKLIN TOWNSHIP COMMUNITY SCHOOL CORP</t>
  </si>
  <si>
    <t>5330</t>
  </si>
  <si>
    <t>M.S.D. LAWRENCE TOWNSHIP SCHOOL CORP</t>
  </si>
  <si>
    <t>M.S.D. PERRY TOWNSHIP SCHOOL CORPORATION</t>
  </si>
  <si>
    <t>5350</t>
  </si>
  <si>
    <t>M.S.D. PIKE TOWNSHIP SCHOOL CORPORATION</t>
  </si>
  <si>
    <t>M.S.D. WARREN TOWNSHIP SCHOOL CORP</t>
  </si>
  <si>
    <t>M.S.D. WASHINGTON TOWNSHIP SCHOOL CORP</t>
  </si>
  <si>
    <t>M.S.D. WAYNE TOWNSHIP SCHOOL CORPORATION</t>
  </si>
  <si>
    <t>BEECH GROVE CITY SCHOOL CORPORATION</t>
  </si>
  <si>
    <t>INDIANAPOLIS PUBLIC SCHOOL CORPORATION</t>
  </si>
  <si>
    <t>SPEEDWAY CITY SCHOOL CORPORATION</t>
  </si>
  <si>
    <t>5470</t>
  </si>
  <si>
    <t>ARGOS COMMUNITY SCHOOL CORPORATION</t>
  </si>
  <si>
    <t>BREMEN PUBLIC SCHOOL CORPORATION</t>
  </si>
  <si>
    <t>5485</t>
  </si>
  <si>
    <t>PLYMOUTH COMMUNITY SCHOOL CORP</t>
  </si>
  <si>
    <t>7215</t>
  </si>
  <si>
    <t>UNION-NORTH UNITED SCHOOL CORPORATION</t>
  </si>
  <si>
    <t>51</t>
  </si>
  <si>
    <t>5520</t>
  </si>
  <si>
    <t>SHOALS COMMUNITY SCHOOL CORPORATION</t>
  </si>
  <si>
    <t>5525</t>
  </si>
  <si>
    <t>LOOGOOTEE COMMUNITY SCHOOL CORPORATION</t>
  </si>
  <si>
    <t>52</t>
  </si>
  <si>
    <t>5615</t>
  </si>
  <si>
    <t>MACONAQUAH SCHOOL CORPORATION</t>
  </si>
  <si>
    <t>5620</t>
  </si>
  <si>
    <t>NORTH MIAMI CONSOLIDATED SCHOOL CORP</t>
  </si>
  <si>
    <t>5635</t>
  </si>
  <si>
    <t>PERU COMMUNITY SCHOOL CORPORATION</t>
  </si>
  <si>
    <t>5705</t>
  </si>
  <si>
    <t>RICHLAND-BEAN BLOSSOM COMM SCHOOL CORP</t>
  </si>
  <si>
    <t>MONROE COUNTY COMMUNITY SCHOOL CORP</t>
  </si>
  <si>
    <t>54</t>
  </si>
  <si>
    <t>5835</t>
  </si>
  <si>
    <t>NORTH MONTGOMERY COMMUNITY SCHOOL CORP</t>
  </si>
  <si>
    <t>5845</t>
  </si>
  <si>
    <t>SOUTH MONTGOMERY COMMUNITY SCHOOL CORP</t>
  </si>
  <si>
    <t>5855</t>
  </si>
  <si>
    <t>CRAWFORDSVILLE COMMUNITY SCHOOL CORP</t>
  </si>
  <si>
    <t>5900</t>
  </si>
  <si>
    <t>MONROE-GREGG SCHOOL CORPORATION</t>
  </si>
  <si>
    <t>EMINENCE CONSOLIDATED SCHOOL CORPORATION</t>
  </si>
  <si>
    <t>5925</t>
  </si>
  <si>
    <t>M.S.D. MARTINSVILLE SCHOOL CORPORATION</t>
  </si>
  <si>
    <t>5930</t>
  </si>
  <si>
    <t>MOORESVILLE CONSOLIDATED SCHOOL CORP</t>
  </si>
  <si>
    <t>5945</t>
  </si>
  <si>
    <t>NORTH NEWTON SCHOOL CORPORATION</t>
  </si>
  <si>
    <t>6055</t>
  </si>
  <si>
    <t>CENTRAL NOBLE COMMUNITY SCHOOL CORP</t>
  </si>
  <si>
    <t>6060</t>
  </si>
  <si>
    <t>EAST NOBLE SCHOOL CORPORATION</t>
  </si>
  <si>
    <t>6065</t>
  </si>
  <si>
    <t>WEST NOBLE SCHOOL CORPORATION</t>
  </si>
  <si>
    <t>SMITH-GREEN COMMUNITY SCHOOL CORPORATION</t>
  </si>
  <si>
    <t>RISING SUN-OHIO COUNTY COMM SCHOOL CORP</t>
  </si>
  <si>
    <t>59</t>
  </si>
  <si>
    <t>6145</t>
  </si>
  <si>
    <t>ORLEANS COMMUNITY SCHOOL CORPORATION</t>
  </si>
  <si>
    <t>6155</t>
  </si>
  <si>
    <t>PAOLI COMMUNITY SCHOOL CORPORATION</t>
  </si>
  <si>
    <t>6160</t>
  </si>
  <si>
    <t>SPRINGS VALLEY COMMUNITY SCHOOL CORP</t>
  </si>
  <si>
    <t>60</t>
  </si>
  <si>
    <t>6195</t>
  </si>
  <si>
    <t>SPENCER-OWEN COMMUNITY SCHOOL CORP</t>
  </si>
  <si>
    <t>6750</t>
  </si>
  <si>
    <t>CLOVERDALE COMMUNITY SCHOOL CORPORATION</t>
  </si>
  <si>
    <t>67</t>
  </si>
  <si>
    <t>61</t>
  </si>
  <si>
    <t>6260</t>
  </si>
  <si>
    <t>SOUTHWEST PARKE COMMUNITY SCHOOL CORP</t>
  </si>
  <si>
    <t>6375</t>
  </si>
  <si>
    <t>NORTH CENTRAL PARKE COMM SCHOOL CORP</t>
  </si>
  <si>
    <t>6325</t>
  </si>
  <si>
    <t>PERRY CENTRAL COMMUNITY SCHOOL CORP</t>
  </si>
  <si>
    <t>CANNELTON CITY SCHOOL CORPORATION</t>
  </si>
  <si>
    <t>6350</t>
  </si>
  <si>
    <t>TELL CITY-TROY TOWNSHIP SCHOOL CORP</t>
  </si>
  <si>
    <t>63</t>
  </si>
  <si>
    <t>6445</t>
  </si>
  <si>
    <t>PIKE COUNTY SCHOOL CORPORATION</t>
  </si>
  <si>
    <t>BOONE TOWNSHIP SCHOOL CORPORATION</t>
  </si>
  <si>
    <t>DUNELAND SCHOOL CORPORATION</t>
  </si>
  <si>
    <t>6510</t>
  </si>
  <si>
    <t>EAST PORTER COUNTY SCHOOL CORPORATION</t>
  </si>
  <si>
    <t>6520</t>
  </si>
  <si>
    <t>PORTER TOWNSHIP SCHOOL CORPORATION</t>
  </si>
  <si>
    <t>UNION TOWNSHIP SCHOOL CORPORATION</t>
  </si>
  <si>
    <t>6550</t>
  </si>
  <si>
    <t>PORTAGE TOWNSHIP SCHOOL CORPORATION</t>
  </si>
  <si>
    <t>VALPARAISO COMMUNITY SCHOOL CORPORATION</t>
  </si>
  <si>
    <t>65</t>
  </si>
  <si>
    <t>6590</t>
  </si>
  <si>
    <t>M.S.D. MOUNT VERNON SCHOOL CORPORATION</t>
  </si>
  <si>
    <t>6600</t>
  </si>
  <si>
    <t>M.S.D. NORTH POSEY COUNTY SCHOOL CORP</t>
  </si>
  <si>
    <t>7515</t>
  </si>
  <si>
    <t>NORTH JUDSON-SAN PIERRE SCHOOL CORP</t>
  </si>
  <si>
    <t>6705</t>
  </si>
  <si>
    <t>SOUTH PUTNAM COMMUNITY SCHOOL CORP</t>
  </si>
  <si>
    <t>6715</t>
  </si>
  <si>
    <t>NORTH PUTNAM COMMUNITY SCHOOL CORP</t>
  </si>
  <si>
    <t>6755</t>
  </si>
  <si>
    <t>GREENCASTLE COMMUNITY SCHOOL CORPORATION</t>
  </si>
  <si>
    <t>6805</t>
  </si>
  <si>
    <t>RANDOLPH SOUTHERN SCHOOL CORPORATION</t>
  </si>
  <si>
    <t>6820</t>
  </si>
  <si>
    <t>MONROE CENTRAL SCHOOL CORPORATION</t>
  </si>
  <si>
    <t>6825</t>
  </si>
  <si>
    <t>RANDOLPH CENTRAL SCHOOL CORPORATION</t>
  </si>
  <si>
    <t>6835</t>
  </si>
  <si>
    <t>RANDOLPH EASTERN SCHOOL CORPORATION</t>
  </si>
  <si>
    <t>6865</t>
  </si>
  <si>
    <t>SOUTH RIPLEY COMMUNITY SCHOOL CORP</t>
  </si>
  <si>
    <t>6900</t>
  </si>
  <si>
    <t>JAC-CEN-DEL COMMUNITY SCHOOL CORPORATION</t>
  </si>
  <si>
    <t>6910</t>
  </si>
  <si>
    <t>MILAN COMMUNITY SCHOOL CORPORATION</t>
  </si>
  <si>
    <t>70</t>
  </si>
  <si>
    <t>6995</t>
  </si>
  <si>
    <t>RUSH COUNTY SCHOOL CORPORATION</t>
  </si>
  <si>
    <t>7175</t>
  </si>
  <si>
    <t>PENN-HARRIS-MADISON-SCHOOL CORPORATION</t>
  </si>
  <si>
    <t>MISHAWAKA CITY SCHOOL CORPORATION</t>
  </si>
  <si>
    <t>SOUTH BEND COMMUNITY SCHOOL CORPORATION</t>
  </si>
  <si>
    <t>72</t>
  </si>
  <si>
    <t>7230</t>
  </si>
  <si>
    <t>SCOTT COUNTY DISTRICT NO. 1 SCHOOL CORP</t>
  </si>
  <si>
    <t>7255</t>
  </si>
  <si>
    <t>SCOTT COUNTY DISTRICT NO. 2 SCHOOL CORP</t>
  </si>
  <si>
    <t>73</t>
  </si>
  <si>
    <t>7285</t>
  </si>
  <si>
    <t>SHELBY EASTERN SCHOOL CORPORATION</t>
  </si>
  <si>
    <t>7350</t>
  </si>
  <si>
    <t>NORTHWESTERN CONSOLIDATED SCHOOL CORP</t>
  </si>
  <si>
    <t>7360</t>
  </si>
  <si>
    <t>SOUTHWESTERN CONSOLIDATED SHELBY COUNTY</t>
  </si>
  <si>
    <t>7365</t>
  </si>
  <si>
    <t>SHELBYVILLE CENTRAL SCHOOL CORPORATION</t>
  </si>
  <si>
    <t>74</t>
  </si>
  <si>
    <t>7385</t>
  </si>
  <si>
    <t>NORTH SPENCER COUNTY SCHOOL CORPORATION</t>
  </si>
  <si>
    <t>7445</t>
  </si>
  <si>
    <t>SOUTH SPENCER COUNTY SCHOOL CORPORATION</t>
  </si>
  <si>
    <t>OREGON-DAVIS SCHOOL CORPORATION</t>
  </si>
  <si>
    <t>7525</t>
  </si>
  <si>
    <t>KNOX COMMUNITY SCHOOL CORPORATION</t>
  </si>
  <si>
    <t>FREMONT COMMUNITY SCHOOL CORPORATION</t>
  </si>
  <si>
    <t>7615</t>
  </si>
  <si>
    <t>M.S.D. STEUBEN COUNTY SCHOOL CORPORATION</t>
  </si>
  <si>
    <t>77</t>
  </si>
  <si>
    <t>7645</t>
  </si>
  <si>
    <t>NORTHEAST SCHOOL CORPORATION</t>
  </si>
  <si>
    <t>7715</t>
  </si>
  <si>
    <t>SOUTHWEST SCHOOL CORPORATION</t>
  </si>
  <si>
    <t>78</t>
  </si>
  <si>
    <t>7775</t>
  </si>
  <si>
    <t>SWITZERLAND COUNTY SCHOOL CORPORATION</t>
  </si>
  <si>
    <t>7855</t>
  </si>
  <si>
    <t>LAFAYETTE SCHOOL CORPORATION</t>
  </si>
  <si>
    <t>7865</t>
  </si>
  <si>
    <t>TIPPECANOE SCHOOL CORPORATION</t>
  </si>
  <si>
    <t>WEST LAFAYETTE COMMUNITY SCHOOL CORP</t>
  </si>
  <si>
    <t>80</t>
  </si>
  <si>
    <t>7935</t>
  </si>
  <si>
    <t>TRI-CENTRAL COMMUNITY SCHOOLS</t>
  </si>
  <si>
    <t>7945</t>
  </si>
  <si>
    <t>TIPTON COMMUNITY SCHOOL CORPORATION</t>
  </si>
  <si>
    <t>82</t>
  </si>
  <si>
    <t>7995</t>
  </si>
  <si>
    <t>EVANSVILLE-VANDERBURGH SCHOOL CORP</t>
  </si>
  <si>
    <t>83</t>
  </si>
  <si>
    <t>8010</t>
  </si>
  <si>
    <t>NORTH VERMILLION COMMUNITY SCHOOL CORP</t>
  </si>
  <si>
    <t>8020</t>
  </si>
  <si>
    <t>SOUTH VERMILLION COMMUNITY SCHOOL CORP</t>
  </si>
  <si>
    <t>VIGO COUNTY SCHOOL CORPORATION</t>
  </si>
  <si>
    <t>85</t>
  </si>
  <si>
    <t>8045</t>
  </si>
  <si>
    <t>MANCHESTER COMMUNITY SCHOOL CORPORATION</t>
  </si>
  <si>
    <t>8050</t>
  </si>
  <si>
    <t>M.S.D. WABASH COUNTY SCHOOL CORPORATION</t>
  </si>
  <si>
    <t>8060</t>
  </si>
  <si>
    <t>WABASH CITY SCHOOL CORPORATION</t>
  </si>
  <si>
    <t>8115</t>
  </si>
  <si>
    <t>M.S.D. WARREN COUNTY SCHOOL CORP</t>
  </si>
  <si>
    <t>87</t>
  </si>
  <si>
    <t>8130</t>
  </si>
  <si>
    <t>WARRICK COUNTY SCHOOL CORPORATION</t>
  </si>
  <si>
    <t>88</t>
  </si>
  <si>
    <t>8205</t>
  </si>
  <si>
    <t>SALEM COMMUNITY SCHOOL CORPORATION</t>
  </si>
  <si>
    <t>8215</t>
  </si>
  <si>
    <t>EAST WASHINGTON SCHOOL CORPORATION</t>
  </si>
  <si>
    <t>8220</t>
  </si>
  <si>
    <t>WEST WASHINGTON SCHOOL CORPORATION</t>
  </si>
  <si>
    <t>WESTERN WAYNE SCHOOL CORPORATION</t>
  </si>
  <si>
    <t>8360</t>
  </si>
  <si>
    <t>CENTERVILLE-ABINGTON COMM SCHOOL CORP</t>
  </si>
  <si>
    <t>8375</t>
  </si>
  <si>
    <t>NORTHEASTERN WAYNE SCHOOL CORPORATION</t>
  </si>
  <si>
    <t>8385</t>
  </si>
  <si>
    <t>RICHMOND COMMUNITY SCHOOL CORPORATION</t>
  </si>
  <si>
    <t>SOUTHERN WELLS COMMUNITY SCHOOL CORP</t>
  </si>
  <si>
    <t>8435</t>
  </si>
  <si>
    <t>NORTHERN WELLS COMMUNITY SCHOOL CORP</t>
  </si>
  <si>
    <t>8445</t>
  </si>
  <si>
    <t>M.S.D. BLUFFTON-HARRISON SCHOOL CORP</t>
  </si>
  <si>
    <t>8515</t>
  </si>
  <si>
    <t>NORTH WHITE SCHOOL CORPORATION</t>
  </si>
  <si>
    <t>FRONTIER SCHOOL CORPORATION</t>
  </si>
  <si>
    <t>8665</t>
  </si>
  <si>
    <t>WHITLEY COUNTY CONSOLIDATED SCHOOL CORP</t>
  </si>
  <si>
    <t>County</t>
  </si>
  <si>
    <t>Unit Name</t>
  </si>
  <si>
    <t>ADAMS COUNTY</t>
  </si>
  <si>
    <t>01-ADAMS COUNTY</t>
  </si>
  <si>
    <t>ALLEN COUNTY</t>
  </si>
  <si>
    <t>02-ALLEN COUNTY</t>
  </si>
  <si>
    <t>BARTHOLOMEW COUNTY</t>
  </si>
  <si>
    <t>03-BARTHOLOMEW COUNTY</t>
  </si>
  <si>
    <t>BENTON COUNTY</t>
  </si>
  <si>
    <t>04-BENTON COUNTY</t>
  </si>
  <si>
    <t>BLACKFORD COUNTY</t>
  </si>
  <si>
    <t>05-BLACKFORD COUNTY</t>
  </si>
  <si>
    <t>BOONE COUNTY</t>
  </si>
  <si>
    <t>06-BOONE COUNTY</t>
  </si>
  <si>
    <t>BROWN COUNTY</t>
  </si>
  <si>
    <t>07-BROWN COUNTY</t>
  </si>
  <si>
    <t>CARROLL COUNTY</t>
  </si>
  <si>
    <t>08-CARROLL COUNTY</t>
  </si>
  <si>
    <t>CASS COUNTY</t>
  </si>
  <si>
    <t>09-CASS COUNTY</t>
  </si>
  <si>
    <t>CLARK COUNTY</t>
  </si>
  <si>
    <t>10-CLARK COUNTY</t>
  </si>
  <si>
    <t>CLAY COUNTY</t>
  </si>
  <si>
    <t>11-CLAY COUNTY</t>
  </si>
  <si>
    <t>CLINTON COUNTY</t>
  </si>
  <si>
    <t>12-CLINTON COUNTY</t>
  </si>
  <si>
    <t>CRAWFORD COUNTY</t>
  </si>
  <si>
    <t>13-CRAWFORD COUNTY</t>
  </si>
  <si>
    <t>DAVIESS COUNTY</t>
  </si>
  <si>
    <t>14-DAVIESS COUNTY</t>
  </si>
  <si>
    <t>DEARBORN COUNTY</t>
  </si>
  <si>
    <t>15-DEARBORN COUNTY</t>
  </si>
  <si>
    <t>DECATUR COUNTY</t>
  </si>
  <si>
    <t>16-DECATUR COUNTY</t>
  </si>
  <si>
    <t>DEKALB COUNTY</t>
  </si>
  <si>
    <t>17-DEKALB COUNTY</t>
  </si>
  <si>
    <t>DELAWARE COUNTY</t>
  </si>
  <si>
    <t>18-DELAWARE COUNTY</t>
  </si>
  <si>
    <t>DUBOIS COUNTY</t>
  </si>
  <si>
    <t>19-DUBOIS COUNTY</t>
  </si>
  <si>
    <t>ELKHART COUNTY</t>
  </si>
  <si>
    <t>20-ELKHART COUNTY</t>
  </si>
  <si>
    <t>FAYETTE COUNTY</t>
  </si>
  <si>
    <t>21-FAYETTE COUNTY</t>
  </si>
  <si>
    <t>FLOYD COUNTY</t>
  </si>
  <si>
    <t>22-FLOYD COUNTY</t>
  </si>
  <si>
    <t>FOUNTAIN COUNTY</t>
  </si>
  <si>
    <t>23-FOUNTAIN COUNTY</t>
  </si>
  <si>
    <t>FRANKLIN COUNTY</t>
  </si>
  <si>
    <t>24-FRANKLIN COUNTY</t>
  </si>
  <si>
    <t>FULTON COUNTY</t>
  </si>
  <si>
    <t>25-FULTON COUNTY</t>
  </si>
  <si>
    <t>GIBSON COUNTY</t>
  </si>
  <si>
    <t>26-GIBSON COUNTY</t>
  </si>
  <si>
    <t>GRANT COUNTY</t>
  </si>
  <si>
    <t>27-GRANT COUNTY</t>
  </si>
  <si>
    <t>GREENE COUNTY</t>
  </si>
  <si>
    <t>28-GREENE COUNTY</t>
  </si>
  <si>
    <t>HAMILTON COUNTY</t>
  </si>
  <si>
    <t>29-HAMILTON COUNTY</t>
  </si>
  <si>
    <t>HANCOCK COUNTY</t>
  </si>
  <si>
    <t>30-HANCOCK COUNTY</t>
  </si>
  <si>
    <t>HARRISON COUNTY</t>
  </si>
  <si>
    <t>31-HARRISON COUNTY</t>
  </si>
  <si>
    <t>HENDRICKS COUNTY</t>
  </si>
  <si>
    <t>32-HENDRICKS COUNTY</t>
  </si>
  <si>
    <t>HENRY COUNTY</t>
  </si>
  <si>
    <t>33-HENRY COUNTY</t>
  </si>
  <si>
    <t>HOWARD COUNTY</t>
  </si>
  <si>
    <t>34-HOWARD COUNTY</t>
  </si>
  <si>
    <t>HUNTINGTON COUNTY</t>
  </si>
  <si>
    <t>35-HUNTINGTON COUNTY</t>
  </si>
  <si>
    <t>JACKSON COUNTY</t>
  </si>
  <si>
    <t>36-JACKSON COUNTY</t>
  </si>
  <si>
    <t>JASPER COUNTY</t>
  </si>
  <si>
    <t>37-JASPER COUNTY</t>
  </si>
  <si>
    <t>JAY COUNTY</t>
  </si>
  <si>
    <t>38-JAY COUNTY</t>
  </si>
  <si>
    <t>JEFFERSON COUNTY</t>
  </si>
  <si>
    <t>39-JEFFERSON COUNTY</t>
  </si>
  <si>
    <t>JENNINGS COUNTY</t>
  </si>
  <si>
    <t>40-JENNINGS COUNTY</t>
  </si>
  <si>
    <t>JOHNSON COUNTY</t>
  </si>
  <si>
    <t>41-JOHNSON COUNTY</t>
  </si>
  <si>
    <t>KNOX COUNTY</t>
  </si>
  <si>
    <t>42-KNOX COUNTY</t>
  </si>
  <si>
    <t>KOSCIUSKO COUNTY</t>
  </si>
  <si>
    <t>43-KOSCIUSKO COUNTY</t>
  </si>
  <si>
    <t>LAGRANGE COUNTY</t>
  </si>
  <si>
    <t>44-LAGRANGE COUNTY</t>
  </si>
  <si>
    <t>LAKE COUNTY</t>
  </si>
  <si>
    <t>45-LAKE COUNTY</t>
  </si>
  <si>
    <t>LAPORTE COUNTY</t>
  </si>
  <si>
    <t>46-LAPORTE COUNTY</t>
  </si>
  <si>
    <t>LAWRENCE COUNTY</t>
  </si>
  <si>
    <t>47-LAWRENCE COUNTY</t>
  </si>
  <si>
    <t>MADISON COUNTY</t>
  </si>
  <si>
    <t>48-MADISON COUNTY</t>
  </si>
  <si>
    <t>MARION COUNTY</t>
  </si>
  <si>
    <t>49-MARION COUNTY</t>
  </si>
  <si>
    <t>MARSHALL COUNTY</t>
  </si>
  <si>
    <t>50-MARSHALL COUNTY</t>
  </si>
  <si>
    <t>MARTIN COUNTY</t>
  </si>
  <si>
    <t>51-MARTIN COUNTY</t>
  </si>
  <si>
    <t>MIAMI COUNTY</t>
  </si>
  <si>
    <t>52-MIAMI COUNTY</t>
  </si>
  <si>
    <t>MONROE COUNTY</t>
  </si>
  <si>
    <t>53-MONROE COUNTY</t>
  </si>
  <si>
    <t>MONTGOMERY COUNTY</t>
  </si>
  <si>
    <t>54-MONTGOMERY COUNTY</t>
  </si>
  <si>
    <t>MORGAN COUNTY</t>
  </si>
  <si>
    <t>55-MORGAN COUNTY</t>
  </si>
  <si>
    <t>NEWTON COUNTY</t>
  </si>
  <si>
    <t>56-NEWTON COUNTY</t>
  </si>
  <si>
    <t>NOBLE COUNTY</t>
  </si>
  <si>
    <t>57-NOBLE COUNTY</t>
  </si>
  <si>
    <t>OHIO COUNTY</t>
  </si>
  <si>
    <t>58-OHIO COUNTY</t>
  </si>
  <si>
    <t>ORANGE COUNTY</t>
  </si>
  <si>
    <t>59-ORANGE COUNTY</t>
  </si>
  <si>
    <t>OWEN COUNTY</t>
  </si>
  <si>
    <t>60-OWEN COUNTY</t>
  </si>
  <si>
    <t>PARKE COUNTY</t>
  </si>
  <si>
    <t>61-PARKE COUNTY</t>
  </si>
  <si>
    <t>PERRY COUNTY</t>
  </si>
  <si>
    <t>62-PERRY COUNTY</t>
  </si>
  <si>
    <t>PIKE COUNTY</t>
  </si>
  <si>
    <t>63-PIKE COUNTY</t>
  </si>
  <si>
    <t>PORTER COUNTY</t>
  </si>
  <si>
    <t>64-PORTER COUNTY</t>
  </si>
  <si>
    <t>POSEY COUNTY</t>
  </si>
  <si>
    <t>65-POSEY COUNTY</t>
  </si>
  <si>
    <t>PULASKI COUNTY</t>
  </si>
  <si>
    <t>66-PULASKI COUNTY</t>
  </si>
  <si>
    <t>PUTNAM COUNTY</t>
  </si>
  <si>
    <t>67-PUTNAM COUNTY</t>
  </si>
  <si>
    <t>RANDOLPH COUNTY</t>
  </si>
  <si>
    <t>68-RANDOLPH COUNTY</t>
  </si>
  <si>
    <t>RIPLEY COUNTY</t>
  </si>
  <si>
    <t>69-RIPLEY COUNTY</t>
  </si>
  <si>
    <t>RUSH COUNTY</t>
  </si>
  <si>
    <t>70-RUSH COUNTY</t>
  </si>
  <si>
    <t>ST. JOSEPH COUNTY</t>
  </si>
  <si>
    <t>71-ST. JOSEPH COUNTY</t>
  </si>
  <si>
    <t>SCOTT COUNTY</t>
  </si>
  <si>
    <t>72-SCOTT COUNTY</t>
  </si>
  <si>
    <t>SHELBY COUNTY</t>
  </si>
  <si>
    <t>73-SHELBY COUNTY</t>
  </si>
  <si>
    <t>SPENCER COUNTY</t>
  </si>
  <si>
    <t>74-SPENCER COUNTY</t>
  </si>
  <si>
    <t>STARKE COUNTY</t>
  </si>
  <si>
    <t>75-STARKE COUNTY</t>
  </si>
  <si>
    <t>STEUBEN COUNTY</t>
  </si>
  <si>
    <t>76-STEUBEN COUNTY</t>
  </si>
  <si>
    <t>SULLIVAN COUNTY</t>
  </si>
  <si>
    <t>77-SULLIVAN COUNTY</t>
  </si>
  <si>
    <t>SWITZERLAND COUNTY</t>
  </si>
  <si>
    <t>78-SWITZERLAND COUNTY</t>
  </si>
  <si>
    <t>TIPPECANOE COUNTY</t>
  </si>
  <si>
    <t>79-TIPPECANOE COUNTY</t>
  </si>
  <si>
    <t>TIPTON COUNTY</t>
  </si>
  <si>
    <t>80-TIPTON COUNTY</t>
  </si>
  <si>
    <t>UNION COUNTY</t>
  </si>
  <si>
    <t>81-UNION COUNTY</t>
  </si>
  <si>
    <t>VANDERBURGH COUNTY</t>
  </si>
  <si>
    <t>82-VANDERBURGH COUNTY</t>
  </si>
  <si>
    <t>VERMILLION COUNTY</t>
  </si>
  <si>
    <t>83-VERMILLION COUNTY</t>
  </si>
  <si>
    <t>VIGO COUNTY</t>
  </si>
  <si>
    <t>84-VIGO COUNTY</t>
  </si>
  <si>
    <t>WABASH COUNTY</t>
  </si>
  <si>
    <t>85-WABASH COUNTY</t>
  </si>
  <si>
    <t>WARREN COUNTY</t>
  </si>
  <si>
    <t>86-WARREN COUNTY</t>
  </si>
  <si>
    <t>WARRICK COUNTY</t>
  </si>
  <si>
    <t>87-WARRICK COUNTY</t>
  </si>
  <si>
    <t>WASHINGTON COUNTY</t>
  </si>
  <si>
    <t>88-WASHINGTON COUNTY</t>
  </si>
  <si>
    <t>WAYNE COUNTY</t>
  </si>
  <si>
    <t>89-WAYNE COUNTY</t>
  </si>
  <si>
    <t>WELLS COUNTY</t>
  </si>
  <si>
    <t>90-WELLS COUNTY</t>
  </si>
  <si>
    <t>WHITE COUNTY</t>
  </si>
  <si>
    <t>91-WHITE COUNTY</t>
  </si>
  <si>
    <t>WHITLEY COUNTY</t>
  </si>
  <si>
    <t>92-WHITLEY COUNTY</t>
  </si>
  <si>
    <t>2024 Operating and School Safety Referendum Information</t>
  </si>
  <si>
    <t>Select Your Unit of Government</t>
  </si>
  <si>
    <t>In the fields below, select your county first and then the name of your unit of government.</t>
  </si>
  <si>
    <t xml:space="preserve">    If you are having trouble, please make sure you have clicked "Enable Editing" at the top of this page.</t>
  </si>
  <si>
    <t>Operating and School Safety Referendum</t>
  </si>
  <si>
    <t>Voter</t>
  </si>
  <si>
    <t>Month/</t>
  </si>
  <si>
    <t>Final</t>
  </si>
  <si>
    <t>2024 Maximum Levy</t>
  </si>
  <si>
    <t>Approved</t>
  </si>
  <si>
    <t>Year of</t>
  </si>
  <si>
    <t>Certified</t>
  </si>
  <si>
    <t>Maximum</t>
  </si>
  <si>
    <t>or</t>
  </si>
  <si>
    <t>Eligibility</t>
  </si>
  <si>
    <t>Notes regarding this fund</t>
  </si>
  <si>
    <t>Unit</t>
  </si>
  <si>
    <t>Type</t>
  </si>
  <si>
    <t>Election Date</t>
  </si>
  <si>
    <t>First Year</t>
  </si>
  <si>
    <t>Final Year</t>
  </si>
  <si>
    <t>Pass/Fail</t>
  </si>
  <si>
    <t>0240125</t>
  </si>
  <si>
    <t>MSD SW Allen County</t>
  </si>
  <si>
    <t>Operating</t>
  </si>
  <si>
    <t>Passed</t>
  </si>
  <si>
    <t>0240235</t>
  </si>
  <si>
    <t>Fort Wayne Community Schools</t>
  </si>
  <si>
    <t>Safety</t>
  </si>
  <si>
    <t>0340365</t>
  </si>
  <si>
    <t>Bartholomew Consolidated School Corporation</t>
  </si>
  <si>
    <t xml:space="preserve">Passed </t>
  </si>
  <si>
    <t>0440395</t>
  </si>
  <si>
    <t>Benton Schools</t>
  </si>
  <si>
    <t>0640630</t>
  </si>
  <si>
    <t>Zionsville Community Schools</t>
  </si>
  <si>
    <t>0640665</t>
  </si>
  <si>
    <t>Lebanon Schools</t>
  </si>
  <si>
    <t>0740670</t>
  </si>
  <si>
    <t>Brown County Schools</t>
  </si>
  <si>
    <t>PASSED</t>
  </si>
  <si>
    <t>1241150</t>
  </si>
  <si>
    <t>Clinton Central Schools</t>
  </si>
  <si>
    <t>1441315</t>
  </si>
  <si>
    <t>Barr Reeve Community Schools</t>
  </si>
  <si>
    <t>1942040</t>
  </si>
  <si>
    <t>Northeast Dubois</t>
  </si>
  <si>
    <t>1942100</t>
  </si>
  <si>
    <t>Southeast Dubois Schools</t>
  </si>
  <si>
    <t>2042285</t>
  </si>
  <si>
    <t>Wa-Nee Schools</t>
  </si>
  <si>
    <t>2042315</t>
  </si>
  <si>
    <t>Goshen Schools</t>
  </si>
  <si>
    <t>2943005</t>
  </si>
  <si>
    <t xml:space="preserve">Hamilton Southeastern </t>
  </si>
  <si>
    <t>2943030</t>
  </si>
  <si>
    <t>Westfield Washington Schools</t>
  </si>
  <si>
    <t>2943055</t>
  </si>
  <si>
    <t>Sheridan Schools</t>
  </si>
  <si>
    <t>2943060</t>
  </si>
  <si>
    <t>Carmel</t>
  </si>
  <si>
    <t>Carmel Clay Schools</t>
  </si>
  <si>
    <t>2943070</t>
  </si>
  <si>
    <t>Noblesville Schools</t>
  </si>
  <si>
    <t>3043135</t>
  </si>
  <si>
    <t>Mt. Vernon CSC</t>
  </si>
  <si>
    <t>3143160</t>
  </si>
  <si>
    <t>Laneville Community Schools</t>
  </si>
  <si>
    <t>3243315</t>
  </si>
  <si>
    <t>Avon Community Schools</t>
  </si>
  <si>
    <t>4144145</t>
  </si>
  <si>
    <t>Clark Pleasant Schools</t>
  </si>
  <si>
    <t>4144215</t>
  </si>
  <si>
    <t>Edinburgh Schools</t>
  </si>
  <si>
    <t>4144225</t>
  </si>
  <si>
    <t>Franklin Community Schools</t>
  </si>
  <si>
    <t>4444525</t>
  </si>
  <si>
    <t>Westview</t>
  </si>
  <si>
    <t>4544580</t>
  </si>
  <si>
    <t>Hanover Schools</t>
  </si>
  <si>
    <t>4544590</t>
  </si>
  <si>
    <t>River Forest Community School Corporation</t>
  </si>
  <si>
    <t>4544615</t>
  </si>
  <si>
    <t>Lake Central Schools</t>
  </si>
  <si>
    <t>4544660</t>
  </si>
  <si>
    <t>Crown Point Community Schools</t>
  </si>
  <si>
    <t>4544680</t>
  </si>
  <si>
    <t>Lake Station Schools</t>
  </si>
  <si>
    <t>4544690</t>
  </si>
  <si>
    <t>Gary Community School Corporation</t>
  </si>
  <si>
    <t>4544700</t>
  </si>
  <si>
    <t>Griffith Schools</t>
  </si>
  <si>
    <t>4544710</t>
  </si>
  <si>
    <t>Hammond</t>
  </si>
  <si>
    <t>4544730</t>
  </si>
  <si>
    <t>Hobart</t>
  </si>
  <si>
    <t>4544740</t>
  </si>
  <si>
    <t>School Town of Munster</t>
  </si>
  <si>
    <t>4544760</t>
  </si>
  <si>
    <t>School City of Whiting</t>
  </si>
  <si>
    <t>4845275</t>
  </si>
  <si>
    <t>Anderson Community Schools</t>
  </si>
  <si>
    <t>4945300</t>
  </si>
  <si>
    <t>MSD Decatur Twp.</t>
  </si>
  <si>
    <t>PASS</t>
  </si>
  <si>
    <t>4945340</t>
  </si>
  <si>
    <t>Perry Township Schools</t>
  </si>
  <si>
    <t>4945360</t>
  </si>
  <si>
    <t>MSD Warren Township</t>
  </si>
  <si>
    <t>4945370</t>
  </si>
  <si>
    <t>MSD Washington Twp</t>
  </si>
  <si>
    <t>4945375</t>
  </si>
  <si>
    <t>M.S.D. of Wayne Township</t>
  </si>
  <si>
    <t>4945380</t>
  </si>
  <si>
    <t>Beech Grove City Schools</t>
  </si>
  <si>
    <t>4945385</t>
  </si>
  <si>
    <t>IPS</t>
  </si>
  <si>
    <t>4945400</t>
  </si>
  <si>
    <t>School Town of Speedway</t>
  </si>
  <si>
    <t>5045455</t>
  </si>
  <si>
    <t>Culver Community Schools</t>
  </si>
  <si>
    <t>5045480</t>
  </si>
  <si>
    <t>Bremen Public Schools</t>
  </si>
  <si>
    <t>5545910</t>
  </si>
  <si>
    <t>Eminence Community Schools</t>
  </si>
  <si>
    <t>5345740</t>
  </si>
  <si>
    <t>Monroe County Community Schools</t>
  </si>
  <si>
    <t>5846080</t>
  </si>
  <si>
    <t>Rising Sun</t>
  </si>
  <si>
    <t>6246340</t>
  </si>
  <si>
    <t>Cannelton Schools</t>
  </si>
  <si>
    <t>6446460</t>
  </si>
  <si>
    <t>MSD Boone Township</t>
  </si>
  <si>
    <t>6446470</t>
  </si>
  <si>
    <t>Duneland Community Schools</t>
  </si>
  <si>
    <t>6446530</t>
  </si>
  <si>
    <t>Union Township Schools</t>
  </si>
  <si>
    <t>6446560</t>
  </si>
  <si>
    <t>Valparaiso Community Schools</t>
  </si>
  <si>
    <t>7147200</t>
  </si>
  <si>
    <t>School City of Mishawaka</t>
  </si>
  <si>
    <t>7147205</t>
  </si>
  <si>
    <t>South Bend Community Schools</t>
  </si>
  <si>
    <t>7547495</t>
  </si>
  <si>
    <t>Oregon-Davis Schools</t>
  </si>
  <si>
    <t>7644515</t>
  </si>
  <si>
    <t>Prairie Heights Community Schools</t>
  </si>
  <si>
    <t>7647605</t>
  </si>
  <si>
    <t>Fremont Community Schools</t>
  </si>
  <si>
    <t>7647610</t>
  </si>
  <si>
    <t>Hamilton Community Schools</t>
  </si>
  <si>
    <t>7947875</t>
  </si>
  <si>
    <t>West Lafayette Schools</t>
  </si>
  <si>
    <t>8448030</t>
  </si>
  <si>
    <t>Vigo County Schools</t>
  </si>
  <si>
    <t>8948355</t>
  </si>
  <si>
    <t>Western Wayne Schools</t>
  </si>
  <si>
    <t>9048425</t>
  </si>
  <si>
    <t>Southern Wells Schools</t>
  </si>
  <si>
    <t>9048445</t>
  </si>
  <si>
    <t>Bluffton Harrison MSD</t>
  </si>
  <si>
    <t>9148525</t>
  </si>
  <si>
    <t>Frontier School Corporation</t>
  </si>
  <si>
    <t>9148535</t>
  </si>
  <si>
    <t>Tri-County Schools</t>
  </si>
  <si>
    <t>9248625</t>
  </si>
  <si>
    <t>Smith-Green Community Schools</t>
  </si>
  <si>
    <t>V. Rate</t>
  </si>
  <si>
    <t>Last Year</t>
  </si>
  <si>
    <t>1st year</t>
  </si>
  <si>
    <t xml:space="preserve"> </t>
  </si>
  <si>
    <t>&lt;- Click here and then click on the downward arrow to select your county. Repeat this to select your unit.</t>
  </si>
  <si>
    <t>V Rate</t>
  </si>
  <si>
    <t>1st Year</t>
  </si>
  <si>
    <t>0022-Referednum Fund-Exempt Operating -Post 2009</t>
  </si>
  <si>
    <t>0023-Referednum Fund #2-Exempt Operating -Post 2009</t>
  </si>
  <si>
    <t>0025-School Safety Referendum</t>
  </si>
  <si>
    <t>2024 max</t>
  </si>
  <si>
    <t>School City of Hammond</t>
  </si>
  <si>
    <t>Hamilton Southeastern Schools</t>
  </si>
  <si>
    <t>Northeast Dubois County School Corporation</t>
  </si>
  <si>
    <t>Section 4 of HEA 1499 added a new section limiting the growth of the Operating Referendum Levy to 3% for Pay 2024. This does not apply to a School Safety Referendum or Operating Referendum approved in 2023. The table below shows information on the Voter Approved (Proposed for November 2023 Referendum) Rate, when it was approved, and how long the Referendum will be eligible for, the rate and levy certified in 2023. Based on this information the maximum rate and levy that could be approved for 2024 is listed.</t>
  </si>
  <si>
    <t>INDIANA DEPARTMENT OF LOCAL GOVERNMENT FINANCE</t>
  </si>
  <si>
    <t>STATE OF INDIANA</t>
  </si>
  <si>
    <t>2943005-HAMILTON SOUTHEASTERN SCHOOL CORPORATION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</si>
</sst>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0000_);_(* \(#,##0.0000\);_(* &quot;-&quot;??_);_(@_)"/>
    <numFmt numFmtId="165" formatCode="_(&quot;$&quot;* #,##0_);_(&quot;$&quot;* \(#,##0\);_(&quot;$&quot;* &quot;-&quot;??_);_(@_)"/>
    <numFmt numFmtId="166" formatCode="0.0000"/>
    <numFmt numFmtId="167" formatCode="_(* #,##0_);_(* \(#,##0\);_(* &quot;-&quot;??_);_(@_)"/>
  </numFmts>
  <fonts count="13" x14ac:knownFonts="1">
    <font>
      <sz val="11"/>
      <color theme="1"/>
      <name val="Calibri"/>
      <family val="2"/>
      <scheme val="minor"/>
    </font>
    <font>
      <sz val="11"/>
      <color theme="1"/>
      <name val="Calibri"/>
      <family val="2"/>
      <scheme val="minor"/>
    </font>
    <font>
      <sz val="18"/>
      <color theme="1"/>
      <name val="Times New Roman"/>
      <family val="1"/>
    </font>
    <font>
      <sz val="11"/>
      <color theme="1"/>
      <name val="Times New Roman"/>
      <family val="1"/>
    </font>
    <font>
      <u/>
      <sz val="18"/>
      <color theme="1"/>
      <name val="Times New Roman"/>
      <family val="1"/>
    </font>
    <font>
      <i/>
      <sz val="11"/>
      <color theme="1"/>
      <name val="Times New Roman"/>
      <family val="1"/>
    </font>
    <font>
      <b/>
      <u/>
      <sz val="14"/>
      <color theme="1"/>
      <name val="Times New Roman"/>
      <family val="1"/>
    </font>
    <font>
      <i/>
      <sz val="11"/>
      <color theme="0" tint="-0.499984740745262"/>
      <name val="Times New Roman"/>
      <family val="1"/>
    </font>
    <font>
      <i/>
      <sz val="11"/>
      <color rgb="FFFF0000"/>
      <name val="Times New Roman"/>
      <family val="1"/>
    </font>
    <font>
      <b/>
      <sz val="11"/>
      <color theme="1"/>
      <name val="Times New Roman"/>
      <family val="1"/>
    </font>
    <font>
      <sz val="11"/>
      <color rgb="FFFF0000"/>
      <name val="Times New Roman"/>
      <family val="1"/>
    </font>
    <font>
      <sz val="11"/>
      <color indexed="8"/>
      <name val="Calibri"/>
    </font>
    <font>
      <sz val="10"/>
      <color indexed="8"/>
      <name val="Arial"/>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indexed="22"/>
        <bgColor indexed="0"/>
      </patternFill>
    </fill>
    <fill>
      <patternFill patternType="solid">
        <fgColor theme="1"/>
        <bgColor indexed="64"/>
      </patternFill>
    </fill>
  </fills>
  <borders count="10">
    <border>
      <left/>
      <right/>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64"/>
      </left>
      <right style="thin">
        <color indexed="64"/>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2" fillId="0" borderId="0"/>
  </cellStyleXfs>
  <cellXfs count="56">
    <xf numFmtId="0" fontId="0" fillId="0" borderId="0" xfId="0"/>
    <xf numFmtId="0" fontId="0" fillId="0" borderId="0" xfId="0" applyAlignment="1">
      <alignment wrapText="1"/>
    </xf>
    <xf numFmtId="0" fontId="3" fillId="0" borderId="0" xfId="0" applyFont="1"/>
    <xf numFmtId="0" fontId="3" fillId="2" borderId="0" xfId="0" applyFont="1" applyFill="1"/>
    <xf numFmtId="0" fontId="3" fillId="2" borderId="0" xfId="0" applyFont="1" applyFill="1" applyProtection="1">
      <protection locked="0"/>
    </xf>
    <xf numFmtId="0" fontId="3" fillId="0" borderId="0" xfId="0" applyFont="1" applyProtection="1">
      <protection locked="0"/>
    </xf>
    <xf numFmtId="0" fontId="4" fillId="2" borderId="0" xfId="0" applyFont="1" applyFill="1" applyAlignment="1" applyProtection="1">
      <alignment horizontal="center"/>
      <protection locked="0"/>
    </xf>
    <xf numFmtId="0" fontId="5" fillId="2" borderId="0" xfId="0" applyFont="1" applyFill="1" applyProtection="1">
      <protection locked="0"/>
    </xf>
    <xf numFmtId="0" fontId="6" fillId="2" borderId="0" xfId="0" applyFont="1" applyFill="1" applyProtection="1">
      <protection locked="0"/>
    </xf>
    <xf numFmtId="0" fontId="7" fillId="2" borderId="0" xfId="0" applyFont="1" applyFill="1" applyProtection="1">
      <protection locked="0"/>
    </xf>
    <xf numFmtId="0" fontId="3" fillId="2" borderId="1" xfId="0" applyFont="1" applyFill="1" applyBorder="1" applyProtection="1">
      <protection locked="0"/>
    </xf>
    <xf numFmtId="0" fontId="8" fillId="2" borderId="0" xfId="0" applyFont="1" applyFill="1" applyProtection="1">
      <protection locked="0"/>
    </xf>
    <xf numFmtId="0" fontId="9" fillId="4" borderId="4" xfId="0" applyFont="1" applyFill="1" applyBorder="1" applyAlignment="1">
      <alignment horizontal="center"/>
    </xf>
    <xf numFmtId="0" fontId="9" fillId="4" borderId="3" xfId="0" applyFont="1" applyFill="1" applyBorder="1" applyAlignment="1">
      <alignment horizontal="center"/>
    </xf>
    <xf numFmtId="0" fontId="9" fillId="4" borderId="6" xfId="0" applyFont="1" applyFill="1" applyBorder="1" applyAlignment="1">
      <alignment horizontal="center"/>
    </xf>
    <xf numFmtId="0" fontId="9" fillId="4" borderId="5" xfId="0" applyFont="1" applyFill="1" applyBorder="1" applyAlignment="1">
      <alignment horizontal="center"/>
    </xf>
    <xf numFmtId="0" fontId="9" fillId="4" borderId="5" xfId="0" applyFont="1" applyFill="1" applyBorder="1" applyAlignment="1">
      <alignment horizontal="center" vertical="top" wrapText="1"/>
    </xf>
    <xf numFmtId="0" fontId="3" fillId="2" borderId="7" xfId="0" applyFont="1" applyFill="1" applyBorder="1"/>
    <xf numFmtId="0" fontId="6" fillId="0" borderId="0" xfId="0" applyFont="1" applyProtection="1">
      <protection locked="0"/>
    </xf>
    <xf numFmtId="0" fontId="3" fillId="0" borderId="0" xfId="0" applyFont="1" applyAlignment="1">
      <alignment vertical="top" wrapText="1"/>
    </xf>
    <xf numFmtId="165" fontId="3" fillId="0" borderId="0" xfId="0" applyNumberFormat="1" applyFont="1"/>
    <xf numFmtId="0" fontId="10" fillId="0" borderId="0" xfId="0" applyFont="1"/>
    <xf numFmtId="0" fontId="9" fillId="0" borderId="0" xfId="0" applyFont="1" applyAlignment="1">
      <alignment horizontal="center"/>
    </xf>
    <xf numFmtId="0" fontId="9" fillId="0" borderId="0" xfId="0" applyFont="1" applyAlignment="1">
      <alignment horizontal="center" vertical="top" wrapText="1"/>
    </xf>
    <xf numFmtId="0" fontId="3" fillId="0" borderId="0" xfId="0" applyFont="1" applyAlignment="1">
      <alignment wrapText="1"/>
    </xf>
    <xf numFmtId="0" fontId="3" fillId="0" borderId="0" xfId="0" applyFont="1" applyAlignment="1">
      <alignment vertical="center" wrapText="1"/>
    </xf>
    <xf numFmtId="166" fontId="3" fillId="0" borderId="0" xfId="0" applyNumberFormat="1" applyFont="1" applyAlignment="1">
      <alignment vertical="center" wrapText="1"/>
    </xf>
    <xf numFmtId="165" fontId="3" fillId="0" borderId="0" xfId="2" applyNumberFormat="1" applyFont="1" applyFill="1" applyBorder="1" applyAlignment="1" applyProtection="1">
      <alignment wrapText="1"/>
    </xf>
    <xf numFmtId="165" fontId="3" fillId="0" borderId="0" xfId="2" applyNumberFormat="1" applyFont="1" applyFill="1" applyBorder="1" applyProtection="1"/>
    <xf numFmtId="164" fontId="3" fillId="2" borderId="7" xfId="1" applyNumberFormat="1" applyFont="1" applyFill="1" applyBorder="1"/>
    <xf numFmtId="43" fontId="3" fillId="2" borderId="7" xfId="0" applyNumberFormat="1" applyFont="1" applyFill="1" applyBorder="1"/>
    <xf numFmtId="0" fontId="5" fillId="2" borderId="0" xfId="0" applyFont="1" applyFill="1" applyAlignment="1" applyProtection="1">
      <alignment horizontal="left"/>
      <protection locked="0"/>
    </xf>
    <xf numFmtId="0" fontId="11" fillId="5" borderId="8" xfId="3" applyFont="1" applyFill="1" applyBorder="1" applyAlignment="1">
      <alignment horizontal="center"/>
    </xf>
    <xf numFmtId="0" fontId="11" fillId="0" borderId="9" xfId="3" applyFont="1" applyBorder="1" applyAlignment="1">
      <alignment wrapText="1"/>
    </xf>
    <xf numFmtId="0" fontId="11" fillId="0" borderId="9" xfId="3" applyFont="1" applyBorder="1" applyAlignment="1">
      <alignment horizontal="right" wrapText="1"/>
    </xf>
    <xf numFmtId="0" fontId="7" fillId="2" borderId="0" xfId="0" applyFont="1" applyFill="1" applyAlignment="1" applyProtection="1">
      <alignment wrapText="1"/>
      <protection locked="0"/>
    </xf>
    <xf numFmtId="0" fontId="0" fillId="6" borderId="0" xfId="0" applyFill="1"/>
    <xf numFmtId="0" fontId="0" fillId="0" borderId="0" xfId="0" quotePrefix="1"/>
    <xf numFmtId="167" fontId="3" fillId="2" borderId="7" xfId="1" applyNumberFormat="1" applyFont="1" applyFill="1" applyBorder="1"/>
    <xf numFmtId="0" fontId="3" fillId="2" borderId="7" xfId="0" applyFont="1" applyFill="1" applyBorder="1" applyAlignment="1">
      <alignment wrapText="1"/>
    </xf>
    <xf numFmtId="0" fontId="3" fillId="2" borderId="7" xfId="0" applyFont="1" applyFill="1" applyBorder="1" applyAlignment="1">
      <alignment vertical="top" wrapText="1"/>
    </xf>
    <xf numFmtId="0" fontId="0" fillId="3" borderId="0" xfId="0" applyFill="1"/>
    <xf numFmtId="16" fontId="0" fillId="0" borderId="0" xfId="0" applyNumberFormat="1"/>
    <xf numFmtId="166" fontId="0" fillId="0" borderId="0" xfId="0" applyNumberFormat="1"/>
    <xf numFmtId="164" fontId="3" fillId="2" borderId="7" xfId="1" applyNumberFormat="1" applyFont="1" applyFill="1" applyBorder="1" applyAlignment="1">
      <alignment horizontal="center" wrapText="1"/>
    </xf>
    <xf numFmtId="0" fontId="9" fillId="4" borderId="3" xfId="0" applyFont="1" applyFill="1" applyBorder="1" applyAlignment="1">
      <alignment horizontal="center" vertical="center"/>
    </xf>
    <xf numFmtId="0" fontId="9" fillId="4" borderId="5" xfId="0" applyFont="1" applyFill="1" applyBorder="1" applyAlignment="1">
      <alignment horizontal="center" vertical="center"/>
    </xf>
    <xf numFmtId="0" fontId="3" fillId="0" borderId="0" xfId="0" applyFont="1" applyAlignment="1">
      <alignment horizontal="left" vertical="top" wrapText="1"/>
    </xf>
    <xf numFmtId="0" fontId="9" fillId="0" borderId="0" xfId="0" applyFont="1" applyAlignment="1">
      <alignment horizontal="center" vertical="center"/>
    </xf>
    <xf numFmtId="0" fontId="5" fillId="2" borderId="0" xfId="0" applyFont="1" applyFill="1" applyAlignment="1" applyProtection="1">
      <alignment horizontal="left"/>
      <protection locked="0"/>
    </xf>
    <xf numFmtId="0" fontId="3" fillId="2" borderId="0" xfId="0" applyFont="1" applyFill="1" applyAlignment="1">
      <alignment horizontal="left" vertical="top" wrapText="1"/>
    </xf>
    <xf numFmtId="0" fontId="3" fillId="3" borderId="2" xfId="0" applyFont="1" applyFill="1" applyBorder="1" applyAlignment="1">
      <alignment horizontal="left"/>
    </xf>
    <xf numFmtId="0" fontId="3" fillId="3" borderId="0" xfId="0" applyFont="1" applyFill="1" applyAlignment="1">
      <alignment horizontal="left"/>
    </xf>
    <xf numFmtId="0" fontId="7" fillId="2" borderId="0" xfId="0" applyFont="1" applyFill="1" applyAlignment="1" applyProtection="1">
      <alignment horizontal="left" wrapText="1"/>
      <protection locked="0"/>
    </xf>
    <xf numFmtId="0" fontId="4" fillId="2" borderId="0" xfId="0" applyFont="1" applyFill="1" applyAlignment="1" applyProtection="1">
      <alignment horizontal="center"/>
      <protection locked="0"/>
    </xf>
    <xf numFmtId="0" fontId="2" fillId="2" borderId="0" xfId="0" applyFont="1" applyFill="1" applyAlignment="1">
      <alignment horizontal="center" wrapText="1"/>
    </xf>
  </cellXfs>
  <cellStyles count="4">
    <cellStyle name="Comma" xfId="1" builtinId="3"/>
    <cellStyle name="Currency" xfId="2" builtinId="4"/>
    <cellStyle name="Normal" xfId="0" builtinId="0"/>
    <cellStyle name="Normal_Source" xfId="3" xr:uid="{7A38110D-C9AF-4F90-80F4-612DEF34A8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gov.sharepoint.com/personal/mbucy_dlgf_in_gov/Documents/Documents/_ABD/July%20Estimates%202.0%20(Excel)/RB%20Misc%20Rev/July%20Misc%20Revenue%20Est%20-%20(2023-04-2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gov.sharepoint.com/personal/jrobertson_dlgf_in_gov/Documents/2019%20Budget/2018%20p2019%20Budget%20Workshops/2019%20Budget%20Workshop%20Program/Budget%20Workshop%20Program%20-%20(Formatted%20Template)%202018-07-2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ngov.sharepoint.com/personal/mbucy_dlgf_in_gov/Documents/Documents/_ABD/July%20Estimates%202.0%20(Excel)/Line%202%20-%20Feedback/July%20Estimate%20-%20Line%202%20-%20Dec%20Property%20Tax%20(2023.06.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p 1) Data Entry"/>
      <sheetName val="Fund Lists"/>
      <sheetName val="Step 2) Misc Revenue Estimates"/>
      <sheetName val="Sheet1"/>
      <sheetName val="Step 3) How to Enter in Gateway"/>
      <sheetName val="Instructions"/>
      <sheetName val="Detailed Spread Calculations"/>
      <sheetName val="FIT Calculations"/>
      <sheetName val="CVET Calculations"/>
      <sheetName val="Excise (1 method only)"/>
      <sheetName val="Sheet2"/>
      <sheetName val="Other Revenue"/>
      <sheetName val="Source Misc"/>
      <sheetName val="Source - '23 AOS Revenues"/>
      <sheetName val="Misc Rev July"/>
      <sheetName val="Source Misc Data"/>
      <sheetName val="Misc Revenue Sheet"/>
      <sheetName val="Civil Fire Guide"/>
      <sheetName val="Source Max Lib Budget"/>
      <sheetName val="Source - Step 3 CNAV W.I.P."/>
      <sheetName val="Source - BY Textbooks"/>
      <sheetName val="AA Summary"/>
      <sheetName val="Misc Information to Add (2)"/>
      <sheetName val="Misc Information to Add"/>
      <sheetName val="Source Material Needed"/>
      <sheetName val="Source - Appeals"/>
      <sheetName val="Source - Cumulative Fund Re-Est"/>
      <sheetName val="Source-Volunteer FF and Family"/>
      <sheetName val="Source-SBOA Reports"/>
      <sheetName val="Source-DECAF CNAV"/>
      <sheetName val="Source-Form 4B AVs"/>
      <sheetName val="Source-Max Levy Estimates"/>
      <sheetName val="Source-Annex by Tax District"/>
      <sheetName val="Source-TD Links by Fund or MOD"/>
      <sheetName val="Source-16L"/>
      <sheetName val="Source-Continuations"/>
      <sheetName val="Source-No Financials Provided"/>
      <sheetName val="Source-CIP"/>
      <sheetName val="Source-Waiver"/>
      <sheetName val="Source-FA Contact Info"/>
      <sheetName val="Source-Unit Contact Info"/>
      <sheetName val="GW Uploads (June 30th)"/>
      <sheetName val="Uploaded Docs - Source"/>
      <sheetName val="GW Uploads - Support 1"/>
      <sheetName val="GW Uploads - SQL"/>
      <sheetName val="Source AA GW"/>
      <sheetName val="Notes"/>
      <sheetName val="AA GW - Support 1"/>
      <sheetName val="Support 1"/>
      <sheetName val="Funds List Short"/>
      <sheetName val="CC Guide"/>
      <sheetName val="Levy Excess"/>
      <sheetName val="Drop Down Menu+update unit list"/>
      <sheetName val="Support AA last 6 of 2021"/>
      <sheetName val="Support -AA 1st 6 of 2021"/>
      <sheetName val="Source - CY Textbooks"/>
      <sheetName val="BY LIT CS"/>
      <sheetName val="CY Col B Excise"/>
      <sheetName val="&quot;Line 2&quot;"/>
      <sheetName val="CY LIT CS"/>
      <sheetName val="F22 June (10.18.2022)"/>
      <sheetName val="CY LIT Freeze"/>
      <sheetName val="BY LIT Freeze"/>
      <sheetName val="Appeals  - &quot;Apollo Source Tab&quot;"/>
      <sheetName val="Cum Fund - Apollo Source Tab"/>
      <sheetName val="Source-New Debt of Appeals"/>
      <sheetName val="Source-Current Year Fund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LGF Info"/>
      <sheetName val="User Data"/>
      <sheetName val="CYFW1"/>
      <sheetName val="CYFW2"/>
      <sheetName val="CYFW3"/>
      <sheetName val="Excise - Data Entry"/>
      <sheetName val="LIT-Data Entry"/>
      <sheetName val="Excise %"/>
      <sheetName val="Property Tax Cap Impact"/>
      <sheetName val="Form 2"/>
      <sheetName val="Form 4B"/>
      <sheetName val="Form 3"/>
      <sheetName val="Unit Page"/>
      <sheetName val="Field Rep Page"/>
      <sheetName val="Debt Worksheet"/>
      <sheetName val="Debt Worksheet (2)"/>
      <sheetName val="Create Files"/>
      <sheetName val="Unit_List"/>
      <sheetName val="User Guide"/>
      <sheetName val="Fund Code Guide"/>
      <sheetName val="Unit_Type"/>
      <sheetName val="Fund_Feed"/>
      <sheetName val="Header Record"/>
      <sheetName val="FUNDS Upload"/>
      <sheetName val="FUNDS Content"/>
      <sheetName val="Upload Form Names"/>
      <sheetName val="CYFW Upload"/>
      <sheetName val="CYFW Content"/>
      <sheetName val="Form 2 Upload"/>
      <sheetName val="Form 2 Content"/>
      <sheetName val="Form 3F Upload"/>
      <sheetName val="Form 3F Content"/>
      <sheetName val="Form 3U Upload"/>
      <sheetName val="Form 3U Content"/>
      <sheetName val="Form 4B Upload"/>
      <sheetName val="Form 4B Content"/>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sheetName val="Support I"/>
      <sheetName val="Support II"/>
      <sheetName val="Support III"/>
      <sheetName val="Approved Schools"/>
      <sheetName val="Glossary of Terms"/>
      <sheetName val="List"/>
      <sheetName val="July-Dec Property Tax Estimates"/>
      <sheetName val="How to Enter Amounts in Gateway"/>
      <sheetName val="Gateway Instructions"/>
      <sheetName val="Source F22 + Cert Levy + Abstra"/>
      <sheetName val="RB Source #1"/>
      <sheetName val="Transfer - Spring"/>
      <sheetName val="Budget Worksheet"/>
      <sheetName val="Transfer - F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B1B7A-0A9B-4BFD-B8AB-4231CFA1F561}">
  <dimension ref="A1:B5"/>
  <sheetViews>
    <sheetView workbookViewId="0">
      <selection activeCell="I17" sqref="I17"/>
    </sheetView>
  </sheetViews>
  <sheetFormatPr defaultRowHeight="14.5" x14ac:dyDescent="0.35"/>
  <cols>
    <col min="1" max="1" width="10.26953125" bestFit="1" customWidth="1"/>
    <col min="2" max="2" width="166.81640625" customWidth="1"/>
  </cols>
  <sheetData>
    <row r="1" spans="1:2" x14ac:dyDescent="0.35">
      <c r="A1" t="s">
        <v>0</v>
      </c>
    </row>
    <row r="2" spans="1:2" x14ac:dyDescent="0.35">
      <c r="A2">
        <v>2024</v>
      </c>
    </row>
    <row r="3" spans="1:2" ht="130.5" x14ac:dyDescent="0.35">
      <c r="A3" t="s">
        <v>1</v>
      </c>
      <c r="B3" s="1" t="s">
        <v>2</v>
      </c>
    </row>
    <row r="5" spans="1:2" ht="72.5" x14ac:dyDescent="0.35">
      <c r="A5" t="s">
        <v>3</v>
      </c>
      <c r="B5" s="1" t="s">
        <v>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167B6-EA22-49CA-B984-E2F31BB3B7F8}">
  <dimension ref="A1:I87"/>
  <sheetViews>
    <sheetView workbookViewId="0">
      <selection sqref="A1:I87"/>
    </sheetView>
  </sheetViews>
  <sheetFormatPr defaultRowHeight="14.5" x14ac:dyDescent="0.35"/>
  <cols>
    <col min="1" max="1" width="7.81640625" bestFit="1" customWidth="1"/>
    <col min="2" max="2" width="9" bestFit="1" customWidth="1"/>
    <col min="3" max="3" width="14" bestFit="1" customWidth="1"/>
    <col min="4" max="4" width="8.7265625" bestFit="1" customWidth="1"/>
    <col min="5" max="5" width="15.81640625" bestFit="1" customWidth="1"/>
    <col min="6" max="6" width="18" bestFit="1" customWidth="1"/>
    <col min="7" max="7" width="9.453125" bestFit="1" customWidth="1"/>
    <col min="8" max="8" width="16.81640625" bestFit="1" customWidth="1"/>
    <col min="9" max="9" width="22.54296875" bestFit="1" customWidth="1"/>
  </cols>
  <sheetData>
    <row r="1" spans="1:9" x14ac:dyDescent="0.35">
      <c r="A1" s="32" t="s">
        <v>5</v>
      </c>
      <c r="B1" s="32" t="s">
        <v>6</v>
      </c>
      <c r="C1" s="32" t="s">
        <v>7</v>
      </c>
      <c r="D1" s="32" t="s">
        <v>8</v>
      </c>
      <c r="E1" s="32" t="s">
        <v>9</v>
      </c>
      <c r="F1" s="32" t="s">
        <v>10</v>
      </c>
      <c r="G1" s="32" t="s">
        <v>11</v>
      </c>
      <c r="H1" s="32" t="s">
        <v>12</v>
      </c>
      <c r="I1" s="32" t="s">
        <v>13</v>
      </c>
    </row>
    <row r="2" spans="1:9" x14ac:dyDescent="0.35">
      <c r="A2" s="33" t="s">
        <v>14</v>
      </c>
      <c r="B2" s="33" t="s">
        <v>15</v>
      </c>
      <c r="C2" s="33" t="s">
        <v>16</v>
      </c>
      <c r="D2" s="33" t="s">
        <v>17</v>
      </c>
      <c r="E2" s="33" t="s">
        <v>18</v>
      </c>
      <c r="F2" s="33" t="s">
        <v>19</v>
      </c>
      <c r="G2" s="33" t="s">
        <v>20</v>
      </c>
      <c r="H2" s="34">
        <v>6440973</v>
      </c>
      <c r="I2" s="34">
        <v>0.15</v>
      </c>
    </row>
    <row r="3" spans="1:9" x14ac:dyDescent="0.35">
      <c r="A3" s="33" t="s">
        <v>14</v>
      </c>
      <c r="B3" s="33" t="s">
        <v>21</v>
      </c>
      <c r="C3" s="33" t="s">
        <v>16</v>
      </c>
      <c r="D3" s="33" t="s">
        <v>22</v>
      </c>
      <c r="E3" s="33" t="s">
        <v>18</v>
      </c>
      <c r="F3" s="33" t="s">
        <v>19</v>
      </c>
      <c r="G3" s="33" t="s">
        <v>20</v>
      </c>
      <c r="H3" s="34">
        <v>9062390</v>
      </c>
      <c r="I3" s="34">
        <v>0.156</v>
      </c>
    </row>
    <row r="4" spans="1:9" x14ac:dyDescent="0.35">
      <c r="A4" s="33" t="s">
        <v>14</v>
      </c>
      <c r="B4" s="33" t="s">
        <v>21</v>
      </c>
      <c r="C4" s="33" t="s">
        <v>16</v>
      </c>
      <c r="D4" s="33" t="s">
        <v>23</v>
      </c>
      <c r="E4" s="33" t="s">
        <v>24</v>
      </c>
      <c r="F4" s="33" t="s">
        <v>25</v>
      </c>
      <c r="G4" s="33" t="s">
        <v>20</v>
      </c>
      <c r="H4" s="34">
        <v>31896</v>
      </c>
      <c r="I4" s="34">
        <v>0.39</v>
      </c>
    </row>
    <row r="5" spans="1:9" x14ac:dyDescent="0.35">
      <c r="A5" s="33" t="s">
        <v>14</v>
      </c>
      <c r="B5" s="33" t="s">
        <v>26</v>
      </c>
      <c r="C5" s="33" t="s">
        <v>16</v>
      </c>
      <c r="D5" s="33" t="s">
        <v>27</v>
      </c>
      <c r="E5" s="33" t="s">
        <v>26</v>
      </c>
      <c r="F5" s="33" t="s">
        <v>25</v>
      </c>
      <c r="G5" s="33" t="s">
        <v>20</v>
      </c>
      <c r="H5" s="34">
        <v>3218910</v>
      </c>
      <c r="I5" s="34">
        <v>0.31</v>
      </c>
    </row>
    <row r="6" spans="1:9" x14ac:dyDescent="0.35">
      <c r="A6" s="33" t="s">
        <v>14</v>
      </c>
      <c r="B6" s="33" t="s">
        <v>26</v>
      </c>
      <c r="C6" s="33" t="s">
        <v>16</v>
      </c>
      <c r="D6" s="33" t="s">
        <v>28</v>
      </c>
      <c r="E6" s="33" t="s">
        <v>29</v>
      </c>
      <c r="F6" s="33" t="s">
        <v>25</v>
      </c>
      <c r="G6" s="33" t="s">
        <v>20</v>
      </c>
      <c r="H6" s="34">
        <v>169445</v>
      </c>
      <c r="I6" s="34">
        <v>0.2737</v>
      </c>
    </row>
    <row r="7" spans="1:9" x14ac:dyDescent="0.35">
      <c r="A7" s="33" t="s">
        <v>14</v>
      </c>
      <c r="B7" s="33" t="s">
        <v>30</v>
      </c>
      <c r="C7" s="33" t="s">
        <v>16</v>
      </c>
      <c r="D7" s="33" t="s">
        <v>31</v>
      </c>
      <c r="E7" s="33" t="s">
        <v>18</v>
      </c>
      <c r="F7" s="33" t="s">
        <v>19</v>
      </c>
      <c r="G7" s="33" t="s">
        <v>20</v>
      </c>
      <c r="H7" s="34">
        <v>11413367</v>
      </c>
      <c r="I7" s="34">
        <v>0.24440000000000001</v>
      </c>
    </row>
    <row r="8" spans="1:9" x14ac:dyDescent="0.35">
      <c r="A8" s="33" t="s">
        <v>14</v>
      </c>
      <c r="B8" s="33" t="s">
        <v>30</v>
      </c>
      <c r="C8" s="33" t="s">
        <v>16</v>
      </c>
      <c r="D8" s="33" t="s">
        <v>32</v>
      </c>
      <c r="E8" s="33" t="s">
        <v>18</v>
      </c>
      <c r="F8" s="33" t="s">
        <v>19</v>
      </c>
      <c r="G8" s="33" t="s">
        <v>20</v>
      </c>
      <c r="H8" s="34">
        <v>4589321</v>
      </c>
      <c r="I8" s="34">
        <v>0.15</v>
      </c>
    </row>
    <row r="9" spans="1:9" x14ac:dyDescent="0.35">
      <c r="A9" s="33" t="s">
        <v>14</v>
      </c>
      <c r="B9" s="33" t="s">
        <v>30</v>
      </c>
      <c r="C9" s="33" t="s">
        <v>16</v>
      </c>
      <c r="D9" s="33" t="s">
        <v>33</v>
      </c>
      <c r="E9" s="33" t="s">
        <v>34</v>
      </c>
      <c r="F9" s="33" t="s">
        <v>25</v>
      </c>
      <c r="G9" s="33" t="s">
        <v>20</v>
      </c>
      <c r="H9" s="34">
        <v>400812</v>
      </c>
      <c r="I9" s="34">
        <v>0.25</v>
      </c>
    </row>
    <row r="10" spans="1:9" x14ac:dyDescent="0.35">
      <c r="A10" s="33" t="s">
        <v>14</v>
      </c>
      <c r="B10" s="33" t="s">
        <v>35</v>
      </c>
      <c r="C10" s="33" t="s">
        <v>16</v>
      </c>
      <c r="D10" s="33" t="s">
        <v>36</v>
      </c>
      <c r="E10" s="33" t="s">
        <v>18</v>
      </c>
      <c r="F10" s="33" t="s">
        <v>19</v>
      </c>
      <c r="G10" s="33" t="s">
        <v>20</v>
      </c>
      <c r="H10" s="34">
        <v>1440825</v>
      </c>
      <c r="I10" s="34">
        <v>0.08</v>
      </c>
    </row>
    <row r="11" spans="1:9" x14ac:dyDescent="0.35">
      <c r="A11" s="33" t="s">
        <v>14</v>
      </c>
      <c r="B11" s="33" t="s">
        <v>37</v>
      </c>
      <c r="C11" s="33" t="s">
        <v>16</v>
      </c>
      <c r="D11" s="33" t="s">
        <v>38</v>
      </c>
      <c r="E11" s="33" t="s">
        <v>18</v>
      </c>
      <c r="F11" s="33" t="s">
        <v>19</v>
      </c>
      <c r="G11" s="33" t="s">
        <v>20</v>
      </c>
      <c r="H11" s="34">
        <v>0</v>
      </c>
      <c r="I11" s="34">
        <v>0</v>
      </c>
    </row>
    <row r="12" spans="1:9" x14ac:dyDescent="0.35">
      <c r="A12" s="33" t="s">
        <v>14</v>
      </c>
      <c r="B12" s="33" t="s">
        <v>39</v>
      </c>
      <c r="C12" s="33" t="s">
        <v>16</v>
      </c>
      <c r="D12" s="33" t="s">
        <v>40</v>
      </c>
      <c r="E12" s="33" t="s">
        <v>18</v>
      </c>
      <c r="F12" s="33" t="s">
        <v>19</v>
      </c>
      <c r="G12" s="33" t="s">
        <v>20</v>
      </c>
      <c r="H12" s="34">
        <v>612184</v>
      </c>
      <c r="I12" s="34">
        <v>0.15</v>
      </c>
    </row>
    <row r="13" spans="1:9" x14ac:dyDescent="0.35">
      <c r="A13" s="33" t="s">
        <v>14</v>
      </c>
      <c r="B13" s="33" t="s">
        <v>41</v>
      </c>
      <c r="C13" s="33" t="s">
        <v>16</v>
      </c>
      <c r="D13" s="33" t="s">
        <v>42</v>
      </c>
      <c r="E13" s="33" t="s">
        <v>18</v>
      </c>
      <c r="F13" s="33" t="s">
        <v>19</v>
      </c>
      <c r="G13" s="33" t="s">
        <v>20</v>
      </c>
      <c r="H13" s="34">
        <v>965249</v>
      </c>
      <c r="I13" s="34">
        <v>0.23930000000000001</v>
      </c>
    </row>
    <row r="14" spans="1:9" x14ac:dyDescent="0.35">
      <c r="A14" s="33" t="s">
        <v>14</v>
      </c>
      <c r="B14" s="33" t="s">
        <v>43</v>
      </c>
      <c r="C14" s="33" t="s">
        <v>16</v>
      </c>
      <c r="D14" s="33" t="s">
        <v>44</v>
      </c>
      <c r="E14" s="33" t="s">
        <v>45</v>
      </c>
      <c r="F14" s="33" t="s">
        <v>25</v>
      </c>
      <c r="G14" s="33" t="s">
        <v>20</v>
      </c>
      <c r="H14" s="34">
        <v>279034</v>
      </c>
      <c r="I14" s="34">
        <v>0.32619999999999999</v>
      </c>
    </row>
    <row r="15" spans="1:9" x14ac:dyDescent="0.35">
      <c r="A15" s="33" t="s">
        <v>14</v>
      </c>
      <c r="B15" s="33" t="s">
        <v>46</v>
      </c>
      <c r="C15" s="33" t="s">
        <v>16</v>
      </c>
      <c r="D15" s="33" t="s">
        <v>47</v>
      </c>
      <c r="E15" s="33" t="s">
        <v>18</v>
      </c>
      <c r="F15" s="33" t="s">
        <v>19</v>
      </c>
      <c r="G15" s="33" t="s">
        <v>20</v>
      </c>
      <c r="H15" s="34">
        <v>649949</v>
      </c>
      <c r="I15" s="34">
        <v>0.1663</v>
      </c>
    </row>
    <row r="16" spans="1:9" x14ac:dyDescent="0.35">
      <c r="A16" s="33" t="s">
        <v>14</v>
      </c>
      <c r="B16" s="33" t="s">
        <v>46</v>
      </c>
      <c r="C16" s="33" t="s">
        <v>16</v>
      </c>
      <c r="D16" s="33" t="s">
        <v>48</v>
      </c>
      <c r="E16" s="33" t="s">
        <v>18</v>
      </c>
      <c r="F16" s="33" t="s">
        <v>19</v>
      </c>
      <c r="G16" s="33" t="s">
        <v>20</v>
      </c>
      <c r="H16" s="34">
        <v>899732</v>
      </c>
      <c r="I16" s="34">
        <v>0.1789</v>
      </c>
    </row>
    <row r="17" spans="1:9" x14ac:dyDescent="0.35">
      <c r="A17" s="33" t="s">
        <v>14</v>
      </c>
      <c r="B17" s="33" t="s">
        <v>49</v>
      </c>
      <c r="C17" s="33" t="s">
        <v>16</v>
      </c>
      <c r="D17" s="33" t="s">
        <v>50</v>
      </c>
      <c r="E17" s="33" t="s">
        <v>18</v>
      </c>
      <c r="F17" s="33" t="s">
        <v>19</v>
      </c>
      <c r="G17" s="33" t="s">
        <v>20</v>
      </c>
      <c r="H17" s="34">
        <v>0</v>
      </c>
      <c r="I17" s="34">
        <v>0</v>
      </c>
    </row>
    <row r="18" spans="1:9" x14ac:dyDescent="0.35">
      <c r="A18" s="33" t="s">
        <v>14</v>
      </c>
      <c r="B18" s="33" t="s">
        <v>49</v>
      </c>
      <c r="C18" s="33" t="s">
        <v>16</v>
      </c>
      <c r="D18" s="33" t="s">
        <v>51</v>
      </c>
      <c r="E18" s="33" t="s">
        <v>49</v>
      </c>
      <c r="F18" s="33" t="s">
        <v>25</v>
      </c>
      <c r="G18" s="33" t="s">
        <v>20</v>
      </c>
      <c r="H18" s="34">
        <v>842879</v>
      </c>
      <c r="I18" s="34">
        <v>6.3E-2</v>
      </c>
    </row>
    <row r="19" spans="1:9" x14ac:dyDescent="0.35">
      <c r="A19" s="33" t="s">
        <v>14</v>
      </c>
      <c r="B19" s="33" t="s">
        <v>49</v>
      </c>
      <c r="C19" s="33" t="s">
        <v>16</v>
      </c>
      <c r="D19" s="33" t="s">
        <v>52</v>
      </c>
      <c r="E19" s="33" t="s">
        <v>18</v>
      </c>
      <c r="F19" s="33" t="s">
        <v>19</v>
      </c>
      <c r="G19" s="33" t="s">
        <v>20</v>
      </c>
      <c r="H19" s="34">
        <v>0</v>
      </c>
      <c r="I19" s="34">
        <v>0</v>
      </c>
    </row>
    <row r="20" spans="1:9" x14ac:dyDescent="0.35">
      <c r="A20" s="33" t="s">
        <v>14</v>
      </c>
      <c r="B20" s="33" t="s">
        <v>49</v>
      </c>
      <c r="C20" s="33" t="s">
        <v>16</v>
      </c>
      <c r="D20" s="33" t="s">
        <v>53</v>
      </c>
      <c r="E20" s="33" t="s">
        <v>18</v>
      </c>
      <c r="F20" s="33" t="s">
        <v>19</v>
      </c>
      <c r="G20" s="33" t="s">
        <v>20</v>
      </c>
      <c r="H20" s="34">
        <v>5499947</v>
      </c>
      <c r="I20" s="34">
        <v>0.26</v>
      </c>
    </row>
    <row r="21" spans="1:9" x14ac:dyDescent="0.35">
      <c r="A21" s="33" t="s">
        <v>14</v>
      </c>
      <c r="B21" s="33" t="s">
        <v>54</v>
      </c>
      <c r="C21" s="33" t="s">
        <v>16</v>
      </c>
      <c r="D21" s="33" t="s">
        <v>55</v>
      </c>
      <c r="E21" s="33" t="s">
        <v>56</v>
      </c>
      <c r="F21" s="33" t="s">
        <v>25</v>
      </c>
      <c r="G21" s="33" t="s">
        <v>20</v>
      </c>
      <c r="H21" s="34">
        <v>112706</v>
      </c>
      <c r="I21" s="34">
        <v>0.17</v>
      </c>
    </row>
    <row r="22" spans="1:9" x14ac:dyDescent="0.35">
      <c r="A22" s="33" t="s">
        <v>14</v>
      </c>
      <c r="B22" s="33" t="s">
        <v>57</v>
      </c>
      <c r="C22" s="33" t="s">
        <v>16</v>
      </c>
      <c r="D22" s="33" t="s">
        <v>58</v>
      </c>
      <c r="E22" s="33" t="s">
        <v>18</v>
      </c>
      <c r="F22" s="33" t="s">
        <v>19</v>
      </c>
      <c r="G22" s="33" t="s">
        <v>20</v>
      </c>
      <c r="H22" s="34">
        <v>0</v>
      </c>
      <c r="I22" s="34">
        <v>0</v>
      </c>
    </row>
    <row r="23" spans="1:9" x14ac:dyDescent="0.35">
      <c r="A23" s="33" t="s">
        <v>14</v>
      </c>
      <c r="B23" s="33" t="s">
        <v>34</v>
      </c>
      <c r="C23" s="33" t="s">
        <v>16</v>
      </c>
      <c r="D23" s="33" t="s">
        <v>59</v>
      </c>
      <c r="E23" s="33" t="s">
        <v>18</v>
      </c>
      <c r="F23" s="33" t="s">
        <v>19</v>
      </c>
      <c r="G23" s="33" t="s">
        <v>20</v>
      </c>
      <c r="H23" s="34">
        <v>25673964</v>
      </c>
      <c r="I23" s="34">
        <v>0.22750000000000001</v>
      </c>
    </row>
    <row r="24" spans="1:9" x14ac:dyDescent="0.35">
      <c r="A24" s="33" t="s">
        <v>14</v>
      </c>
      <c r="B24" s="33" t="s">
        <v>34</v>
      </c>
      <c r="C24" s="33" t="s">
        <v>16</v>
      </c>
      <c r="D24" s="33" t="s">
        <v>60</v>
      </c>
      <c r="E24" s="33" t="s">
        <v>18</v>
      </c>
      <c r="F24" s="33" t="s">
        <v>19</v>
      </c>
      <c r="G24" s="33" t="s">
        <v>20</v>
      </c>
      <c r="H24" s="34">
        <v>9402751</v>
      </c>
      <c r="I24" s="34">
        <v>0.17</v>
      </c>
    </row>
    <row r="25" spans="1:9" x14ac:dyDescent="0.35">
      <c r="A25" s="33" t="s">
        <v>14</v>
      </c>
      <c r="B25" s="33" t="s">
        <v>34</v>
      </c>
      <c r="C25" s="33" t="s">
        <v>16</v>
      </c>
      <c r="D25" s="33" t="s">
        <v>33</v>
      </c>
      <c r="E25" s="33" t="s">
        <v>34</v>
      </c>
      <c r="F25" s="33" t="s">
        <v>25</v>
      </c>
      <c r="G25" s="33" t="s">
        <v>20</v>
      </c>
      <c r="H25" s="34">
        <v>872183</v>
      </c>
      <c r="I25" s="34">
        <v>0.25</v>
      </c>
    </row>
    <row r="26" spans="1:9" x14ac:dyDescent="0.35">
      <c r="A26" s="33" t="s">
        <v>14</v>
      </c>
      <c r="B26" s="33" t="s">
        <v>34</v>
      </c>
      <c r="C26" s="33" t="s">
        <v>16</v>
      </c>
      <c r="D26" s="33" t="s">
        <v>61</v>
      </c>
      <c r="E26" s="33" t="s">
        <v>18</v>
      </c>
      <c r="F26" s="33" t="s">
        <v>19</v>
      </c>
      <c r="G26" s="33" t="s">
        <v>20</v>
      </c>
      <c r="H26" s="34">
        <v>23956464</v>
      </c>
      <c r="I26" s="34">
        <v>0.19</v>
      </c>
    </row>
    <row r="27" spans="1:9" x14ac:dyDescent="0.35">
      <c r="A27" s="33" t="s">
        <v>14</v>
      </c>
      <c r="B27" s="33" t="s">
        <v>34</v>
      </c>
      <c r="C27" s="33" t="s">
        <v>16</v>
      </c>
      <c r="D27" s="33" t="s">
        <v>61</v>
      </c>
      <c r="E27" s="33" t="s">
        <v>18</v>
      </c>
      <c r="F27" s="33" t="s">
        <v>19</v>
      </c>
      <c r="G27" s="33" t="s">
        <v>62</v>
      </c>
      <c r="H27" s="34">
        <v>6304333</v>
      </c>
      <c r="I27" s="34">
        <v>0.05</v>
      </c>
    </row>
    <row r="28" spans="1:9" x14ac:dyDescent="0.35">
      <c r="A28" s="33" t="s">
        <v>14</v>
      </c>
      <c r="B28" s="33" t="s">
        <v>34</v>
      </c>
      <c r="C28" s="33" t="s">
        <v>16</v>
      </c>
      <c r="D28" s="33" t="s">
        <v>63</v>
      </c>
      <c r="E28" s="33" t="s">
        <v>18</v>
      </c>
      <c r="F28" s="33" t="s">
        <v>19</v>
      </c>
      <c r="G28" s="33" t="s">
        <v>20</v>
      </c>
      <c r="H28" s="34">
        <v>19454732</v>
      </c>
      <c r="I28" s="34">
        <v>0.37</v>
      </c>
    </row>
    <row r="29" spans="1:9" x14ac:dyDescent="0.35">
      <c r="A29" s="33" t="s">
        <v>14</v>
      </c>
      <c r="B29" s="33" t="s">
        <v>64</v>
      </c>
      <c r="C29" s="33" t="s">
        <v>16</v>
      </c>
      <c r="D29" s="33" t="s">
        <v>65</v>
      </c>
      <c r="E29" s="33" t="s">
        <v>18</v>
      </c>
      <c r="F29" s="33" t="s">
        <v>19</v>
      </c>
      <c r="G29" s="33" t="s">
        <v>20</v>
      </c>
      <c r="H29" s="34">
        <v>3663623</v>
      </c>
      <c r="I29" s="34">
        <v>0.17</v>
      </c>
    </row>
    <row r="30" spans="1:9" x14ac:dyDescent="0.35">
      <c r="A30" s="33" t="s">
        <v>14</v>
      </c>
      <c r="B30" s="33" t="s">
        <v>66</v>
      </c>
      <c r="C30" s="33" t="s">
        <v>16</v>
      </c>
      <c r="D30" s="33" t="s">
        <v>67</v>
      </c>
      <c r="E30" s="33" t="s">
        <v>18</v>
      </c>
      <c r="F30" s="33" t="s">
        <v>19</v>
      </c>
      <c r="G30" s="33" t="s">
        <v>20</v>
      </c>
      <c r="H30" s="34">
        <v>349956</v>
      </c>
      <c r="I30" s="34">
        <v>0.12709999999999999</v>
      </c>
    </row>
    <row r="31" spans="1:9" x14ac:dyDescent="0.35">
      <c r="A31" s="33" t="s">
        <v>14</v>
      </c>
      <c r="B31" s="33" t="s">
        <v>68</v>
      </c>
      <c r="C31" s="33" t="s">
        <v>16</v>
      </c>
      <c r="D31" s="33" t="s">
        <v>69</v>
      </c>
      <c r="E31" s="33" t="s">
        <v>18</v>
      </c>
      <c r="F31" s="33" t="s">
        <v>19</v>
      </c>
      <c r="G31" s="33" t="s">
        <v>20</v>
      </c>
      <c r="H31" s="34">
        <v>10805191</v>
      </c>
      <c r="I31" s="34">
        <v>0.24</v>
      </c>
    </row>
    <row r="32" spans="1:9" x14ac:dyDescent="0.35">
      <c r="A32" s="33" t="s">
        <v>14</v>
      </c>
      <c r="B32" s="33" t="s">
        <v>70</v>
      </c>
      <c r="C32" s="33" t="s">
        <v>16</v>
      </c>
      <c r="D32" s="33" t="s">
        <v>71</v>
      </c>
      <c r="E32" s="33" t="s">
        <v>18</v>
      </c>
      <c r="F32" s="33" t="s">
        <v>19</v>
      </c>
      <c r="G32" s="33" t="s">
        <v>20</v>
      </c>
      <c r="H32" s="34">
        <v>0</v>
      </c>
      <c r="I32" s="34">
        <v>0</v>
      </c>
    </row>
    <row r="33" spans="1:9" x14ac:dyDescent="0.35">
      <c r="A33" s="33" t="s">
        <v>14</v>
      </c>
      <c r="B33" s="33" t="s">
        <v>72</v>
      </c>
      <c r="C33" s="33" t="s">
        <v>16</v>
      </c>
      <c r="D33" s="33" t="s">
        <v>28</v>
      </c>
      <c r="E33" s="33" t="s">
        <v>29</v>
      </c>
      <c r="F33" s="33" t="s">
        <v>25</v>
      </c>
      <c r="G33" s="33" t="s">
        <v>20</v>
      </c>
      <c r="H33" s="34">
        <v>863836</v>
      </c>
      <c r="I33" s="34">
        <v>0.2737</v>
      </c>
    </row>
    <row r="34" spans="1:9" x14ac:dyDescent="0.35">
      <c r="A34" s="33" t="s">
        <v>14</v>
      </c>
      <c r="B34" s="33" t="s">
        <v>24</v>
      </c>
      <c r="C34" s="33" t="s">
        <v>16</v>
      </c>
      <c r="D34" s="33" t="s">
        <v>73</v>
      </c>
      <c r="E34" s="33" t="s">
        <v>18</v>
      </c>
      <c r="F34" s="33" t="s">
        <v>19</v>
      </c>
      <c r="G34" s="33" t="s">
        <v>20</v>
      </c>
      <c r="H34" s="34">
        <v>2247175</v>
      </c>
      <c r="I34" s="34">
        <v>7.7299999999999994E-2</v>
      </c>
    </row>
    <row r="35" spans="1:9" x14ac:dyDescent="0.35">
      <c r="A35" s="33" t="s">
        <v>14</v>
      </c>
      <c r="B35" s="33" t="s">
        <v>24</v>
      </c>
      <c r="C35" s="33" t="s">
        <v>16</v>
      </c>
      <c r="D35" s="33" t="s">
        <v>23</v>
      </c>
      <c r="E35" s="33" t="s">
        <v>24</v>
      </c>
      <c r="F35" s="33" t="s">
        <v>25</v>
      </c>
      <c r="G35" s="33" t="s">
        <v>20</v>
      </c>
      <c r="H35" s="34">
        <v>805855</v>
      </c>
      <c r="I35" s="34">
        <v>0.39</v>
      </c>
    </row>
    <row r="36" spans="1:9" x14ac:dyDescent="0.35">
      <c r="A36" s="33" t="s">
        <v>14</v>
      </c>
      <c r="B36" s="33" t="s">
        <v>24</v>
      </c>
      <c r="C36" s="33" t="s">
        <v>16</v>
      </c>
      <c r="D36" s="33" t="s">
        <v>74</v>
      </c>
      <c r="E36" s="33" t="s">
        <v>18</v>
      </c>
      <c r="F36" s="33" t="s">
        <v>19</v>
      </c>
      <c r="G36" s="33" t="s">
        <v>20</v>
      </c>
      <c r="H36" s="34">
        <v>4904880</v>
      </c>
      <c r="I36" s="34">
        <v>0.23</v>
      </c>
    </row>
    <row r="37" spans="1:9" x14ac:dyDescent="0.35">
      <c r="A37" s="33" t="s">
        <v>14</v>
      </c>
      <c r="B37" s="33" t="s">
        <v>75</v>
      </c>
      <c r="C37" s="33" t="s">
        <v>16</v>
      </c>
      <c r="D37" s="33" t="s">
        <v>51</v>
      </c>
      <c r="E37" s="33" t="s">
        <v>49</v>
      </c>
      <c r="F37" s="33" t="s">
        <v>25</v>
      </c>
      <c r="G37" s="33" t="s">
        <v>20</v>
      </c>
      <c r="H37" s="34">
        <v>156145</v>
      </c>
      <c r="I37" s="34">
        <v>6.3E-2</v>
      </c>
    </row>
    <row r="38" spans="1:9" x14ac:dyDescent="0.35">
      <c r="A38" s="33" t="s">
        <v>14</v>
      </c>
      <c r="B38" s="33" t="s">
        <v>76</v>
      </c>
      <c r="C38" s="33" t="s">
        <v>16</v>
      </c>
      <c r="D38" s="33" t="s">
        <v>77</v>
      </c>
      <c r="E38" s="33" t="s">
        <v>45</v>
      </c>
      <c r="F38" s="33" t="s">
        <v>25</v>
      </c>
      <c r="G38" s="33" t="s">
        <v>20</v>
      </c>
      <c r="H38" s="34">
        <v>835260</v>
      </c>
      <c r="I38" s="34">
        <v>0.21429999999999999</v>
      </c>
    </row>
    <row r="39" spans="1:9" x14ac:dyDescent="0.35">
      <c r="A39" s="33" t="s">
        <v>14</v>
      </c>
      <c r="B39" s="33" t="s">
        <v>76</v>
      </c>
      <c r="C39" s="33" t="s">
        <v>16</v>
      </c>
      <c r="D39" s="33" t="s">
        <v>78</v>
      </c>
      <c r="E39" s="33" t="s">
        <v>18</v>
      </c>
      <c r="F39" s="33" t="s">
        <v>19</v>
      </c>
      <c r="G39" s="33" t="s">
        <v>20</v>
      </c>
      <c r="H39" s="34">
        <v>4814826</v>
      </c>
      <c r="I39" s="34">
        <v>0.29399999999999998</v>
      </c>
    </row>
    <row r="40" spans="1:9" x14ac:dyDescent="0.35">
      <c r="A40" s="33" t="s">
        <v>14</v>
      </c>
      <c r="B40" s="33" t="s">
        <v>79</v>
      </c>
      <c r="C40" s="33" t="s">
        <v>16</v>
      </c>
      <c r="D40" s="33" t="s">
        <v>80</v>
      </c>
      <c r="E40" s="33" t="s">
        <v>18</v>
      </c>
      <c r="F40" s="33" t="s">
        <v>19</v>
      </c>
      <c r="G40" s="33" t="s">
        <v>20</v>
      </c>
      <c r="H40" s="34">
        <v>4535078</v>
      </c>
      <c r="I40" s="34">
        <v>0.28999999999999998</v>
      </c>
    </row>
    <row r="41" spans="1:9" x14ac:dyDescent="0.35">
      <c r="A41" s="33" t="s">
        <v>14</v>
      </c>
      <c r="B41" s="33" t="s">
        <v>79</v>
      </c>
      <c r="C41" s="33" t="s">
        <v>16</v>
      </c>
      <c r="D41" s="33" t="s">
        <v>81</v>
      </c>
      <c r="E41" s="33" t="s">
        <v>18</v>
      </c>
      <c r="F41" s="33" t="s">
        <v>19</v>
      </c>
      <c r="G41" s="33" t="s">
        <v>20</v>
      </c>
      <c r="H41" s="34">
        <v>2587402</v>
      </c>
      <c r="I41" s="34">
        <v>1.19</v>
      </c>
    </row>
    <row r="42" spans="1:9" x14ac:dyDescent="0.35">
      <c r="A42" s="33" t="s">
        <v>14</v>
      </c>
      <c r="B42" s="33" t="s">
        <v>79</v>
      </c>
      <c r="C42" s="33" t="s">
        <v>16</v>
      </c>
      <c r="D42" s="33" t="s">
        <v>82</v>
      </c>
      <c r="E42" s="33" t="s">
        <v>18</v>
      </c>
      <c r="F42" s="33" t="s">
        <v>19</v>
      </c>
      <c r="G42" s="33" t="s">
        <v>20</v>
      </c>
      <c r="H42" s="34">
        <v>10467496</v>
      </c>
      <c r="I42" s="34">
        <v>0.17</v>
      </c>
    </row>
    <row r="43" spans="1:9" x14ac:dyDescent="0.35">
      <c r="A43" s="33" t="s">
        <v>14</v>
      </c>
      <c r="B43" s="33" t="s">
        <v>79</v>
      </c>
      <c r="C43" s="33" t="s">
        <v>16</v>
      </c>
      <c r="D43" s="33" t="s">
        <v>83</v>
      </c>
      <c r="E43" s="33" t="s">
        <v>18</v>
      </c>
      <c r="F43" s="33" t="s">
        <v>19</v>
      </c>
      <c r="G43" s="33" t="s">
        <v>20</v>
      </c>
      <c r="H43" s="34">
        <v>7924671</v>
      </c>
      <c r="I43" s="34">
        <v>0.21</v>
      </c>
    </row>
    <row r="44" spans="1:9" x14ac:dyDescent="0.35">
      <c r="A44" s="33" t="s">
        <v>14</v>
      </c>
      <c r="B44" s="33" t="s">
        <v>79</v>
      </c>
      <c r="C44" s="33" t="s">
        <v>16</v>
      </c>
      <c r="D44" s="33" t="s">
        <v>84</v>
      </c>
      <c r="E44" s="33" t="s">
        <v>18</v>
      </c>
      <c r="F44" s="33" t="s">
        <v>19</v>
      </c>
      <c r="G44" s="33" t="s">
        <v>20</v>
      </c>
      <c r="H44" s="34">
        <v>1331725</v>
      </c>
      <c r="I44" s="34">
        <v>0.54</v>
      </c>
    </row>
    <row r="45" spans="1:9" x14ac:dyDescent="0.35">
      <c r="A45" s="33" t="s">
        <v>14</v>
      </c>
      <c r="B45" s="33" t="s">
        <v>79</v>
      </c>
      <c r="C45" s="33" t="s">
        <v>16</v>
      </c>
      <c r="D45" s="33" t="s">
        <v>85</v>
      </c>
      <c r="E45" s="33" t="s">
        <v>18</v>
      </c>
      <c r="F45" s="33" t="s">
        <v>19</v>
      </c>
      <c r="G45" s="33" t="s">
        <v>20</v>
      </c>
      <c r="H45" s="34">
        <v>12493316</v>
      </c>
      <c r="I45" s="34">
        <v>0.56200000000000006</v>
      </c>
    </row>
    <row r="46" spans="1:9" x14ac:dyDescent="0.35">
      <c r="A46" s="33" t="s">
        <v>14</v>
      </c>
      <c r="B46" s="33" t="s">
        <v>79</v>
      </c>
      <c r="C46" s="33" t="s">
        <v>16</v>
      </c>
      <c r="D46" s="33" t="s">
        <v>86</v>
      </c>
      <c r="E46" s="33" t="s">
        <v>18</v>
      </c>
      <c r="F46" s="33" t="s">
        <v>19</v>
      </c>
      <c r="G46" s="33" t="s">
        <v>20</v>
      </c>
      <c r="H46" s="34">
        <v>3129195</v>
      </c>
      <c r="I46" s="34">
        <v>0.32250000000000001</v>
      </c>
    </row>
    <row r="47" spans="1:9" x14ac:dyDescent="0.35">
      <c r="A47" s="33" t="s">
        <v>14</v>
      </c>
      <c r="B47" s="33" t="s">
        <v>79</v>
      </c>
      <c r="C47" s="33" t="s">
        <v>16</v>
      </c>
      <c r="D47" s="33" t="s">
        <v>87</v>
      </c>
      <c r="E47" s="33" t="s">
        <v>18</v>
      </c>
      <c r="F47" s="33" t="s">
        <v>19</v>
      </c>
      <c r="G47" s="33" t="s">
        <v>20</v>
      </c>
      <c r="H47" s="34">
        <v>14675825</v>
      </c>
      <c r="I47" s="34">
        <v>0.44</v>
      </c>
    </row>
    <row r="48" spans="1:9" x14ac:dyDescent="0.35">
      <c r="A48" s="33" t="s">
        <v>14</v>
      </c>
      <c r="B48" s="33" t="s">
        <v>79</v>
      </c>
      <c r="C48" s="33" t="s">
        <v>16</v>
      </c>
      <c r="D48" s="33" t="s">
        <v>88</v>
      </c>
      <c r="E48" s="33" t="s">
        <v>18</v>
      </c>
      <c r="F48" s="33" t="s">
        <v>19</v>
      </c>
      <c r="G48" s="33" t="s">
        <v>20</v>
      </c>
      <c r="H48" s="34">
        <v>2517866</v>
      </c>
      <c r="I48" s="34">
        <v>0.246</v>
      </c>
    </row>
    <row r="49" spans="1:9" x14ac:dyDescent="0.35">
      <c r="A49" s="33" t="s">
        <v>14</v>
      </c>
      <c r="B49" s="33" t="s">
        <v>79</v>
      </c>
      <c r="C49" s="33" t="s">
        <v>16</v>
      </c>
      <c r="D49" s="33" t="s">
        <v>89</v>
      </c>
      <c r="E49" s="33" t="s">
        <v>18</v>
      </c>
      <c r="F49" s="33" t="s">
        <v>19</v>
      </c>
      <c r="G49" s="33" t="s">
        <v>20</v>
      </c>
      <c r="H49" s="34">
        <v>9578896</v>
      </c>
      <c r="I49" s="34">
        <v>0.41959999999999997</v>
      </c>
    </row>
    <row r="50" spans="1:9" x14ac:dyDescent="0.35">
      <c r="A50" s="33" t="s">
        <v>14</v>
      </c>
      <c r="B50" s="33" t="s">
        <v>90</v>
      </c>
      <c r="C50" s="33" t="s">
        <v>16</v>
      </c>
      <c r="D50" s="33" t="s">
        <v>91</v>
      </c>
      <c r="E50" s="33" t="s">
        <v>18</v>
      </c>
      <c r="F50" s="33" t="s">
        <v>19</v>
      </c>
      <c r="G50" s="33" t="s">
        <v>20</v>
      </c>
      <c r="H50" s="34">
        <v>2404552</v>
      </c>
      <c r="I50" s="34">
        <v>0.1077</v>
      </c>
    </row>
    <row r="51" spans="1:9" x14ac:dyDescent="0.35">
      <c r="A51" s="33" t="s">
        <v>14</v>
      </c>
      <c r="B51" s="33" t="s">
        <v>92</v>
      </c>
      <c r="C51" s="33" t="s">
        <v>16</v>
      </c>
      <c r="D51" s="33" t="s">
        <v>93</v>
      </c>
      <c r="E51" s="33" t="s">
        <v>18</v>
      </c>
      <c r="F51" s="33" t="s">
        <v>19</v>
      </c>
      <c r="G51" s="33" t="s">
        <v>20</v>
      </c>
      <c r="H51" s="34">
        <v>6099488</v>
      </c>
      <c r="I51" s="34">
        <v>0.23749999999999999</v>
      </c>
    </row>
    <row r="52" spans="1:9" x14ac:dyDescent="0.35">
      <c r="A52" s="33" t="s">
        <v>14</v>
      </c>
      <c r="B52" s="33" t="s">
        <v>92</v>
      </c>
      <c r="C52" s="33" t="s">
        <v>16</v>
      </c>
      <c r="D52" s="33" t="s">
        <v>94</v>
      </c>
      <c r="E52" s="33" t="s">
        <v>18</v>
      </c>
      <c r="F52" s="33" t="s">
        <v>19</v>
      </c>
      <c r="G52" s="33" t="s">
        <v>20</v>
      </c>
      <c r="H52" s="34">
        <v>20674369</v>
      </c>
      <c r="I52" s="34">
        <v>0.41120000000000001</v>
      </c>
    </row>
    <row r="53" spans="1:9" x14ac:dyDescent="0.35">
      <c r="A53" s="33" t="s">
        <v>14</v>
      </c>
      <c r="B53" s="33" t="s">
        <v>92</v>
      </c>
      <c r="C53" s="33" t="s">
        <v>16</v>
      </c>
      <c r="D53" s="33" t="s">
        <v>95</v>
      </c>
      <c r="E53" s="33" t="s">
        <v>18</v>
      </c>
      <c r="F53" s="33" t="s">
        <v>19</v>
      </c>
      <c r="G53" s="33" t="s">
        <v>20</v>
      </c>
      <c r="H53" s="34">
        <v>7095840</v>
      </c>
      <c r="I53" s="34">
        <v>0.2006</v>
      </c>
    </row>
    <row r="54" spans="1:9" x14ac:dyDescent="0.35">
      <c r="A54" s="33" t="s">
        <v>14</v>
      </c>
      <c r="B54" s="33" t="s">
        <v>92</v>
      </c>
      <c r="C54" s="33" t="s">
        <v>16</v>
      </c>
      <c r="D54" s="33" t="s">
        <v>96</v>
      </c>
      <c r="E54" s="33" t="s">
        <v>18</v>
      </c>
      <c r="F54" s="33" t="s">
        <v>19</v>
      </c>
      <c r="G54" s="33" t="s">
        <v>20</v>
      </c>
      <c r="H54" s="34">
        <v>18930135</v>
      </c>
      <c r="I54" s="34">
        <v>0.25</v>
      </c>
    </row>
    <row r="55" spans="1:9" x14ac:dyDescent="0.35">
      <c r="A55" s="33" t="s">
        <v>14</v>
      </c>
      <c r="B55" s="33" t="s">
        <v>92</v>
      </c>
      <c r="C55" s="33" t="s">
        <v>16</v>
      </c>
      <c r="D55" s="33" t="s">
        <v>97</v>
      </c>
      <c r="E55" s="33" t="s">
        <v>18</v>
      </c>
      <c r="F55" s="33" t="s">
        <v>19</v>
      </c>
      <c r="G55" s="33" t="s">
        <v>20</v>
      </c>
      <c r="H55" s="34">
        <v>0</v>
      </c>
      <c r="I55" s="34">
        <v>0</v>
      </c>
    </row>
    <row r="56" spans="1:9" x14ac:dyDescent="0.35">
      <c r="A56" s="33" t="s">
        <v>14</v>
      </c>
      <c r="B56" s="33" t="s">
        <v>92</v>
      </c>
      <c r="C56" s="33" t="s">
        <v>16</v>
      </c>
      <c r="D56" s="33" t="s">
        <v>97</v>
      </c>
      <c r="E56" s="33" t="s">
        <v>18</v>
      </c>
      <c r="F56" s="33" t="s">
        <v>19</v>
      </c>
      <c r="G56" s="33" t="s">
        <v>98</v>
      </c>
      <c r="H56" s="34">
        <v>14989954</v>
      </c>
      <c r="I56" s="34">
        <v>0.35</v>
      </c>
    </row>
    <row r="57" spans="1:9" x14ac:dyDescent="0.35">
      <c r="A57" s="33" t="s">
        <v>14</v>
      </c>
      <c r="B57" s="33" t="s">
        <v>92</v>
      </c>
      <c r="C57" s="33" t="s">
        <v>16</v>
      </c>
      <c r="D57" s="33" t="s">
        <v>99</v>
      </c>
      <c r="E57" s="33" t="s">
        <v>18</v>
      </c>
      <c r="F57" s="33" t="s">
        <v>19</v>
      </c>
      <c r="G57" s="33" t="s">
        <v>20</v>
      </c>
      <c r="H57" s="34">
        <v>3451406</v>
      </c>
      <c r="I57" s="34">
        <v>0.55000000000000004</v>
      </c>
    </row>
    <row r="58" spans="1:9" x14ac:dyDescent="0.35">
      <c r="A58" s="33" t="s">
        <v>14</v>
      </c>
      <c r="B58" s="33" t="s">
        <v>92</v>
      </c>
      <c r="C58" s="33" t="s">
        <v>16</v>
      </c>
      <c r="D58" s="33" t="s">
        <v>100</v>
      </c>
      <c r="E58" s="33" t="s">
        <v>18</v>
      </c>
      <c r="F58" s="33" t="s">
        <v>19</v>
      </c>
      <c r="G58" s="33" t="s">
        <v>20</v>
      </c>
      <c r="H58" s="34">
        <v>40549726</v>
      </c>
      <c r="I58" s="34">
        <v>0.19600000000000001</v>
      </c>
    </row>
    <row r="59" spans="1:9" x14ac:dyDescent="0.35">
      <c r="A59" s="33" t="s">
        <v>14</v>
      </c>
      <c r="B59" s="33" t="s">
        <v>92</v>
      </c>
      <c r="C59" s="33" t="s">
        <v>16</v>
      </c>
      <c r="D59" s="33" t="s">
        <v>101</v>
      </c>
      <c r="E59" s="33" t="s">
        <v>18</v>
      </c>
      <c r="F59" s="33" t="s">
        <v>19</v>
      </c>
      <c r="G59" s="33" t="s">
        <v>20</v>
      </c>
      <c r="H59" s="34">
        <v>5815092</v>
      </c>
      <c r="I59" s="34">
        <v>0.52910000000000001</v>
      </c>
    </row>
    <row r="60" spans="1:9" x14ac:dyDescent="0.35">
      <c r="A60" s="33" t="s">
        <v>14</v>
      </c>
      <c r="B60" s="33" t="s">
        <v>56</v>
      </c>
      <c r="C60" s="33" t="s">
        <v>16</v>
      </c>
      <c r="D60" s="33" t="s">
        <v>55</v>
      </c>
      <c r="E60" s="33" t="s">
        <v>56</v>
      </c>
      <c r="F60" s="33" t="s">
        <v>25</v>
      </c>
      <c r="G60" s="33" t="s">
        <v>20</v>
      </c>
      <c r="H60" s="34">
        <v>1272207</v>
      </c>
      <c r="I60" s="34">
        <v>0.17</v>
      </c>
    </row>
    <row r="61" spans="1:9" x14ac:dyDescent="0.35">
      <c r="A61" s="33" t="s">
        <v>14</v>
      </c>
      <c r="B61" s="33" t="s">
        <v>56</v>
      </c>
      <c r="C61" s="33" t="s">
        <v>16</v>
      </c>
      <c r="D61" s="33" t="s">
        <v>102</v>
      </c>
      <c r="E61" s="33" t="s">
        <v>18</v>
      </c>
      <c r="F61" s="33" t="s">
        <v>19</v>
      </c>
      <c r="G61" s="33" t="s">
        <v>20</v>
      </c>
      <c r="H61" s="34">
        <v>409326</v>
      </c>
      <c r="I61" s="34">
        <v>0.06</v>
      </c>
    </row>
    <row r="62" spans="1:9" x14ac:dyDescent="0.35">
      <c r="A62" s="33" t="s">
        <v>14</v>
      </c>
      <c r="B62" s="33" t="s">
        <v>103</v>
      </c>
      <c r="C62" s="33" t="s">
        <v>16</v>
      </c>
      <c r="D62" s="33" t="s">
        <v>104</v>
      </c>
      <c r="E62" s="33" t="s">
        <v>18</v>
      </c>
      <c r="F62" s="33" t="s">
        <v>19</v>
      </c>
      <c r="G62" s="33" t="s">
        <v>20</v>
      </c>
      <c r="H62" s="34">
        <v>17377238</v>
      </c>
      <c r="I62" s="34">
        <v>0.185</v>
      </c>
    </row>
    <row r="63" spans="1:9" x14ac:dyDescent="0.35">
      <c r="A63" s="33" t="s">
        <v>14</v>
      </c>
      <c r="B63" s="33" t="s">
        <v>105</v>
      </c>
      <c r="C63" s="33" t="s">
        <v>16</v>
      </c>
      <c r="D63" s="33" t="s">
        <v>106</v>
      </c>
      <c r="E63" s="33" t="s">
        <v>18</v>
      </c>
      <c r="F63" s="33" t="s">
        <v>19</v>
      </c>
      <c r="G63" s="33" t="s">
        <v>20</v>
      </c>
      <c r="H63" s="34">
        <v>604902</v>
      </c>
      <c r="I63" s="34">
        <v>0.25269999999999998</v>
      </c>
    </row>
    <row r="64" spans="1:9" x14ac:dyDescent="0.35">
      <c r="A64" s="33" t="s">
        <v>14</v>
      </c>
      <c r="B64" s="33" t="s">
        <v>107</v>
      </c>
      <c r="C64" s="33" t="s">
        <v>16</v>
      </c>
      <c r="D64" s="33" t="s">
        <v>108</v>
      </c>
      <c r="E64" s="33" t="s">
        <v>109</v>
      </c>
      <c r="F64" s="33" t="s">
        <v>25</v>
      </c>
      <c r="G64" s="33" t="s">
        <v>20</v>
      </c>
      <c r="H64" s="34">
        <v>476299</v>
      </c>
      <c r="I64" s="34">
        <v>0.32479999999999998</v>
      </c>
    </row>
    <row r="65" spans="1:9" x14ac:dyDescent="0.35">
      <c r="A65" s="33" t="s">
        <v>14</v>
      </c>
      <c r="B65" s="33" t="s">
        <v>110</v>
      </c>
      <c r="C65" s="33" t="s">
        <v>16</v>
      </c>
      <c r="D65" s="33" t="s">
        <v>111</v>
      </c>
      <c r="E65" s="33" t="s">
        <v>18</v>
      </c>
      <c r="F65" s="33" t="s">
        <v>19</v>
      </c>
      <c r="G65" s="33" t="s">
        <v>20</v>
      </c>
      <c r="H65" s="34">
        <v>0</v>
      </c>
      <c r="I65" s="34">
        <v>0</v>
      </c>
    </row>
    <row r="66" spans="1:9" x14ac:dyDescent="0.35">
      <c r="A66" s="33" t="s">
        <v>14</v>
      </c>
      <c r="B66" s="33" t="s">
        <v>112</v>
      </c>
      <c r="C66" s="33" t="s">
        <v>16</v>
      </c>
      <c r="D66" s="33" t="s">
        <v>113</v>
      </c>
      <c r="E66" s="33" t="s">
        <v>18</v>
      </c>
      <c r="F66" s="33" t="s">
        <v>19</v>
      </c>
      <c r="G66" s="33" t="s">
        <v>20</v>
      </c>
      <c r="H66" s="34">
        <v>84134</v>
      </c>
      <c r="I66" s="34">
        <v>0.41</v>
      </c>
    </row>
    <row r="67" spans="1:9" x14ac:dyDescent="0.35">
      <c r="A67" s="33" t="s">
        <v>14</v>
      </c>
      <c r="B67" s="33" t="s">
        <v>114</v>
      </c>
      <c r="C67" s="33" t="s">
        <v>16</v>
      </c>
      <c r="D67" s="33" t="s">
        <v>115</v>
      </c>
      <c r="E67" s="33" t="s">
        <v>18</v>
      </c>
      <c r="F67" s="33" t="s">
        <v>19</v>
      </c>
      <c r="G67" s="33" t="s">
        <v>20</v>
      </c>
      <c r="H67" s="34">
        <v>697684</v>
      </c>
      <c r="I67" s="34">
        <v>0.21</v>
      </c>
    </row>
    <row r="68" spans="1:9" x14ac:dyDescent="0.35">
      <c r="A68" s="33" t="s">
        <v>14</v>
      </c>
      <c r="B68" s="33" t="s">
        <v>114</v>
      </c>
      <c r="C68" s="33" t="s">
        <v>16</v>
      </c>
      <c r="D68" s="33" t="s">
        <v>116</v>
      </c>
      <c r="E68" s="33" t="s">
        <v>18</v>
      </c>
      <c r="F68" s="33" t="s">
        <v>19</v>
      </c>
      <c r="G68" s="33" t="s">
        <v>20</v>
      </c>
      <c r="H68" s="34">
        <v>8117862</v>
      </c>
      <c r="I68" s="34">
        <v>0.22</v>
      </c>
    </row>
    <row r="69" spans="1:9" x14ac:dyDescent="0.35">
      <c r="A69" s="33" t="s">
        <v>14</v>
      </c>
      <c r="B69" s="33" t="s">
        <v>114</v>
      </c>
      <c r="C69" s="33" t="s">
        <v>16</v>
      </c>
      <c r="D69" s="33" t="s">
        <v>117</v>
      </c>
      <c r="E69" s="33" t="s">
        <v>18</v>
      </c>
      <c r="F69" s="33" t="s">
        <v>19</v>
      </c>
      <c r="G69" s="33" t="s">
        <v>20</v>
      </c>
      <c r="H69" s="34">
        <v>1539469</v>
      </c>
      <c r="I69" s="34">
        <v>0.18</v>
      </c>
    </row>
    <row r="70" spans="1:9" x14ac:dyDescent="0.35">
      <c r="A70" s="33" t="s">
        <v>14</v>
      </c>
      <c r="B70" s="33" t="s">
        <v>114</v>
      </c>
      <c r="C70" s="33" t="s">
        <v>16</v>
      </c>
      <c r="D70" s="33" t="s">
        <v>118</v>
      </c>
      <c r="E70" s="33" t="s">
        <v>18</v>
      </c>
      <c r="F70" s="33" t="s">
        <v>19</v>
      </c>
      <c r="G70" s="33" t="s">
        <v>20</v>
      </c>
      <c r="H70" s="34">
        <v>4553996</v>
      </c>
      <c r="I70" s="34">
        <v>0.13950000000000001</v>
      </c>
    </row>
    <row r="71" spans="1:9" x14ac:dyDescent="0.35">
      <c r="A71" s="33" t="s">
        <v>14</v>
      </c>
      <c r="B71" s="33" t="s">
        <v>119</v>
      </c>
      <c r="C71" s="33" t="s">
        <v>16</v>
      </c>
      <c r="D71" s="33" t="s">
        <v>55</v>
      </c>
      <c r="E71" s="33" t="s">
        <v>56</v>
      </c>
      <c r="F71" s="33" t="s">
        <v>25</v>
      </c>
      <c r="G71" s="33" t="s">
        <v>20</v>
      </c>
      <c r="H71" s="34">
        <v>138716</v>
      </c>
      <c r="I71" s="34">
        <v>0.17</v>
      </c>
    </row>
    <row r="72" spans="1:9" x14ac:dyDescent="0.35">
      <c r="A72" s="33" t="s">
        <v>14</v>
      </c>
      <c r="B72" s="33" t="s">
        <v>120</v>
      </c>
      <c r="C72" s="33" t="s">
        <v>16</v>
      </c>
      <c r="D72" s="33" t="s">
        <v>121</v>
      </c>
      <c r="E72" s="33" t="s">
        <v>18</v>
      </c>
      <c r="F72" s="33" t="s">
        <v>19</v>
      </c>
      <c r="G72" s="33" t="s">
        <v>20</v>
      </c>
      <c r="H72" s="34">
        <v>2700558</v>
      </c>
      <c r="I72" s="34">
        <v>0.24340000000000001</v>
      </c>
    </row>
    <row r="73" spans="1:9" x14ac:dyDescent="0.35">
      <c r="A73" s="33" t="s">
        <v>14</v>
      </c>
      <c r="B73" s="33" t="s">
        <v>120</v>
      </c>
      <c r="C73" s="33" t="s">
        <v>16</v>
      </c>
      <c r="D73" s="33" t="s">
        <v>122</v>
      </c>
      <c r="E73" s="33" t="s">
        <v>18</v>
      </c>
      <c r="F73" s="33" t="s">
        <v>19</v>
      </c>
      <c r="G73" s="33" t="s">
        <v>20</v>
      </c>
      <c r="H73" s="34">
        <v>27902905</v>
      </c>
      <c r="I73" s="34">
        <v>0.33339999999999997</v>
      </c>
    </row>
    <row r="74" spans="1:9" x14ac:dyDescent="0.35">
      <c r="A74" s="33" t="s">
        <v>14</v>
      </c>
      <c r="B74" s="33" t="s">
        <v>123</v>
      </c>
      <c r="C74" s="33" t="s">
        <v>16</v>
      </c>
      <c r="D74" s="33" t="s">
        <v>55</v>
      </c>
      <c r="E74" s="33" t="s">
        <v>56</v>
      </c>
      <c r="F74" s="33" t="s">
        <v>25</v>
      </c>
      <c r="G74" s="33" t="s">
        <v>20</v>
      </c>
      <c r="H74" s="34">
        <v>257609</v>
      </c>
      <c r="I74" s="34">
        <v>0.17</v>
      </c>
    </row>
    <row r="75" spans="1:9" x14ac:dyDescent="0.35">
      <c r="A75" s="33" t="s">
        <v>14</v>
      </c>
      <c r="B75" s="33" t="s">
        <v>123</v>
      </c>
      <c r="C75" s="33" t="s">
        <v>16</v>
      </c>
      <c r="D75" s="33" t="s">
        <v>124</v>
      </c>
      <c r="E75" s="33" t="s">
        <v>18</v>
      </c>
      <c r="F75" s="33" t="s">
        <v>19</v>
      </c>
      <c r="G75" s="33" t="s">
        <v>20</v>
      </c>
      <c r="H75" s="34">
        <v>829133</v>
      </c>
      <c r="I75" s="34">
        <v>0.28999999999999998</v>
      </c>
    </row>
    <row r="76" spans="1:9" x14ac:dyDescent="0.35">
      <c r="A76" s="33" t="s">
        <v>14</v>
      </c>
      <c r="B76" s="33" t="s">
        <v>45</v>
      </c>
      <c r="C76" s="33" t="s">
        <v>16</v>
      </c>
      <c r="D76" s="33" t="s">
        <v>77</v>
      </c>
      <c r="E76" s="33" t="s">
        <v>45</v>
      </c>
      <c r="F76" s="33" t="s">
        <v>25</v>
      </c>
      <c r="G76" s="33" t="s">
        <v>20</v>
      </c>
      <c r="H76" s="34">
        <v>1398150</v>
      </c>
      <c r="I76" s="34">
        <v>0.21429999999999999</v>
      </c>
    </row>
    <row r="77" spans="1:9" x14ac:dyDescent="0.35">
      <c r="A77" s="33" t="s">
        <v>14</v>
      </c>
      <c r="B77" s="33" t="s">
        <v>45</v>
      </c>
      <c r="C77" s="33" t="s">
        <v>16</v>
      </c>
      <c r="D77" s="33" t="s">
        <v>125</v>
      </c>
      <c r="E77" s="33" t="s">
        <v>18</v>
      </c>
      <c r="F77" s="33" t="s">
        <v>19</v>
      </c>
      <c r="G77" s="33" t="s">
        <v>20</v>
      </c>
      <c r="H77" s="34">
        <v>0</v>
      </c>
      <c r="I77" s="34">
        <v>0</v>
      </c>
    </row>
    <row r="78" spans="1:9" x14ac:dyDescent="0.35">
      <c r="A78" s="33" t="s">
        <v>14</v>
      </c>
      <c r="B78" s="33" t="s">
        <v>45</v>
      </c>
      <c r="C78" s="33" t="s">
        <v>16</v>
      </c>
      <c r="D78" s="33" t="s">
        <v>44</v>
      </c>
      <c r="E78" s="33" t="s">
        <v>45</v>
      </c>
      <c r="F78" s="33" t="s">
        <v>25</v>
      </c>
      <c r="G78" s="33" t="s">
        <v>20</v>
      </c>
      <c r="H78" s="34">
        <v>1458033</v>
      </c>
      <c r="I78" s="34">
        <v>0.32619999999999999</v>
      </c>
    </row>
    <row r="79" spans="1:9" x14ac:dyDescent="0.35">
      <c r="A79" s="33" t="s">
        <v>14</v>
      </c>
      <c r="B79" s="33" t="s">
        <v>126</v>
      </c>
      <c r="C79" s="33" t="s">
        <v>16</v>
      </c>
      <c r="D79" s="33" t="s">
        <v>27</v>
      </c>
      <c r="E79" s="33" t="s">
        <v>26</v>
      </c>
      <c r="F79" s="33" t="s">
        <v>25</v>
      </c>
      <c r="G79" s="33" t="s">
        <v>20</v>
      </c>
      <c r="H79" s="34">
        <v>559909</v>
      </c>
      <c r="I79" s="34">
        <v>0.31</v>
      </c>
    </row>
    <row r="80" spans="1:9" x14ac:dyDescent="0.35">
      <c r="A80" s="33" t="s">
        <v>14</v>
      </c>
      <c r="B80" s="33" t="s">
        <v>126</v>
      </c>
      <c r="C80" s="33" t="s">
        <v>16</v>
      </c>
      <c r="D80" s="33" t="s">
        <v>127</v>
      </c>
      <c r="E80" s="33" t="s">
        <v>18</v>
      </c>
      <c r="F80" s="33" t="s">
        <v>19</v>
      </c>
      <c r="G80" s="33" t="s">
        <v>20</v>
      </c>
      <c r="H80" s="34">
        <v>7072079</v>
      </c>
      <c r="I80" s="34">
        <v>0.37</v>
      </c>
    </row>
    <row r="81" spans="1:9" x14ac:dyDescent="0.35">
      <c r="A81" s="33" t="s">
        <v>14</v>
      </c>
      <c r="B81" s="33" t="s">
        <v>128</v>
      </c>
      <c r="C81" s="33" t="s">
        <v>16</v>
      </c>
      <c r="D81" s="33" t="s">
        <v>129</v>
      </c>
      <c r="E81" s="33" t="s">
        <v>18</v>
      </c>
      <c r="F81" s="33" t="s">
        <v>19</v>
      </c>
      <c r="G81" s="33" t="s">
        <v>20</v>
      </c>
      <c r="H81" s="34">
        <v>7511484</v>
      </c>
      <c r="I81" s="34">
        <v>0.16220000000000001</v>
      </c>
    </row>
    <row r="82" spans="1:9" x14ac:dyDescent="0.35">
      <c r="A82" s="33" t="s">
        <v>14</v>
      </c>
      <c r="B82" s="33" t="s">
        <v>130</v>
      </c>
      <c r="C82" s="33" t="s">
        <v>16</v>
      </c>
      <c r="D82" s="33" t="s">
        <v>27</v>
      </c>
      <c r="E82" s="33" t="s">
        <v>26</v>
      </c>
      <c r="F82" s="33" t="s">
        <v>25</v>
      </c>
      <c r="G82" s="33" t="s">
        <v>20</v>
      </c>
      <c r="H82" s="34">
        <v>410494</v>
      </c>
      <c r="I82" s="34">
        <v>0.31</v>
      </c>
    </row>
    <row r="83" spans="1:9" x14ac:dyDescent="0.35">
      <c r="A83" s="33" t="s">
        <v>14</v>
      </c>
      <c r="B83" s="33" t="s">
        <v>131</v>
      </c>
      <c r="C83" s="33" t="s">
        <v>16</v>
      </c>
      <c r="D83" s="33" t="s">
        <v>132</v>
      </c>
      <c r="E83" s="33" t="s">
        <v>18</v>
      </c>
      <c r="F83" s="33" t="s">
        <v>19</v>
      </c>
      <c r="G83" s="33" t="s">
        <v>20</v>
      </c>
      <c r="H83" s="34">
        <v>531440</v>
      </c>
      <c r="I83" s="34">
        <v>0.19</v>
      </c>
    </row>
    <row r="84" spans="1:9" x14ac:dyDescent="0.35">
      <c r="A84" s="33" t="s">
        <v>14</v>
      </c>
      <c r="B84" s="33" t="s">
        <v>133</v>
      </c>
      <c r="C84" s="33" t="s">
        <v>16</v>
      </c>
      <c r="D84" s="33" t="s">
        <v>134</v>
      </c>
      <c r="E84" s="33" t="s">
        <v>18</v>
      </c>
      <c r="F84" s="33" t="s">
        <v>19</v>
      </c>
      <c r="G84" s="33" t="s">
        <v>20</v>
      </c>
      <c r="H84" s="34">
        <v>555282</v>
      </c>
      <c r="I84" s="34">
        <v>0.127</v>
      </c>
    </row>
    <row r="85" spans="1:9" x14ac:dyDescent="0.35">
      <c r="A85" s="33" t="s">
        <v>14</v>
      </c>
      <c r="B85" s="33" t="s">
        <v>29</v>
      </c>
      <c r="C85" s="33" t="s">
        <v>16</v>
      </c>
      <c r="D85" s="33" t="s">
        <v>135</v>
      </c>
      <c r="E85" s="33" t="s">
        <v>18</v>
      </c>
      <c r="F85" s="33" t="s">
        <v>19</v>
      </c>
      <c r="G85" s="33" t="s">
        <v>20</v>
      </c>
      <c r="H85" s="34">
        <v>1054692</v>
      </c>
      <c r="I85" s="34">
        <v>0.21</v>
      </c>
    </row>
    <row r="86" spans="1:9" x14ac:dyDescent="0.35">
      <c r="A86" s="33" t="s">
        <v>14</v>
      </c>
      <c r="B86" s="33" t="s">
        <v>29</v>
      </c>
      <c r="C86" s="33" t="s">
        <v>16</v>
      </c>
      <c r="D86" s="33" t="s">
        <v>28</v>
      </c>
      <c r="E86" s="33" t="s">
        <v>29</v>
      </c>
      <c r="F86" s="33" t="s">
        <v>25</v>
      </c>
      <c r="G86" s="33" t="s">
        <v>20</v>
      </c>
      <c r="H86" s="34">
        <v>1275643</v>
      </c>
      <c r="I86" s="34">
        <v>0.2737</v>
      </c>
    </row>
    <row r="87" spans="1:9" x14ac:dyDescent="0.35">
      <c r="A87" s="33" t="s">
        <v>14</v>
      </c>
      <c r="B87" s="33" t="s">
        <v>109</v>
      </c>
      <c r="C87" s="33" t="s">
        <v>16</v>
      </c>
      <c r="D87" s="33" t="s">
        <v>108</v>
      </c>
      <c r="E87" s="33" t="s">
        <v>109</v>
      </c>
      <c r="F87" s="33" t="s">
        <v>25</v>
      </c>
      <c r="G87" s="33" t="s">
        <v>20</v>
      </c>
      <c r="H87" s="34">
        <v>962003</v>
      </c>
      <c r="I87" s="34">
        <v>0.32479999999999998</v>
      </c>
    </row>
  </sheetData>
  <autoFilter ref="A1:I79" xr:uid="{517167B6-EA22-49CA-B984-E2F31BB3B7F8}"/>
  <sortState xmlns:xlrd2="http://schemas.microsoft.com/office/spreadsheetml/2017/richdata2" ref="A2:I87">
    <sortCondition ref="B2:B87"/>
    <sortCondition ref="C2:C87"/>
    <sortCondition ref="D2:D87"/>
    <sortCondition ref="G2:G87"/>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6E72C-A7A4-4988-BB48-56D2CA5604D7}">
  <sheetPr filterMode="1"/>
  <dimension ref="A1:K80"/>
  <sheetViews>
    <sheetView workbookViewId="0">
      <selection activeCell="C81" sqref="C81"/>
    </sheetView>
  </sheetViews>
  <sheetFormatPr defaultRowHeight="14.5" x14ac:dyDescent="0.35"/>
  <cols>
    <col min="1" max="1" width="9" bestFit="1" customWidth="1"/>
    <col min="2" max="2" width="43.54296875" bestFit="1" customWidth="1"/>
    <col min="3" max="3" width="5" bestFit="1" customWidth="1"/>
    <col min="4" max="4" width="12.453125" customWidth="1"/>
    <col min="5" max="5" width="9.81640625" bestFit="1" customWidth="1"/>
    <col min="6" max="6" width="12.7265625" bestFit="1" customWidth="1"/>
    <col min="8" max="8" width="9.54296875" bestFit="1" customWidth="1"/>
    <col min="9" max="9" width="8.81640625" bestFit="1" customWidth="1"/>
    <col min="10" max="10" width="7" bestFit="1" customWidth="1"/>
  </cols>
  <sheetData>
    <row r="1" spans="1:11" x14ac:dyDescent="0.35">
      <c r="A1" t="s">
        <v>143</v>
      </c>
      <c r="B1" t="s">
        <v>904</v>
      </c>
      <c r="C1" t="s">
        <v>137</v>
      </c>
      <c r="E1" t="s">
        <v>905</v>
      </c>
      <c r="F1" t="s">
        <v>906</v>
      </c>
      <c r="G1" t="s">
        <v>907</v>
      </c>
      <c r="H1" t="s">
        <v>908</v>
      </c>
      <c r="I1" t="s">
        <v>909</v>
      </c>
      <c r="J1" t="s">
        <v>139</v>
      </c>
    </row>
    <row r="2" spans="1:11" hidden="1" x14ac:dyDescent="0.35">
      <c r="A2" t="s">
        <v>1015</v>
      </c>
      <c r="B2" t="s">
        <v>1016</v>
      </c>
      <c r="C2" t="s">
        <v>20</v>
      </c>
      <c r="D2" t="str">
        <f t="shared" ref="D2:D33" si="0">A2&amp;"-"&amp;C2</f>
        <v>5846080-0022</v>
      </c>
      <c r="E2" t="s">
        <v>912</v>
      </c>
      <c r="F2">
        <v>42129</v>
      </c>
      <c r="G2">
        <v>2016</v>
      </c>
      <c r="H2">
        <f>G2+6</f>
        <v>2022</v>
      </c>
      <c r="I2" t="s">
        <v>928</v>
      </c>
      <c r="J2">
        <v>0.25</v>
      </c>
      <c r="K2">
        <f>COUNTIFS(Support!A:A,A2,Support!B:B,C2)</f>
        <v>1</v>
      </c>
    </row>
    <row r="3" spans="1:11" hidden="1" x14ac:dyDescent="0.35">
      <c r="A3" t="s">
        <v>1035</v>
      </c>
      <c r="B3" t="s">
        <v>1036</v>
      </c>
      <c r="C3" t="s">
        <v>20</v>
      </c>
      <c r="D3" t="str">
        <f t="shared" si="0"/>
        <v>7647605-0022</v>
      </c>
      <c r="E3" t="s">
        <v>912</v>
      </c>
      <c r="F3">
        <v>42311</v>
      </c>
      <c r="G3">
        <v>2016</v>
      </c>
      <c r="H3">
        <v>2027</v>
      </c>
      <c r="I3" t="s">
        <v>928</v>
      </c>
      <c r="J3">
        <v>0.1963</v>
      </c>
      <c r="K3">
        <f>COUNTIFS(Support!A:A,A3,Support!B:B,C3)</f>
        <v>1</v>
      </c>
    </row>
    <row r="4" spans="1:11" hidden="1" x14ac:dyDescent="0.35">
      <c r="A4" t="s">
        <v>926</v>
      </c>
      <c r="B4" t="s">
        <v>927</v>
      </c>
      <c r="C4" t="s">
        <v>20</v>
      </c>
      <c r="D4" t="str">
        <f t="shared" si="0"/>
        <v>0740670-0022</v>
      </c>
      <c r="E4" t="s">
        <v>912</v>
      </c>
      <c r="F4">
        <v>42506</v>
      </c>
      <c r="G4">
        <v>2017</v>
      </c>
      <c r="H4">
        <f t="shared" ref="H4:H10" si="1">G4+6</f>
        <v>2023</v>
      </c>
      <c r="I4" t="s">
        <v>928</v>
      </c>
      <c r="J4">
        <v>0.08</v>
      </c>
      <c r="K4">
        <f>COUNTIFS(Support!A:A,A4,Support!B:B,C4)</f>
        <v>1</v>
      </c>
    </row>
    <row r="5" spans="1:11" hidden="1" x14ac:dyDescent="0.35">
      <c r="A5" t="s">
        <v>933</v>
      </c>
      <c r="B5" t="s">
        <v>934</v>
      </c>
      <c r="C5" t="s">
        <v>20</v>
      </c>
      <c r="D5" t="str">
        <f t="shared" si="0"/>
        <v>1942040-0022</v>
      </c>
      <c r="E5" t="s">
        <v>912</v>
      </c>
      <c r="F5">
        <v>42690</v>
      </c>
      <c r="G5">
        <v>2017</v>
      </c>
      <c r="H5">
        <f t="shared" si="1"/>
        <v>2023</v>
      </c>
      <c r="I5" t="s">
        <v>928</v>
      </c>
      <c r="J5">
        <v>0.18</v>
      </c>
      <c r="K5">
        <f>COUNTIFS(Support!A:A,A5,Support!B:B,C5)</f>
        <v>1</v>
      </c>
    </row>
    <row r="6" spans="1:11" hidden="1" x14ac:dyDescent="0.35">
      <c r="A6" t="s">
        <v>941</v>
      </c>
      <c r="B6" t="s">
        <v>942</v>
      </c>
      <c r="C6" t="s">
        <v>20</v>
      </c>
      <c r="D6" t="str">
        <f t="shared" si="0"/>
        <v>2943005-0022</v>
      </c>
      <c r="E6" t="s">
        <v>912</v>
      </c>
      <c r="F6">
        <v>42506</v>
      </c>
      <c r="G6">
        <v>2017</v>
      </c>
      <c r="H6">
        <f t="shared" si="1"/>
        <v>2023</v>
      </c>
      <c r="I6" t="s">
        <v>928</v>
      </c>
      <c r="J6">
        <v>0.22750000000000001</v>
      </c>
      <c r="K6">
        <f>COUNTIFS(Support!A:A,A6,Support!B:B,C6)</f>
        <v>1</v>
      </c>
    </row>
    <row r="7" spans="1:11" hidden="1" x14ac:dyDescent="0.35">
      <c r="A7" t="s">
        <v>947</v>
      </c>
      <c r="B7" t="s">
        <v>948</v>
      </c>
      <c r="C7" t="s">
        <v>20</v>
      </c>
      <c r="D7" t="str">
        <f t="shared" si="0"/>
        <v>2943060-0022</v>
      </c>
      <c r="E7" t="s">
        <v>912</v>
      </c>
      <c r="F7">
        <v>42856</v>
      </c>
      <c r="G7">
        <v>2018</v>
      </c>
      <c r="H7">
        <f t="shared" si="1"/>
        <v>2024</v>
      </c>
      <c r="I7" t="s">
        <v>928</v>
      </c>
      <c r="J7">
        <v>0.19</v>
      </c>
      <c r="K7">
        <f>COUNTIFS(Support!A:A,A7,Support!B:B,C7)</f>
        <v>1</v>
      </c>
    </row>
    <row r="8" spans="1:11" hidden="1" x14ac:dyDescent="0.35">
      <c r="A8" t="s">
        <v>964</v>
      </c>
      <c r="B8" t="s">
        <v>965</v>
      </c>
      <c r="C8" t="s">
        <v>20</v>
      </c>
      <c r="D8" t="str">
        <f t="shared" si="0"/>
        <v>4444525-0022</v>
      </c>
      <c r="E8" t="s">
        <v>912</v>
      </c>
      <c r="F8">
        <v>43040</v>
      </c>
      <c r="G8">
        <v>2018</v>
      </c>
      <c r="H8">
        <f t="shared" si="1"/>
        <v>2024</v>
      </c>
      <c r="I8" t="s">
        <v>928</v>
      </c>
      <c r="J8">
        <v>0.29399999999999998</v>
      </c>
      <c r="K8">
        <f>COUNTIFS(Support!A:A,A8,Support!B:B,C8)</f>
        <v>1</v>
      </c>
    </row>
    <row r="9" spans="1:11" hidden="1" x14ac:dyDescent="0.35">
      <c r="A9" t="s">
        <v>980</v>
      </c>
      <c r="B9" t="s">
        <v>981</v>
      </c>
      <c r="C9" t="s">
        <v>20</v>
      </c>
      <c r="D9" t="str">
        <f t="shared" si="0"/>
        <v>4544710-0022</v>
      </c>
      <c r="E9" t="s">
        <v>912</v>
      </c>
      <c r="F9">
        <v>43040</v>
      </c>
      <c r="G9">
        <v>2018</v>
      </c>
      <c r="H9">
        <f t="shared" si="1"/>
        <v>2024</v>
      </c>
      <c r="I9" t="s">
        <v>928</v>
      </c>
      <c r="J9">
        <v>0.44</v>
      </c>
      <c r="K9">
        <f>COUNTIFS(Support!A:A,A9,Support!B:B,C9)</f>
        <v>1</v>
      </c>
    </row>
    <row r="10" spans="1:11" hidden="1" x14ac:dyDescent="0.35">
      <c r="A10" t="s">
        <v>982</v>
      </c>
      <c r="B10" t="s">
        <v>983</v>
      </c>
      <c r="C10" t="s">
        <v>20</v>
      </c>
      <c r="D10" t="str">
        <f t="shared" si="0"/>
        <v>4544730-0022</v>
      </c>
      <c r="E10" t="s">
        <v>912</v>
      </c>
      <c r="F10">
        <v>43040</v>
      </c>
      <c r="G10">
        <v>2018</v>
      </c>
      <c r="H10">
        <f t="shared" si="1"/>
        <v>2024</v>
      </c>
      <c r="I10" t="s">
        <v>928</v>
      </c>
      <c r="J10">
        <v>0.246</v>
      </c>
      <c r="K10">
        <f>COUNTIFS(Support!A:A,A10,Support!B:B,C10)</f>
        <v>1</v>
      </c>
    </row>
    <row r="11" spans="1:11" hidden="1" x14ac:dyDescent="0.35">
      <c r="A11" t="s">
        <v>937</v>
      </c>
      <c r="B11" t="s">
        <v>938</v>
      </c>
      <c r="C11" t="s">
        <v>20</v>
      </c>
      <c r="D11" t="str">
        <f t="shared" si="0"/>
        <v>2042285-0022</v>
      </c>
      <c r="E11" t="s">
        <v>912</v>
      </c>
      <c r="F11">
        <v>43422</v>
      </c>
      <c r="G11">
        <v>2019</v>
      </c>
      <c r="H11">
        <f t="shared" ref="H11:H56" si="2">G11+7</f>
        <v>2026</v>
      </c>
      <c r="I11" t="s">
        <v>913</v>
      </c>
      <c r="J11">
        <v>9.5899999999999999E-2</v>
      </c>
      <c r="K11">
        <f>COUNTIFS(Support!A:A,A11,Support!B:B,C11)</f>
        <v>2</v>
      </c>
    </row>
    <row r="12" spans="1:11" hidden="1" x14ac:dyDescent="0.35">
      <c r="A12" t="s">
        <v>939</v>
      </c>
      <c r="B12" t="s">
        <v>940</v>
      </c>
      <c r="C12" t="s">
        <v>20</v>
      </c>
      <c r="D12" t="str">
        <f t="shared" si="0"/>
        <v>2042315-0022</v>
      </c>
      <c r="E12" t="s">
        <v>912</v>
      </c>
      <c r="F12">
        <v>43221</v>
      </c>
      <c r="G12">
        <v>2019</v>
      </c>
      <c r="H12">
        <f t="shared" si="2"/>
        <v>2026</v>
      </c>
      <c r="I12" t="s">
        <v>913</v>
      </c>
      <c r="J12">
        <v>0.26</v>
      </c>
      <c r="K12">
        <f>COUNTIFS(Support!A:A,A12,Support!B:B,C12)</f>
        <v>1</v>
      </c>
    </row>
    <row r="13" spans="1:11" hidden="1" x14ac:dyDescent="0.35">
      <c r="A13" t="s">
        <v>950</v>
      </c>
      <c r="B13" t="s">
        <v>951</v>
      </c>
      <c r="C13" t="s">
        <v>20</v>
      </c>
      <c r="D13" t="str">
        <f t="shared" si="0"/>
        <v>2943070-0022</v>
      </c>
      <c r="E13" t="s">
        <v>912</v>
      </c>
      <c r="F13">
        <v>43422</v>
      </c>
      <c r="G13">
        <v>2019</v>
      </c>
      <c r="H13">
        <f t="shared" si="2"/>
        <v>2026</v>
      </c>
      <c r="I13" t="s">
        <v>913</v>
      </c>
      <c r="J13">
        <v>0.37</v>
      </c>
      <c r="K13">
        <f>COUNTIFS(Support!A:A,A13,Support!B:B,C13)</f>
        <v>1</v>
      </c>
    </row>
    <row r="14" spans="1:11" hidden="1" x14ac:dyDescent="0.35">
      <c r="A14" t="s">
        <v>956</v>
      </c>
      <c r="B14" t="s">
        <v>957</v>
      </c>
      <c r="C14" t="s">
        <v>20</v>
      </c>
      <c r="D14" t="str">
        <f t="shared" si="0"/>
        <v>3243315-0022</v>
      </c>
      <c r="E14" t="s">
        <v>912</v>
      </c>
      <c r="F14">
        <v>43221</v>
      </c>
      <c r="G14">
        <v>2019</v>
      </c>
      <c r="H14">
        <f t="shared" si="2"/>
        <v>2026</v>
      </c>
      <c r="I14" t="s">
        <v>913</v>
      </c>
      <c r="J14">
        <v>0.35360000000000003</v>
      </c>
      <c r="K14">
        <f>COUNTIFS(Support!A:A,A14,Support!B:B,C14)</f>
        <v>1</v>
      </c>
    </row>
    <row r="15" spans="1:11" hidden="1" x14ac:dyDescent="0.35">
      <c r="A15" t="s">
        <v>958</v>
      </c>
      <c r="B15" t="s">
        <v>959</v>
      </c>
      <c r="C15" t="s">
        <v>20</v>
      </c>
      <c r="D15" t="str">
        <f t="shared" si="0"/>
        <v>4144145-0022</v>
      </c>
      <c r="E15" t="s">
        <v>912</v>
      </c>
      <c r="F15">
        <v>43422</v>
      </c>
      <c r="G15">
        <v>2019</v>
      </c>
      <c r="H15">
        <f t="shared" si="2"/>
        <v>2026</v>
      </c>
      <c r="I15" t="s">
        <v>913</v>
      </c>
      <c r="J15">
        <v>0.1</v>
      </c>
      <c r="K15">
        <f>COUNTIFS(Support!A:A,A15,Support!B:B,C15)</f>
        <v>1</v>
      </c>
    </row>
    <row r="16" spans="1:11" hidden="1" x14ac:dyDescent="0.35">
      <c r="A16" t="s">
        <v>970</v>
      </c>
      <c r="B16" t="s">
        <v>971</v>
      </c>
      <c r="C16" t="s">
        <v>20</v>
      </c>
      <c r="D16" t="str">
        <f t="shared" si="0"/>
        <v>4544615-0022</v>
      </c>
      <c r="E16" t="s">
        <v>912</v>
      </c>
      <c r="F16">
        <v>43221</v>
      </c>
      <c r="G16">
        <v>2019</v>
      </c>
      <c r="H16">
        <f t="shared" si="2"/>
        <v>2026</v>
      </c>
      <c r="I16" t="s">
        <v>913</v>
      </c>
      <c r="J16">
        <v>0.17</v>
      </c>
      <c r="K16">
        <f>COUNTIFS(Support!A:A,A16,Support!B:B,C16)</f>
        <v>1</v>
      </c>
    </row>
    <row r="17" spans="1:11" hidden="1" x14ac:dyDescent="0.35">
      <c r="A17" t="s">
        <v>972</v>
      </c>
      <c r="B17" t="s">
        <v>973</v>
      </c>
      <c r="C17" t="s">
        <v>20</v>
      </c>
      <c r="D17" t="str">
        <f t="shared" si="0"/>
        <v>4544660-0022</v>
      </c>
      <c r="E17" t="s">
        <v>912</v>
      </c>
      <c r="F17">
        <v>43221</v>
      </c>
      <c r="G17">
        <v>2019</v>
      </c>
      <c r="H17">
        <f t="shared" si="2"/>
        <v>2026</v>
      </c>
      <c r="I17" t="s">
        <v>913</v>
      </c>
      <c r="J17">
        <v>0.21</v>
      </c>
      <c r="K17">
        <f>COUNTIFS(Support!A:A,A17,Support!B:B,C17)</f>
        <v>1</v>
      </c>
    </row>
    <row r="18" spans="1:11" hidden="1" x14ac:dyDescent="0.35">
      <c r="A18" t="s">
        <v>988</v>
      </c>
      <c r="B18" t="s">
        <v>989</v>
      </c>
      <c r="C18" t="s">
        <v>20</v>
      </c>
      <c r="D18" t="str">
        <f t="shared" si="0"/>
        <v>4845275-0022</v>
      </c>
      <c r="E18" t="s">
        <v>912</v>
      </c>
      <c r="F18">
        <v>43221</v>
      </c>
      <c r="G18">
        <v>2019</v>
      </c>
      <c r="H18">
        <f t="shared" si="2"/>
        <v>2026</v>
      </c>
      <c r="I18" t="s">
        <v>913</v>
      </c>
      <c r="J18">
        <v>0.1077</v>
      </c>
      <c r="K18">
        <f>COUNTIFS(Support!A:A,A18,Support!B:B,C18)</f>
        <v>1</v>
      </c>
    </row>
    <row r="19" spans="1:11" hidden="1" x14ac:dyDescent="0.35">
      <c r="A19" t="s">
        <v>1003</v>
      </c>
      <c r="B19" t="s">
        <v>1004</v>
      </c>
      <c r="C19" t="s">
        <v>20</v>
      </c>
      <c r="D19" t="str">
        <f t="shared" si="0"/>
        <v>4945385-0022</v>
      </c>
      <c r="E19" t="s">
        <v>912</v>
      </c>
      <c r="F19">
        <v>43422</v>
      </c>
      <c r="G19">
        <v>2019</v>
      </c>
      <c r="H19">
        <f t="shared" si="2"/>
        <v>2026</v>
      </c>
      <c r="I19" t="s">
        <v>913</v>
      </c>
      <c r="J19">
        <v>0.19600000000000001</v>
      </c>
      <c r="K19">
        <f>COUNTIFS(Support!A:A,A19,Support!B:B,C19)</f>
        <v>1</v>
      </c>
    </row>
    <row r="20" spans="1:11" hidden="1" x14ac:dyDescent="0.35">
      <c r="A20" t="s">
        <v>1007</v>
      </c>
      <c r="B20" t="s">
        <v>1008</v>
      </c>
      <c r="C20" t="s">
        <v>20</v>
      </c>
      <c r="D20" t="str">
        <f t="shared" si="0"/>
        <v>5045455-0022</v>
      </c>
      <c r="E20" t="s">
        <v>912</v>
      </c>
      <c r="F20">
        <v>43422</v>
      </c>
      <c r="G20">
        <v>2019</v>
      </c>
      <c r="H20">
        <f t="shared" si="2"/>
        <v>2026</v>
      </c>
      <c r="I20" t="s">
        <v>913</v>
      </c>
      <c r="J20">
        <v>0.17</v>
      </c>
      <c r="K20">
        <f>COUNTIFS(Support!A:A,A20,Support!B:B,C20)</f>
        <v>4</v>
      </c>
    </row>
    <row r="21" spans="1:11" hidden="1" x14ac:dyDescent="0.35">
      <c r="A21" t="s">
        <v>1017</v>
      </c>
      <c r="B21" t="s">
        <v>1018</v>
      </c>
      <c r="C21" t="s">
        <v>20</v>
      </c>
      <c r="D21" t="str">
        <f t="shared" si="0"/>
        <v>6246340-0022</v>
      </c>
      <c r="E21" t="s">
        <v>912</v>
      </c>
      <c r="F21">
        <v>43405</v>
      </c>
      <c r="G21">
        <v>2019</v>
      </c>
      <c r="H21">
        <f t="shared" si="2"/>
        <v>2026</v>
      </c>
      <c r="I21" t="s">
        <v>913</v>
      </c>
      <c r="J21">
        <v>0.41</v>
      </c>
      <c r="K21">
        <f>COUNTIFS(Support!A:A,A21,Support!B:B,C21)</f>
        <v>1</v>
      </c>
    </row>
    <row r="22" spans="1:11" hidden="1" x14ac:dyDescent="0.35">
      <c r="A22" t="s">
        <v>1031</v>
      </c>
      <c r="B22" t="s">
        <v>1032</v>
      </c>
      <c r="C22" t="s">
        <v>20</v>
      </c>
      <c r="D22" t="str">
        <f t="shared" si="0"/>
        <v>7547495-0022</v>
      </c>
      <c r="E22" t="s">
        <v>912</v>
      </c>
      <c r="F22">
        <v>43221</v>
      </c>
      <c r="G22">
        <v>2019</v>
      </c>
      <c r="H22">
        <f t="shared" si="2"/>
        <v>2026</v>
      </c>
      <c r="I22" t="s">
        <v>913</v>
      </c>
      <c r="J22">
        <v>0.28999999999999998</v>
      </c>
      <c r="K22">
        <f>COUNTIFS(Support!A:A,A22,Support!B:B,C22)</f>
        <v>1</v>
      </c>
    </row>
    <row r="23" spans="1:11" hidden="1" x14ac:dyDescent="0.35">
      <c r="A23" t="s">
        <v>1033</v>
      </c>
      <c r="B23" t="s">
        <v>1034</v>
      </c>
      <c r="C23" t="s">
        <v>20</v>
      </c>
      <c r="D23" t="str">
        <f t="shared" si="0"/>
        <v>7644515-0022</v>
      </c>
      <c r="E23" t="s">
        <v>912</v>
      </c>
      <c r="F23">
        <v>43422</v>
      </c>
      <c r="G23">
        <v>2019</v>
      </c>
      <c r="H23">
        <f t="shared" si="2"/>
        <v>2026</v>
      </c>
      <c r="I23" t="s">
        <v>913</v>
      </c>
      <c r="J23">
        <v>0.21429999999999999</v>
      </c>
      <c r="K23">
        <f>COUNTIFS(Support!A:A,A23,Support!B:B,C23)</f>
        <v>2</v>
      </c>
    </row>
    <row r="24" spans="1:11" hidden="1" x14ac:dyDescent="0.35">
      <c r="A24" t="s">
        <v>1053</v>
      </c>
      <c r="B24" t="s">
        <v>1054</v>
      </c>
      <c r="C24" t="s">
        <v>20</v>
      </c>
      <c r="D24" t="str">
        <f t="shared" si="0"/>
        <v>9248625-0022</v>
      </c>
      <c r="E24" t="s">
        <v>912</v>
      </c>
      <c r="F24">
        <v>43221</v>
      </c>
      <c r="G24">
        <v>2019</v>
      </c>
      <c r="H24">
        <f t="shared" si="2"/>
        <v>2026</v>
      </c>
      <c r="I24" t="s">
        <v>913</v>
      </c>
      <c r="J24">
        <v>0.628</v>
      </c>
      <c r="K24">
        <f>COUNTIFS(Support!A:A,A24,Support!B:B,C24)</f>
        <v>2</v>
      </c>
    </row>
    <row r="25" spans="1:11" hidden="1" x14ac:dyDescent="0.35">
      <c r="A25" t="s">
        <v>922</v>
      </c>
      <c r="B25" t="s">
        <v>923</v>
      </c>
      <c r="C25" t="s">
        <v>20</v>
      </c>
      <c r="D25" t="str">
        <f t="shared" si="0"/>
        <v>0640630-0022</v>
      </c>
      <c r="E25" t="s">
        <v>912</v>
      </c>
      <c r="F25">
        <v>43774</v>
      </c>
      <c r="G25">
        <v>2020</v>
      </c>
      <c r="H25">
        <f t="shared" si="2"/>
        <v>2027</v>
      </c>
      <c r="I25" t="s">
        <v>913</v>
      </c>
      <c r="J25">
        <v>0.24440000000000001</v>
      </c>
      <c r="K25">
        <f>COUNTIFS(Support!A:A,A25,Support!B:B,C25)</f>
        <v>1</v>
      </c>
    </row>
    <row r="26" spans="1:11" hidden="1" x14ac:dyDescent="0.35">
      <c r="A26" t="s">
        <v>947</v>
      </c>
      <c r="B26" t="s">
        <v>949</v>
      </c>
      <c r="C26" t="s">
        <v>62</v>
      </c>
      <c r="D26" t="str">
        <f t="shared" si="0"/>
        <v>2943060-0025</v>
      </c>
      <c r="E26" t="s">
        <v>916</v>
      </c>
      <c r="F26">
        <v>43774</v>
      </c>
      <c r="G26">
        <v>2020</v>
      </c>
      <c r="H26">
        <f t="shared" si="2"/>
        <v>2027</v>
      </c>
      <c r="I26" t="s">
        <v>913</v>
      </c>
      <c r="J26">
        <v>0.05</v>
      </c>
      <c r="K26">
        <f>COUNTIFS(Support!A:A,A26,Support!B:B,C26)</f>
        <v>1</v>
      </c>
    </row>
    <row r="27" spans="1:11" hidden="1" x14ac:dyDescent="0.35">
      <c r="A27" t="s">
        <v>962</v>
      </c>
      <c r="B27" t="s">
        <v>963</v>
      </c>
      <c r="C27" t="s">
        <v>20</v>
      </c>
      <c r="D27" t="str">
        <f t="shared" si="0"/>
        <v>4144225-0022</v>
      </c>
      <c r="E27" t="s">
        <v>912</v>
      </c>
      <c r="F27">
        <v>43593</v>
      </c>
      <c r="G27">
        <v>2020</v>
      </c>
      <c r="H27">
        <f t="shared" si="2"/>
        <v>2027</v>
      </c>
      <c r="I27" t="s">
        <v>913</v>
      </c>
      <c r="J27">
        <v>0.23</v>
      </c>
      <c r="K27">
        <f>COUNTIFS(Support!A:A,A27,Support!B:B,C27)</f>
        <v>1</v>
      </c>
    </row>
    <row r="28" spans="1:11" hidden="1" x14ac:dyDescent="0.35">
      <c r="A28" t="s">
        <v>968</v>
      </c>
      <c r="B28" t="s">
        <v>969</v>
      </c>
      <c r="C28" t="s">
        <v>20</v>
      </c>
      <c r="D28" t="str">
        <f t="shared" si="0"/>
        <v>4544590-0022</v>
      </c>
      <c r="E28" t="s">
        <v>912</v>
      </c>
      <c r="F28">
        <v>43593</v>
      </c>
      <c r="G28">
        <v>2020</v>
      </c>
      <c r="H28">
        <f t="shared" si="2"/>
        <v>2027</v>
      </c>
      <c r="I28" t="s">
        <v>913</v>
      </c>
      <c r="J28">
        <v>1.19</v>
      </c>
      <c r="K28">
        <f>COUNTIFS(Support!A:A,A28,Support!B:B,C28)</f>
        <v>1</v>
      </c>
    </row>
    <row r="29" spans="1:11" hidden="1" x14ac:dyDescent="0.35">
      <c r="A29" t="s">
        <v>990</v>
      </c>
      <c r="B29" t="s">
        <v>991</v>
      </c>
      <c r="C29" t="s">
        <v>20</v>
      </c>
      <c r="D29" t="str">
        <f t="shared" si="0"/>
        <v>4945300-0022</v>
      </c>
      <c r="E29" t="s">
        <v>912</v>
      </c>
      <c r="F29">
        <v>43593</v>
      </c>
      <c r="G29">
        <v>2020</v>
      </c>
      <c r="H29">
        <f t="shared" si="2"/>
        <v>2027</v>
      </c>
      <c r="I29" t="s">
        <v>992</v>
      </c>
      <c r="J29">
        <v>0.28899999999999998</v>
      </c>
      <c r="K29">
        <f>COUNTIFS(Support!A:A,A29,Support!B:B,C29)</f>
        <v>1</v>
      </c>
    </row>
    <row r="30" spans="1:11" hidden="1" x14ac:dyDescent="0.35">
      <c r="A30" t="s">
        <v>999</v>
      </c>
      <c r="B30" t="s">
        <v>1000</v>
      </c>
      <c r="C30" t="s">
        <v>98</v>
      </c>
      <c r="D30" t="str">
        <f t="shared" si="0"/>
        <v>4945375-0023</v>
      </c>
      <c r="E30" t="s">
        <v>912</v>
      </c>
      <c r="F30">
        <v>43593</v>
      </c>
      <c r="G30">
        <v>2020</v>
      </c>
      <c r="H30">
        <f t="shared" si="2"/>
        <v>2027</v>
      </c>
      <c r="I30" t="s">
        <v>913</v>
      </c>
      <c r="J30">
        <v>0.35</v>
      </c>
      <c r="K30">
        <f>COUNTIFS(Support!A:A,A30,Support!B:B,C30)</f>
        <v>1</v>
      </c>
    </row>
    <row r="31" spans="1:11" hidden="1" x14ac:dyDescent="0.35">
      <c r="A31" t="s">
        <v>1021</v>
      </c>
      <c r="B31" t="s">
        <v>1022</v>
      </c>
      <c r="C31" t="s">
        <v>20</v>
      </c>
      <c r="D31" t="str">
        <f t="shared" si="0"/>
        <v>6446470-0022</v>
      </c>
      <c r="E31" t="s">
        <v>912</v>
      </c>
      <c r="F31">
        <v>43593</v>
      </c>
      <c r="G31">
        <v>2020</v>
      </c>
      <c r="H31">
        <f t="shared" si="2"/>
        <v>2027</v>
      </c>
      <c r="I31" t="s">
        <v>913</v>
      </c>
      <c r="J31">
        <v>0.22</v>
      </c>
      <c r="K31">
        <f>COUNTIFS(Support!A:A,A31,Support!B:B,C31)</f>
        <v>1</v>
      </c>
    </row>
    <row r="32" spans="1:11" hidden="1" x14ac:dyDescent="0.35">
      <c r="A32" t="s">
        <v>1037</v>
      </c>
      <c r="B32" t="s">
        <v>1038</v>
      </c>
      <c r="C32" t="s">
        <v>20</v>
      </c>
      <c r="D32" t="str">
        <f t="shared" si="0"/>
        <v>7647610-0022</v>
      </c>
      <c r="E32" t="s">
        <v>912</v>
      </c>
      <c r="F32">
        <v>43774</v>
      </c>
      <c r="G32">
        <v>2020</v>
      </c>
      <c r="H32">
        <f t="shared" si="2"/>
        <v>2027</v>
      </c>
      <c r="I32" t="s">
        <v>913</v>
      </c>
      <c r="J32">
        <v>0.44</v>
      </c>
      <c r="K32">
        <f>COUNTIFS(Support!A:A,A32,Support!B:B,C32)</f>
        <v>2</v>
      </c>
    </row>
    <row r="33" spans="1:11" hidden="1" x14ac:dyDescent="0.35">
      <c r="A33" t="s">
        <v>1041</v>
      </c>
      <c r="B33" t="s">
        <v>1042</v>
      </c>
      <c r="C33" t="s">
        <v>20</v>
      </c>
      <c r="D33" t="str">
        <f t="shared" si="0"/>
        <v>8448030-0022</v>
      </c>
      <c r="E33" t="s">
        <v>912</v>
      </c>
      <c r="F33">
        <v>43774</v>
      </c>
      <c r="G33">
        <v>2020</v>
      </c>
      <c r="H33">
        <f t="shared" si="2"/>
        <v>2027</v>
      </c>
      <c r="I33" t="s">
        <v>913</v>
      </c>
      <c r="J33">
        <v>0.16220000000000001</v>
      </c>
      <c r="K33">
        <f>COUNTIFS(Support!A:A,A33,Support!B:B,C33)</f>
        <v>1</v>
      </c>
    </row>
    <row r="34" spans="1:11" hidden="1" x14ac:dyDescent="0.35">
      <c r="A34" t="s">
        <v>1049</v>
      </c>
      <c r="B34" t="s">
        <v>1050</v>
      </c>
      <c r="C34" t="s">
        <v>20</v>
      </c>
      <c r="D34" t="str">
        <f t="shared" ref="D34:D56" si="3">A34&amp;"-"&amp;C34</f>
        <v>9148525-0022</v>
      </c>
      <c r="E34" t="s">
        <v>912</v>
      </c>
      <c r="F34">
        <v>43593</v>
      </c>
      <c r="G34">
        <v>2020</v>
      </c>
      <c r="H34">
        <f t="shared" si="2"/>
        <v>2027</v>
      </c>
      <c r="I34" t="s">
        <v>913</v>
      </c>
      <c r="J34">
        <v>0.21</v>
      </c>
      <c r="K34">
        <f>COUNTIFS(Support!A:A,A34,Support!B:B,C34)</f>
        <v>1</v>
      </c>
    </row>
    <row r="35" spans="1:11" hidden="1" x14ac:dyDescent="0.35">
      <c r="A35" t="s">
        <v>917</v>
      </c>
      <c r="B35" t="s">
        <v>918</v>
      </c>
      <c r="C35" t="s">
        <v>20</v>
      </c>
      <c r="D35" t="str">
        <f t="shared" si="3"/>
        <v>0340365-0022</v>
      </c>
      <c r="E35" t="s">
        <v>912</v>
      </c>
      <c r="F35">
        <v>43952</v>
      </c>
      <c r="G35">
        <v>2021</v>
      </c>
      <c r="H35">
        <f t="shared" si="2"/>
        <v>2028</v>
      </c>
      <c r="I35" t="s">
        <v>919</v>
      </c>
      <c r="J35">
        <v>0.156</v>
      </c>
      <c r="K35">
        <f>COUNTIFS(Support!A:A,A35,Support!B:B,C35)</f>
        <v>1</v>
      </c>
    </row>
    <row r="36" spans="1:11" hidden="1" x14ac:dyDescent="0.35">
      <c r="A36" t="s">
        <v>920</v>
      </c>
      <c r="B36" t="s">
        <v>921</v>
      </c>
      <c r="C36" t="s">
        <v>20</v>
      </c>
      <c r="D36" t="str">
        <f t="shared" si="3"/>
        <v>0440395-0022</v>
      </c>
      <c r="E36" t="s">
        <v>912</v>
      </c>
      <c r="F36">
        <v>43952</v>
      </c>
      <c r="G36">
        <v>2021</v>
      </c>
      <c r="H36">
        <f t="shared" si="2"/>
        <v>2028</v>
      </c>
      <c r="I36" t="s">
        <v>919</v>
      </c>
      <c r="J36">
        <v>0.31</v>
      </c>
      <c r="K36">
        <f>COUNTIFS(Support!A:A,A36,Support!B:B,C36)</f>
        <v>3</v>
      </c>
    </row>
    <row r="37" spans="1:11" hidden="1" x14ac:dyDescent="0.35">
      <c r="A37" t="s">
        <v>931</v>
      </c>
      <c r="B37" t="s">
        <v>932</v>
      </c>
      <c r="C37" t="s">
        <v>20</v>
      </c>
      <c r="D37" t="str">
        <f t="shared" si="3"/>
        <v>1441315-0022</v>
      </c>
      <c r="E37" t="s">
        <v>912</v>
      </c>
      <c r="F37">
        <v>43952</v>
      </c>
      <c r="G37">
        <v>2021</v>
      </c>
      <c r="H37">
        <f t="shared" si="2"/>
        <v>2028</v>
      </c>
      <c r="I37" t="s">
        <v>919</v>
      </c>
      <c r="J37">
        <v>0.25</v>
      </c>
      <c r="K37">
        <f>COUNTIFS(Support!A:A,A37,Support!B:B,C37)</f>
        <v>1</v>
      </c>
    </row>
    <row r="38" spans="1:11" hidden="1" x14ac:dyDescent="0.35">
      <c r="A38" t="s">
        <v>935</v>
      </c>
      <c r="B38" t="s">
        <v>936</v>
      </c>
      <c r="C38" t="s">
        <v>20</v>
      </c>
      <c r="D38" t="str">
        <f t="shared" si="3"/>
        <v>1942100-0022</v>
      </c>
      <c r="E38" t="s">
        <v>912</v>
      </c>
      <c r="F38">
        <v>44138</v>
      </c>
      <c r="G38">
        <v>2021</v>
      </c>
      <c r="H38">
        <f t="shared" si="2"/>
        <v>2028</v>
      </c>
      <c r="I38" t="s">
        <v>919</v>
      </c>
      <c r="J38">
        <v>0.19</v>
      </c>
      <c r="K38">
        <f>COUNTIFS(Support!A:A,A38,Support!B:B,C38)</f>
        <v>1</v>
      </c>
    </row>
    <row r="39" spans="1:11" hidden="1" x14ac:dyDescent="0.35">
      <c r="A39" t="s">
        <v>954</v>
      </c>
      <c r="B39" t="s">
        <v>955</v>
      </c>
      <c r="C39" t="s">
        <v>20</v>
      </c>
      <c r="D39" t="str">
        <f t="shared" si="3"/>
        <v>3143160-0022</v>
      </c>
      <c r="E39" t="s">
        <v>912</v>
      </c>
      <c r="F39">
        <v>43952</v>
      </c>
      <c r="G39">
        <v>2021</v>
      </c>
      <c r="H39">
        <f t="shared" si="2"/>
        <v>2028</v>
      </c>
      <c r="I39" t="s">
        <v>919</v>
      </c>
      <c r="J39">
        <v>0.17</v>
      </c>
      <c r="K39">
        <f>COUNTIFS(Support!A:A,A39,Support!B:B,C39)</f>
        <v>1</v>
      </c>
    </row>
    <row r="40" spans="1:11" hidden="1" x14ac:dyDescent="0.35">
      <c r="A40" t="s">
        <v>966</v>
      </c>
      <c r="B40" t="s">
        <v>967</v>
      </c>
      <c r="C40" t="s">
        <v>20</v>
      </c>
      <c r="D40" t="str">
        <f t="shared" si="3"/>
        <v>4544580-0022</v>
      </c>
      <c r="E40" t="s">
        <v>912</v>
      </c>
      <c r="F40">
        <v>43952</v>
      </c>
      <c r="G40">
        <v>2021</v>
      </c>
      <c r="H40">
        <f t="shared" si="2"/>
        <v>2028</v>
      </c>
      <c r="I40" t="s">
        <v>919</v>
      </c>
      <c r="J40">
        <v>0.28999999999999998</v>
      </c>
      <c r="K40">
        <f>COUNTIFS(Support!A:A,A40,Support!B:B,C40)</f>
        <v>1</v>
      </c>
    </row>
    <row r="41" spans="1:11" hidden="1" x14ac:dyDescent="0.35">
      <c r="A41" t="s">
        <v>976</v>
      </c>
      <c r="B41" t="s">
        <v>977</v>
      </c>
      <c r="C41" t="s">
        <v>20</v>
      </c>
      <c r="D41" t="str">
        <f t="shared" si="3"/>
        <v>4544690-0022</v>
      </c>
      <c r="E41" t="s">
        <v>912</v>
      </c>
      <c r="F41">
        <v>44138</v>
      </c>
      <c r="G41">
        <v>2021</v>
      </c>
      <c r="H41">
        <f t="shared" si="2"/>
        <v>2028</v>
      </c>
      <c r="I41" t="s">
        <v>919</v>
      </c>
      <c r="J41">
        <v>0.56200000000000006</v>
      </c>
      <c r="K41">
        <f>COUNTIFS(Support!A:A,A41,Support!B:B,C41)</f>
        <v>1</v>
      </c>
    </row>
    <row r="42" spans="1:11" hidden="1" x14ac:dyDescent="0.35">
      <c r="A42" t="s">
        <v>997</v>
      </c>
      <c r="B42" t="s">
        <v>998</v>
      </c>
      <c r="C42" t="s">
        <v>20</v>
      </c>
      <c r="D42" t="str">
        <f t="shared" si="3"/>
        <v>4945370-0022</v>
      </c>
      <c r="E42" t="s">
        <v>912</v>
      </c>
      <c r="F42">
        <v>43956</v>
      </c>
      <c r="G42">
        <v>2021</v>
      </c>
      <c r="H42">
        <f t="shared" si="2"/>
        <v>2028</v>
      </c>
      <c r="I42" t="s">
        <v>919</v>
      </c>
      <c r="J42">
        <v>0.25</v>
      </c>
      <c r="K42">
        <f>COUNTIFS(Support!A:A,A42,Support!B:B,C42)</f>
        <v>1</v>
      </c>
    </row>
    <row r="43" spans="1:11" hidden="1" x14ac:dyDescent="0.35">
      <c r="A43" t="s">
        <v>1001</v>
      </c>
      <c r="B43" t="s">
        <v>1002</v>
      </c>
      <c r="C43" t="s">
        <v>20</v>
      </c>
      <c r="D43" t="str">
        <f t="shared" si="3"/>
        <v>4945380-0022</v>
      </c>
      <c r="E43" t="s">
        <v>912</v>
      </c>
      <c r="F43">
        <v>43952</v>
      </c>
      <c r="G43">
        <v>2021</v>
      </c>
      <c r="H43">
        <f t="shared" si="2"/>
        <v>2028</v>
      </c>
      <c r="I43" t="s">
        <v>919</v>
      </c>
      <c r="J43">
        <v>0.55000000000000004</v>
      </c>
      <c r="K43">
        <f>COUNTIFS(Support!A:A,A43,Support!B:B,C43)</f>
        <v>1</v>
      </c>
    </row>
    <row r="44" spans="1:11" hidden="1" x14ac:dyDescent="0.35">
      <c r="A44" t="s">
        <v>1009</v>
      </c>
      <c r="B44" t="s">
        <v>1010</v>
      </c>
      <c r="C44" t="s">
        <v>20</v>
      </c>
      <c r="D44" t="str">
        <f t="shared" si="3"/>
        <v>5045480-0022</v>
      </c>
      <c r="E44" t="s">
        <v>912</v>
      </c>
      <c r="F44">
        <v>44138</v>
      </c>
      <c r="G44">
        <v>2021</v>
      </c>
      <c r="H44">
        <f t="shared" si="2"/>
        <v>2028</v>
      </c>
      <c r="I44" t="s">
        <v>919</v>
      </c>
      <c r="J44">
        <v>0.06</v>
      </c>
      <c r="K44">
        <f>COUNTIFS(Support!A:A,A44,Support!B:B,C44)</f>
        <v>1</v>
      </c>
    </row>
    <row r="45" spans="1:11" hidden="1" x14ac:dyDescent="0.35">
      <c r="A45" t="s">
        <v>1011</v>
      </c>
      <c r="B45" t="s">
        <v>1012</v>
      </c>
      <c r="C45" t="s">
        <v>20</v>
      </c>
      <c r="D45" t="str">
        <f t="shared" si="3"/>
        <v>5545910-0022</v>
      </c>
      <c r="E45" t="s">
        <v>912</v>
      </c>
      <c r="F45">
        <v>43952</v>
      </c>
      <c r="G45">
        <v>2021</v>
      </c>
      <c r="H45">
        <f t="shared" si="2"/>
        <v>2028</v>
      </c>
      <c r="I45" t="s">
        <v>919</v>
      </c>
      <c r="J45">
        <v>0.35</v>
      </c>
      <c r="K45">
        <f>COUNTIFS(Support!A:A,A45,Support!B:B,C45)</f>
        <v>1</v>
      </c>
    </row>
    <row r="46" spans="1:11" hidden="1" x14ac:dyDescent="0.35">
      <c r="A46" t="s">
        <v>1023</v>
      </c>
      <c r="B46" t="s">
        <v>1024</v>
      </c>
      <c r="C46" t="s">
        <v>20</v>
      </c>
      <c r="D46" t="str">
        <f t="shared" si="3"/>
        <v>6446530-0022</v>
      </c>
      <c r="E46" t="s">
        <v>912</v>
      </c>
      <c r="F46">
        <v>43952</v>
      </c>
      <c r="G46">
        <v>2021</v>
      </c>
      <c r="H46">
        <f t="shared" si="2"/>
        <v>2028</v>
      </c>
      <c r="I46" t="s">
        <v>919</v>
      </c>
      <c r="J46">
        <v>0.21</v>
      </c>
      <c r="K46">
        <f>COUNTIFS(Support!A:A,A46,Support!B:B,C46)</f>
        <v>1</v>
      </c>
    </row>
    <row r="47" spans="1:11" hidden="1" x14ac:dyDescent="0.35">
      <c r="A47" t="s">
        <v>1029</v>
      </c>
      <c r="B47" t="s">
        <v>1030</v>
      </c>
      <c r="C47" t="s">
        <v>20</v>
      </c>
      <c r="D47" t="str">
        <f t="shared" si="3"/>
        <v>7147205-0022</v>
      </c>
      <c r="E47" t="s">
        <v>912</v>
      </c>
      <c r="F47">
        <v>43956</v>
      </c>
      <c r="G47">
        <v>2021</v>
      </c>
      <c r="H47">
        <f t="shared" si="2"/>
        <v>2028</v>
      </c>
      <c r="I47" t="s">
        <v>919</v>
      </c>
      <c r="J47">
        <v>0.33339999999999997</v>
      </c>
      <c r="K47">
        <f>COUNTIFS(Support!A:A,A47,Support!B:B,C47)</f>
        <v>1</v>
      </c>
    </row>
    <row r="48" spans="1:11" hidden="1" x14ac:dyDescent="0.35">
      <c r="A48" t="s">
        <v>1043</v>
      </c>
      <c r="B48" t="s">
        <v>1044</v>
      </c>
      <c r="C48" t="s">
        <v>20</v>
      </c>
      <c r="D48" t="str">
        <f t="shared" si="3"/>
        <v>8948355-0022</v>
      </c>
      <c r="E48" t="s">
        <v>912</v>
      </c>
      <c r="F48">
        <v>43952</v>
      </c>
      <c r="G48">
        <v>2021</v>
      </c>
      <c r="H48">
        <f t="shared" si="2"/>
        <v>2028</v>
      </c>
      <c r="I48" t="s">
        <v>919</v>
      </c>
      <c r="J48">
        <v>0.19</v>
      </c>
      <c r="K48">
        <f>COUNTIFS(Support!A:A,A48,Support!B:B,C48)</f>
        <v>1</v>
      </c>
    </row>
    <row r="49" spans="1:11" hidden="1" x14ac:dyDescent="0.35">
      <c r="A49" t="s">
        <v>1019</v>
      </c>
      <c r="B49" t="s">
        <v>1020</v>
      </c>
      <c r="C49" t="s">
        <v>20</v>
      </c>
      <c r="D49" t="str">
        <f t="shared" si="3"/>
        <v>6446460-0022</v>
      </c>
      <c r="E49" t="s">
        <v>912</v>
      </c>
      <c r="F49">
        <v>44502</v>
      </c>
      <c r="G49">
        <v>2022</v>
      </c>
      <c r="H49">
        <f t="shared" si="2"/>
        <v>2029</v>
      </c>
      <c r="I49" t="s">
        <v>919</v>
      </c>
      <c r="J49">
        <v>0.21</v>
      </c>
      <c r="K49">
        <f>COUNTIFS(Support!A:A,A49,Support!B:B,C49)</f>
        <v>1</v>
      </c>
    </row>
    <row r="50" spans="1:11" hidden="1" x14ac:dyDescent="0.35">
      <c r="A50" t="s">
        <v>910</v>
      </c>
      <c r="B50" t="s">
        <v>911</v>
      </c>
      <c r="C50" t="s">
        <v>20</v>
      </c>
      <c r="D50" t="str">
        <f t="shared" si="3"/>
        <v>0240125-0022</v>
      </c>
      <c r="E50" t="s">
        <v>912</v>
      </c>
      <c r="F50">
        <v>44867</v>
      </c>
      <c r="G50">
        <v>2023</v>
      </c>
      <c r="H50">
        <f t="shared" si="2"/>
        <v>2030</v>
      </c>
      <c r="I50" t="s">
        <v>913</v>
      </c>
      <c r="J50">
        <v>0.15</v>
      </c>
      <c r="K50">
        <f>COUNTIFS(Support!A:A,A50,Support!B:B,C50)</f>
        <v>1</v>
      </c>
    </row>
    <row r="51" spans="1:11" hidden="1" x14ac:dyDescent="0.35">
      <c r="A51" t="s">
        <v>924</v>
      </c>
      <c r="B51" t="s">
        <v>925</v>
      </c>
      <c r="C51" t="s">
        <v>20</v>
      </c>
      <c r="D51" t="str">
        <f t="shared" si="3"/>
        <v>0640665-0022</v>
      </c>
      <c r="E51" t="s">
        <v>912</v>
      </c>
      <c r="F51">
        <v>44682</v>
      </c>
      <c r="G51">
        <v>2023</v>
      </c>
      <c r="H51">
        <f t="shared" si="2"/>
        <v>2030</v>
      </c>
      <c r="I51" t="s">
        <v>913</v>
      </c>
      <c r="J51">
        <v>0.15</v>
      </c>
      <c r="K51">
        <f>COUNTIFS(Support!A:A,A51,Support!B:B,C51)</f>
        <v>1</v>
      </c>
    </row>
    <row r="52" spans="1:11" hidden="1" x14ac:dyDescent="0.35">
      <c r="A52" t="s">
        <v>943</v>
      </c>
      <c r="B52" t="s">
        <v>944</v>
      </c>
      <c r="C52" t="s">
        <v>20</v>
      </c>
      <c r="D52" t="str">
        <f t="shared" si="3"/>
        <v>2943030-0022</v>
      </c>
      <c r="E52" t="s">
        <v>912</v>
      </c>
      <c r="F52">
        <v>44867</v>
      </c>
      <c r="G52">
        <v>2023</v>
      </c>
      <c r="H52">
        <f t="shared" si="2"/>
        <v>2030</v>
      </c>
      <c r="I52" t="s">
        <v>913</v>
      </c>
      <c r="J52">
        <v>0.17</v>
      </c>
      <c r="K52">
        <f>COUNTIFS(Support!A:A,A52,Support!B:B,C52)</f>
        <v>1</v>
      </c>
    </row>
    <row r="53" spans="1:11" hidden="1" x14ac:dyDescent="0.35">
      <c r="A53" t="s">
        <v>952</v>
      </c>
      <c r="B53" t="s">
        <v>953</v>
      </c>
      <c r="C53" t="s">
        <v>20</v>
      </c>
      <c r="D53" t="str">
        <f t="shared" si="3"/>
        <v>3043135-0022</v>
      </c>
      <c r="E53" t="s">
        <v>912</v>
      </c>
      <c r="F53">
        <v>44682</v>
      </c>
      <c r="G53">
        <v>2023</v>
      </c>
      <c r="H53">
        <f t="shared" si="2"/>
        <v>2030</v>
      </c>
      <c r="I53" t="s">
        <v>919</v>
      </c>
      <c r="J53">
        <v>0.17</v>
      </c>
      <c r="K53">
        <f>COUNTIFS(Support!A:A,A53,Support!B:B,C53)</f>
        <v>1</v>
      </c>
    </row>
    <row r="54" spans="1:11" hidden="1" x14ac:dyDescent="0.35">
      <c r="A54" t="s">
        <v>960</v>
      </c>
      <c r="B54" t="s">
        <v>961</v>
      </c>
      <c r="C54" t="s">
        <v>20</v>
      </c>
      <c r="D54" t="str">
        <f t="shared" si="3"/>
        <v>4144215-0022</v>
      </c>
      <c r="E54" t="s">
        <v>912</v>
      </c>
      <c r="F54">
        <v>44682</v>
      </c>
      <c r="G54">
        <v>2023</v>
      </c>
      <c r="H54">
        <f t="shared" si="2"/>
        <v>2030</v>
      </c>
      <c r="I54" t="s">
        <v>919</v>
      </c>
      <c r="J54">
        <v>0.39</v>
      </c>
      <c r="K54">
        <f>COUNTIFS(Support!A:A,A54,Support!B:B,C54)</f>
        <v>2</v>
      </c>
    </row>
    <row r="55" spans="1:11" hidden="1" x14ac:dyDescent="0.35">
      <c r="A55" t="s">
        <v>978</v>
      </c>
      <c r="B55" t="s">
        <v>979</v>
      </c>
      <c r="C55" t="s">
        <v>20</v>
      </c>
      <c r="D55" t="str">
        <f t="shared" si="3"/>
        <v>4544700-0022</v>
      </c>
      <c r="E55" t="s">
        <v>912</v>
      </c>
      <c r="F55">
        <v>44682</v>
      </c>
      <c r="G55">
        <v>2023</v>
      </c>
      <c r="H55">
        <f t="shared" si="2"/>
        <v>2030</v>
      </c>
      <c r="I55" t="s">
        <v>919</v>
      </c>
      <c r="J55">
        <v>0.32940000000000003</v>
      </c>
      <c r="K55">
        <f>COUNTIFS(Support!A:A,A55,Support!B:B,C55)</f>
        <v>1</v>
      </c>
    </row>
    <row r="56" spans="1:11" hidden="1" x14ac:dyDescent="0.35">
      <c r="A56" t="s">
        <v>993</v>
      </c>
      <c r="B56" t="s">
        <v>994</v>
      </c>
      <c r="C56" t="s">
        <v>20</v>
      </c>
      <c r="D56" t="str">
        <f t="shared" si="3"/>
        <v>4945340-0022</v>
      </c>
      <c r="E56" t="s">
        <v>912</v>
      </c>
      <c r="F56">
        <v>44682</v>
      </c>
      <c r="G56">
        <v>2023</v>
      </c>
      <c r="H56">
        <f t="shared" si="2"/>
        <v>2030</v>
      </c>
      <c r="I56" t="s">
        <v>913</v>
      </c>
      <c r="J56">
        <v>0.42120000000000002</v>
      </c>
      <c r="K56">
        <f>COUNTIFS(Support!A:A,A56,Support!B:B,C56)</f>
        <v>1</v>
      </c>
    </row>
    <row r="58" spans="1:11" hidden="1" x14ac:dyDescent="0.35">
      <c r="A58" t="s">
        <v>1025</v>
      </c>
      <c r="B58" t="s">
        <v>1026</v>
      </c>
      <c r="C58" t="s">
        <v>20</v>
      </c>
      <c r="D58" t="str">
        <f t="shared" ref="D58:D71" si="4">A58&amp;"-"&amp;C58</f>
        <v>6446560-0022</v>
      </c>
      <c r="E58" t="s">
        <v>912</v>
      </c>
      <c r="F58">
        <v>44682</v>
      </c>
      <c r="G58">
        <v>2023</v>
      </c>
      <c r="H58">
        <f t="shared" ref="H58:H71" si="5">G58+7</f>
        <v>2030</v>
      </c>
      <c r="I58" t="s">
        <v>913</v>
      </c>
      <c r="J58">
        <v>0.14949999999999999</v>
      </c>
      <c r="K58">
        <f>COUNTIFS(Support!A:A,A58,Support!B:B,C58)</f>
        <v>1</v>
      </c>
    </row>
    <row r="59" spans="1:11" hidden="1" x14ac:dyDescent="0.35">
      <c r="A59" t="s">
        <v>1045</v>
      </c>
      <c r="B59" t="s">
        <v>1046</v>
      </c>
      <c r="C59" t="s">
        <v>20</v>
      </c>
      <c r="D59" t="str">
        <f t="shared" si="4"/>
        <v>9048425-0022</v>
      </c>
      <c r="E59" t="s">
        <v>912</v>
      </c>
      <c r="F59">
        <v>44867</v>
      </c>
      <c r="G59">
        <v>2023</v>
      </c>
      <c r="H59">
        <f t="shared" si="5"/>
        <v>2030</v>
      </c>
      <c r="I59" t="s">
        <v>913</v>
      </c>
      <c r="J59">
        <v>0.127</v>
      </c>
      <c r="K59">
        <f>COUNTIFS(Support!A:A,A59,Support!B:B,C59)</f>
        <v>1</v>
      </c>
    </row>
    <row r="60" spans="1:11" hidden="1" x14ac:dyDescent="0.35">
      <c r="A60" t="s">
        <v>914</v>
      </c>
      <c r="B60" s="41" t="s">
        <v>915</v>
      </c>
      <c r="C60" t="s">
        <v>62</v>
      </c>
      <c r="D60" t="str">
        <f t="shared" si="4"/>
        <v>0240235-0025</v>
      </c>
      <c r="E60" t="s">
        <v>916</v>
      </c>
      <c r="F60">
        <v>45237</v>
      </c>
      <c r="G60">
        <v>2024</v>
      </c>
      <c r="H60">
        <f t="shared" si="5"/>
        <v>2031</v>
      </c>
      <c r="J60">
        <v>0.15</v>
      </c>
      <c r="K60">
        <f>COUNTIFS(Support!A:A,A60,Support!B:B,C60)</f>
        <v>1</v>
      </c>
    </row>
    <row r="61" spans="1:11" hidden="1" x14ac:dyDescent="0.35">
      <c r="A61" t="s">
        <v>929</v>
      </c>
      <c r="B61" s="41" t="s">
        <v>930</v>
      </c>
      <c r="C61" t="s">
        <v>20</v>
      </c>
      <c r="D61" t="str">
        <f t="shared" si="4"/>
        <v>1241150-0022</v>
      </c>
      <c r="E61" t="s">
        <v>912</v>
      </c>
      <c r="F61">
        <v>45048</v>
      </c>
      <c r="G61">
        <v>2024</v>
      </c>
      <c r="H61">
        <f t="shared" si="5"/>
        <v>2031</v>
      </c>
      <c r="I61" t="s">
        <v>919</v>
      </c>
      <c r="J61">
        <v>0.15</v>
      </c>
      <c r="K61">
        <f>COUNTIFS(Support!A:A,A61,Support!B:B,C61)</f>
        <v>1</v>
      </c>
    </row>
    <row r="62" spans="1:11" hidden="1" x14ac:dyDescent="0.35">
      <c r="A62" t="s">
        <v>945</v>
      </c>
      <c r="B62" s="41" t="s">
        <v>946</v>
      </c>
      <c r="C62" t="s">
        <v>20</v>
      </c>
      <c r="D62" t="str">
        <f t="shared" si="4"/>
        <v>2943055-0022</v>
      </c>
      <c r="E62" t="s">
        <v>912</v>
      </c>
      <c r="F62">
        <v>45237</v>
      </c>
      <c r="G62">
        <v>2024</v>
      </c>
      <c r="H62">
        <f t="shared" si="5"/>
        <v>2031</v>
      </c>
      <c r="J62">
        <v>0.25</v>
      </c>
      <c r="K62">
        <f>COUNTIFS(Support!A:A,A62,Support!B:B,C62)</f>
        <v>2</v>
      </c>
    </row>
    <row r="63" spans="1:11" hidden="1" x14ac:dyDescent="0.35">
      <c r="A63" t="s">
        <v>974</v>
      </c>
      <c r="B63" s="41" t="s">
        <v>975</v>
      </c>
      <c r="C63" t="s">
        <v>20</v>
      </c>
      <c r="D63" t="str">
        <f t="shared" si="4"/>
        <v>4544680-0022</v>
      </c>
      <c r="E63" t="s">
        <v>912</v>
      </c>
      <c r="F63">
        <v>45237</v>
      </c>
      <c r="G63">
        <v>2024</v>
      </c>
      <c r="H63">
        <f t="shared" si="5"/>
        <v>2031</v>
      </c>
      <c r="J63">
        <v>0.54</v>
      </c>
      <c r="K63">
        <f>COUNTIFS(Support!A:A,A63,Support!B:B,C63)</f>
        <v>1</v>
      </c>
    </row>
    <row r="64" spans="1:11" hidden="1" x14ac:dyDescent="0.35">
      <c r="A64" t="s">
        <v>984</v>
      </c>
      <c r="B64" s="41" t="s">
        <v>985</v>
      </c>
      <c r="C64" t="s">
        <v>20</v>
      </c>
      <c r="D64" t="str">
        <f t="shared" si="4"/>
        <v>4544740-0022</v>
      </c>
      <c r="E64" t="s">
        <v>912</v>
      </c>
      <c r="F64">
        <v>45048</v>
      </c>
      <c r="G64">
        <v>2024</v>
      </c>
      <c r="H64">
        <f t="shared" si="5"/>
        <v>2031</v>
      </c>
      <c r="I64" t="s">
        <v>919</v>
      </c>
      <c r="J64">
        <v>0.41959999999999997</v>
      </c>
      <c r="K64">
        <f>COUNTIFS(Support!A:A,A64,Support!B:B,C64)</f>
        <v>1</v>
      </c>
    </row>
    <row r="65" spans="1:11" hidden="1" x14ac:dyDescent="0.35">
      <c r="A65" t="s">
        <v>986</v>
      </c>
      <c r="B65" s="41" t="s">
        <v>987</v>
      </c>
      <c r="C65" t="s">
        <v>20</v>
      </c>
      <c r="D65" t="str">
        <f t="shared" si="4"/>
        <v>4544760-0022</v>
      </c>
      <c r="E65" t="s">
        <v>912</v>
      </c>
      <c r="F65">
        <v>45237</v>
      </c>
      <c r="G65">
        <v>2024</v>
      </c>
      <c r="H65">
        <f t="shared" si="5"/>
        <v>2031</v>
      </c>
      <c r="J65">
        <v>0.17</v>
      </c>
      <c r="K65">
        <f>COUNTIFS(Support!A:A,A65,Support!B:B,C65)</f>
        <v>1</v>
      </c>
    </row>
    <row r="66" spans="1:11" hidden="1" x14ac:dyDescent="0.35">
      <c r="A66" t="s">
        <v>995</v>
      </c>
      <c r="B66" s="41" t="s">
        <v>996</v>
      </c>
      <c r="C66" t="s">
        <v>20</v>
      </c>
      <c r="D66" t="str">
        <f t="shared" si="4"/>
        <v>4945360-0022</v>
      </c>
      <c r="E66" t="s">
        <v>912</v>
      </c>
      <c r="F66">
        <v>45048</v>
      </c>
      <c r="G66">
        <v>2024</v>
      </c>
      <c r="H66">
        <f t="shared" si="5"/>
        <v>2031</v>
      </c>
      <c r="I66" t="s">
        <v>919</v>
      </c>
      <c r="J66">
        <v>0.3</v>
      </c>
      <c r="K66">
        <f>COUNTIFS(Support!A:A,A66,Support!B:B,C66)</f>
        <v>1</v>
      </c>
    </row>
    <row r="67" spans="1:11" hidden="1" x14ac:dyDescent="0.35">
      <c r="A67" t="s">
        <v>1005</v>
      </c>
      <c r="B67" s="41" t="s">
        <v>1006</v>
      </c>
      <c r="C67" t="s">
        <v>20</v>
      </c>
      <c r="D67" t="str">
        <f t="shared" si="4"/>
        <v>4945400-0022</v>
      </c>
      <c r="E67" t="s">
        <v>912</v>
      </c>
      <c r="F67">
        <v>45048</v>
      </c>
      <c r="G67">
        <v>2024</v>
      </c>
      <c r="H67">
        <f t="shared" si="5"/>
        <v>2031</v>
      </c>
      <c r="I67" t="s">
        <v>919</v>
      </c>
      <c r="J67">
        <v>0.59</v>
      </c>
      <c r="K67">
        <f>COUNTIFS(Support!A:A,A67,Support!B:B,C67)</f>
        <v>1</v>
      </c>
    </row>
    <row r="68" spans="1:11" hidden="1" x14ac:dyDescent="0.35">
      <c r="A68" t="s">
        <v>1027</v>
      </c>
      <c r="B68" s="41" t="s">
        <v>1028</v>
      </c>
      <c r="C68" t="s">
        <v>20</v>
      </c>
      <c r="D68" t="str">
        <f t="shared" si="4"/>
        <v>7147200-0022</v>
      </c>
      <c r="E68" t="s">
        <v>912</v>
      </c>
      <c r="F68">
        <v>45048</v>
      </c>
      <c r="G68">
        <v>2024</v>
      </c>
      <c r="H68">
        <f t="shared" si="5"/>
        <v>2031</v>
      </c>
      <c r="I68" t="s">
        <v>919</v>
      </c>
      <c r="J68">
        <v>0.24340000000000001</v>
      </c>
      <c r="K68">
        <f>COUNTIFS(Support!A:A,A68,Support!B:B,C68)</f>
        <v>1</v>
      </c>
    </row>
    <row r="69" spans="1:11" hidden="1" x14ac:dyDescent="0.35">
      <c r="A69" t="s">
        <v>1039</v>
      </c>
      <c r="B69" s="41" t="s">
        <v>1040</v>
      </c>
      <c r="C69" t="s">
        <v>20</v>
      </c>
      <c r="D69" t="str">
        <f t="shared" si="4"/>
        <v>7947875-0022</v>
      </c>
      <c r="E69" t="s">
        <v>912</v>
      </c>
      <c r="F69">
        <v>45237</v>
      </c>
      <c r="G69">
        <v>2024</v>
      </c>
      <c r="H69">
        <f t="shared" si="5"/>
        <v>2031</v>
      </c>
      <c r="J69">
        <v>0.37</v>
      </c>
      <c r="K69">
        <f>COUNTIFS(Support!A:A,A69,Support!B:B,C69)</f>
        <v>1</v>
      </c>
    </row>
    <row r="70" spans="1:11" hidden="1" x14ac:dyDescent="0.35">
      <c r="A70" t="s">
        <v>1047</v>
      </c>
      <c r="B70" s="41" t="s">
        <v>1048</v>
      </c>
      <c r="C70" t="s">
        <v>20</v>
      </c>
      <c r="D70" t="str">
        <f t="shared" si="4"/>
        <v>9048445-0022</v>
      </c>
      <c r="E70" t="s">
        <v>912</v>
      </c>
      <c r="F70">
        <v>45237</v>
      </c>
      <c r="G70">
        <v>2024</v>
      </c>
      <c r="H70">
        <f t="shared" si="5"/>
        <v>2031</v>
      </c>
      <c r="J70">
        <v>7.4999999999999997E-2</v>
      </c>
      <c r="K70">
        <f>COUNTIFS(Support!A:A,A70,Support!B:B,C70)</f>
        <v>1</v>
      </c>
    </row>
    <row r="71" spans="1:11" hidden="1" x14ac:dyDescent="0.35">
      <c r="A71" t="s">
        <v>1051</v>
      </c>
      <c r="B71" s="41" t="s">
        <v>1052</v>
      </c>
      <c r="C71" t="s">
        <v>20</v>
      </c>
      <c r="D71" t="str">
        <f t="shared" si="4"/>
        <v>9148535-0022</v>
      </c>
      <c r="E71" t="s">
        <v>912</v>
      </c>
      <c r="F71">
        <v>45048</v>
      </c>
      <c r="G71">
        <v>2024</v>
      </c>
      <c r="H71">
        <f t="shared" si="5"/>
        <v>2031</v>
      </c>
      <c r="I71" t="s">
        <v>919</v>
      </c>
      <c r="J71">
        <v>0.2737</v>
      </c>
      <c r="K71">
        <f>COUNTIFS(Support!A:A,A71,Support!B:B,C71)</f>
        <v>3</v>
      </c>
    </row>
    <row r="72" spans="1:11" x14ac:dyDescent="0.35">
      <c r="A72" s="37" t="s">
        <v>1013</v>
      </c>
      <c r="B72" t="s">
        <v>1014</v>
      </c>
      <c r="C72" s="37" t="s">
        <v>20</v>
      </c>
      <c r="D72" t="str">
        <f t="shared" ref="D72:D76" si="6">A72&amp;"-"&amp;C72</f>
        <v>5345740-0022</v>
      </c>
      <c r="E72" t="s">
        <v>912</v>
      </c>
      <c r="F72" s="42">
        <v>45237</v>
      </c>
      <c r="G72">
        <v>2024</v>
      </c>
      <c r="H72">
        <f t="shared" ref="H72:H76" si="7">G72+7</f>
        <v>2031</v>
      </c>
      <c r="J72">
        <v>8.5000000000000006E-2</v>
      </c>
      <c r="K72">
        <f>COUNTIFS(Support!A:A,A72,Support!B:B,C72)</f>
        <v>1</v>
      </c>
    </row>
    <row r="73" spans="1:11" hidden="1" x14ac:dyDescent="0.35">
      <c r="A73" s="37" t="s">
        <v>980</v>
      </c>
      <c r="B73" t="s">
        <v>1066</v>
      </c>
      <c r="C73" t="s">
        <v>20</v>
      </c>
      <c r="D73" t="str">
        <f t="shared" si="6"/>
        <v>4544710-0022</v>
      </c>
      <c r="E73" t="s">
        <v>912</v>
      </c>
      <c r="F73" s="42">
        <v>45237</v>
      </c>
      <c r="G73">
        <v>2024</v>
      </c>
      <c r="H73">
        <f t="shared" si="7"/>
        <v>2031</v>
      </c>
      <c r="J73">
        <v>0.44</v>
      </c>
      <c r="K73">
        <f>COUNTIFS(Support!A:A,A73,Support!B:B,C73)</f>
        <v>1</v>
      </c>
    </row>
    <row r="74" spans="1:11" hidden="1" x14ac:dyDescent="0.35">
      <c r="A74" s="37" t="s">
        <v>947</v>
      </c>
      <c r="B74" t="s">
        <v>949</v>
      </c>
      <c r="C74" t="s">
        <v>20</v>
      </c>
      <c r="D74" t="str">
        <f t="shared" si="6"/>
        <v>2943060-0022</v>
      </c>
      <c r="E74" t="s">
        <v>912</v>
      </c>
      <c r="F74" s="42">
        <v>45237</v>
      </c>
      <c r="G74">
        <v>2024</v>
      </c>
      <c r="H74">
        <f t="shared" si="7"/>
        <v>2031</v>
      </c>
      <c r="J74">
        <v>0.19</v>
      </c>
      <c r="K74">
        <f>COUNTIFS(Support!A:A,A74,Support!B:B,C74)</f>
        <v>1</v>
      </c>
    </row>
    <row r="75" spans="1:11" hidden="1" x14ac:dyDescent="0.35">
      <c r="A75" s="37" t="s">
        <v>941</v>
      </c>
      <c r="B75" t="s">
        <v>1067</v>
      </c>
      <c r="C75" t="s">
        <v>20</v>
      </c>
      <c r="D75" t="str">
        <f t="shared" si="6"/>
        <v>2943005-0022</v>
      </c>
      <c r="E75" t="s">
        <v>912</v>
      </c>
      <c r="F75" s="42">
        <v>45237</v>
      </c>
      <c r="G75">
        <v>2024</v>
      </c>
      <c r="H75">
        <f t="shared" si="7"/>
        <v>2031</v>
      </c>
      <c r="J75">
        <v>0.19950000000000001</v>
      </c>
      <c r="K75">
        <f>COUNTIFS(Support!A:A,A75,Support!B:B,C75)</f>
        <v>1</v>
      </c>
    </row>
    <row r="76" spans="1:11" hidden="1" x14ac:dyDescent="0.35">
      <c r="A76" s="37" t="s">
        <v>933</v>
      </c>
      <c r="B76" t="s">
        <v>1068</v>
      </c>
      <c r="C76" t="s">
        <v>20</v>
      </c>
      <c r="D76" t="str">
        <f t="shared" si="6"/>
        <v>1942040-0022</v>
      </c>
      <c r="E76" t="s">
        <v>912</v>
      </c>
      <c r="F76" s="42">
        <v>45237</v>
      </c>
      <c r="G76">
        <v>2024</v>
      </c>
      <c r="H76">
        <f t="shared" si="7"/>
        <v>2031</v>
      </c>
      <c r="J76">
        <v>0.18</v>
      </c>
      <c r="K76">
        <f>COUNTIFS(Support!A:A,A76,Support!B:B,C76)</f>
        <v>1</v>
      </c>
    </row>
    <row r="77" spans="1:11" hidden="1" x14ac:dyDescent="0.35">
      <c r="F77" s="42"/>
      <c r="K77">
        <f>COUNTIFS(Support!A:A,A77,Support!B:B,C77)</f>
        <v>0</v>
      </c>
    </row>
    <row r="78" spans="1:11" hidden="1" x14ac:dyDescent="0.35">
      <c r="F78" s="42"/>
      <c r="K78">
        <f>COUNTIFS(Support!A:A,A78,Support!B:B,C78)</f>
        <v>0</v>
      </c>
    </row>
    <row r="79" spans="1:11" hidden="1" x14ac:dyDescent="0.35">
      <c r="F79" s="42"/>
      <c r="K79">
        <f>COUNTIFS(Support!A:A,A79,Support!B:B,C79)</f>
        <v>0</v>
      </c>
    </row>
    <row r="80" spans="1:11" hidden="1" x14ac:dyDescent="0.35">
      <c r="F80" s="42"/>
      <c r="K80">
        <f>COUNTIFS(Support!A:A,A80,Support!B:B,C80)</f>
        <v>0</v>
      </c>
    </row>
  </sheetData>
  <autoFilter ref="A1:K80" xr:uid="{ABD6E72C-A7A4-4988-BB48-56D2CA5604D7}">
    <filterColumn colId="0">
      <customFilters>
        <customFilter val="53*"/>
      </customFilters>
    </filterColumn>
  </autoFilter>
  <sortState xmlns:xlrd2="http://schemas.microsoft.com/office/spreadsheetml/2017/richdata2" ref="A2:K71">
    <sortCondition ref="G2:G71"/>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B63B3-AC69-436D-ABCF-54BFADBC5F8A}">
  <dimension ref="A1:AG99"/>
  <sheetViews>
    <sheetView topLeftCell="Q1" workbookViewId="0">
      <selection activeCell="C81" sqref="C81"/>
    </sheetView>
  </sheetViews>
  <sheetFormatPr defaultRowHeight="14.5" x14ac:dyDescent="0.35"/>
  <cols>
    <col min="1" max="1" width="12.81640625" bestFit="1" customWidth="1"/>
    <col min="2" max="2" width="7.7265625" bestFit="1" customWidth="1"/>
    <col min="3" max="3" width="9.54296875" bestFit="1" customWidth="1"/>
    <col min="4" max="4" width="10.1796875" bestFit="1" customWidth="1"/>
    <col min="5" max="5" width="11" bestFit="1" customWidth="1"/>
    <col min="6" max="6" width="9" bestFit="1" customWidth="1"/>
    <col min="7" max="7" width="7.26953125" bestFit="1" customWidth="1"/>
    <col min="8" max="8" width="8.453125" bestFit="1" customWidth="1"/>
    <col min="9" max="10" width="12.81640625" bestFit="1" customWidth="1"/>
    <col min="11" max="11" width="1.453125" bestFit="1" customWidth="1"/>
    <col min="12" max="12" width="8" bestFit="1" customWidth="1"/>
    <col min="13" max="13" width="2" bestFit="1" customWidth="1"/>
    <col min="14" max="14" width="10.54296875" bestFit="1" customWidth="1"/>
    <col min="15" max="15" width="51.7265625" bestFit="1" customWidth="1"/>
    <col min="16" max="16" width="7.26953125" bestFit="1" customWidth="1"/>
    <col min="17" max="17" width="7.81640625" bestFit="1" customWidth="1"/>
    <col min="18" max="18" width="8.7265625" bestFit="1" customWidth="1"/>
    <col min="19" max="19" width="9" bestFit="1" customWidth="1"/>
    <col min="20" max="20" width="7" bestFit="1" customWidth="1"/>
    <col min="21" max="21" width="6.1796875" bestFit="1" customWidth="1"/>
    <col min="22" max="23" width="10.54296875" bestFit="1" customWidth="1"/>
    <col min="24" max="24" width="2" bestFit="1" customWidth="1"/>
    <col min="25" max="25" width="5" bestFit="1" customWidth="1"/>
    <col min="26" max="26" width="51.7265625" bestFit="1" customWidth="1"/>
    <col min="27" max="27" width="15.54296875" bestFit="1" customWidth="1"/>
    <col min="28" max="28" width="7.81640625" bestFit="1" customWidth="1"/>
    <col min="29" max="29" width="8.7265625" bestFit="1" customWidth="1"/>
    <col min="30" max="30" width="9" bestFit="1" customWidth="1"/>
    <col min="31" max="31" width="5" bestFit="1" customWidth="1"/>
    <col min="32" max="32" width="15.54296875" bestFit="1" customWidth="1"/>
    <col min="33" max="33" width="12" bestFit="1" customWidth="1"/>
  </cols>
  <sheetData>
    <row r="1" spans="1:33" x14ac:dyDescent="0.35">
      <c r="A1" t="s">
        <v>136</v>
      </c>
      <c r="B1" t="s">
        <v>137</v>
      </c>
      <c r="C1" t="s">
        <v>1055</v>
      </c>
      <c r="D1" t="s">
        <v>1057</v>
      </c>
      <c r="E1" t="s">
        <v>1056</v>
      </c>
      <c r="F1" t="s">
        <v>138</v>
      </c>
      <c r="G1" t="s">
        <v>139</v>
      </c>
      <c r="H1" t="s">
        <v>140</v>
      </c>
      <c r="I1" t="s">
        <v>141</v>
      </c>
      <c r="J1" t="s">
        <v>142</v>
      </c>
      <c r="L1" t="str">
        <f>LEFT('Maximum Rates'!C12,7)</f>
        <v>2943005</v>
      </c>
      <c r="N1" t="s">
        <v>136</v>
      </c>
      <c r="O1" t="s">
        <v>137</v>
      </c>
      <c r="P1" t="s">
        <v>1055</v>
      </c>
      <c r="Q1" t="s">
        <v>1057</v>
      </c>
      <c r="R1" t="s">
        <v>1056</v>
      </c>
      <c r="S1" t="s">
        <v>138</v>
      </c>
      <c r="T1" t="s">
        <v>139</v>
      </c>
      <c r="U1" t="s">
        <v>140</v>
      </c>
      <c r="V1" t="s">
        <v>141</v>
      </c>
      <c r="W1" t="s">
        <v>142</v>
      </c>
      <c r="X1">
        <f>MAX(M:M)</f>
        <v>1</v>
      </c>
      <c r="Z1" t="s">
        <v>137</v>
      </c>
      <c r="AA1" t="s">
        <v>1060</v>
      </c>
      <c r="AB1" t="s">
        <v>1061</v>
      </c>
      <c r="AC1" t="s">
        <v>1056</v>
      </c>
      <c r="AD1" t="s">
        <v>138</v>
      </c>
      <c r="AE1" t="s">
        <v>139</v>
      </c>
      <c r="AF1" t="s">
        <v>1065</v>
      </c>
      <c r="AG1">
        <v>2024</v>
      </c>
    </row>
    <row r="2" spans="1:33" x14ac:dyDescent="0.35">
      <c r="A2" t="str">
        <f>IF(Source!B2="","",IF(Source!F2="N",Source!B2&amp;Source!C2&amp;Source!D2,Source!E2&amp;Source!C2&amp;Source!D2))</f>
        <v>0240125</v>
      </c>
      <c r="B2" t="str">
        <f>IF(Source!G2="","",Source!G2)</f>
        <v>0022</v>
      </c>
      <c r="C2">
        <f>IF(A2="","",IFERROR(VLOOKUP(A2&amp;"-"&amp;B2,'Ref Source'!D:J,7,FALSE),""))</f>
        <v>0.15</v>
      </c>
      <c r="D2">
        <f>IF(A2="","",IFERROR(VLOOKUP(A2&amp;"-"&amp;B2,'Ref Source'!D:J,4,FALSE),""))</f>
        <v>2023</v>
      </c>
      <c r="E2">
        <f>IF(A2="","",IFERROR(VLOOKUP(A2&amp;"-"&amp;B2,'Ref Source'!D:J,5,FALSE),""))</f>
        <v>2030</v>
      </c>
      <c r="F2">
        <f>IF(Source!H2="","",Source!H2)</f>
        <v>6440973</v>
      </c>
      <c r="G2">
        <f>IF(Source!I2="","",Source!I2)</f>
        <v>0.15</v>
      </c>
      <c r="H2" t="str">
        <f>IF(A2="","",IF(Source!F2="N","Y",IF(Source!E2=Source!B2,"Y","N")))</f>
        <v>Y</v>
      </c>
      <c r="I2">
        <f t="shared" ref="I2:I33" si="0">IF(A2="","",IF(H2="Y",SUMIFS(F:F,A:A,A2,B:B,B2),""))</f>
        <v>6440973</v>
      </c>
      <c r="J2">
        <f>IF(H2="Y",G2,"")</f>
        <v>0.15</v>
      </c>
      <c r="L2" t="str">
        <f t="shared" ref="L2:L33" si="1">IF(N2=$L$1,"X","")</f>
        <v/>
      </c>
      <c r="M2" t="str">
        <f>IF(L2="","",COUNTIF($L$2:L2,L2))</f>
        <v/>
      </c>
      <c r="N2" t="str">
        <f>IF($H2="Y",A2,"")</f>
        <v>0240125</v>
      </c>
      <c r="O2" t="str">
        <f t="shared" ref="O2:O33" si="2">IF($H2="Y",VLOOKUP(B2,$Y$8:$Z$10,2,FALSE),"")</f>
        <v>0022-Referednum Fund-Exempt Operating -Post 2009</v>
      </c>
      <c r="P2">
        <f t="shared" ref="P2:W2" si="3">IF($H2="Y",C2,"")</f>
        <v>0.15</v>
      </c>
      <c r="Q2">
        <f t="shared" si="3"/>
        <v>2023</v>
      </c>
      <c r="R2">
        <f t="shared" si="3"/>
        <v>2030</v>
      </c>
      <c r="S2">
        <f t="shared" si="3"/>
        <v>6440973</v>
      </c>
      <c r="T2">
        <f t="shared" si="3"/>
        <v>0.15</v>
      </c>
      <c r="U2" t="str">
        <f t="shared" si="3"/>
        <v>Y</v>
      </c>
      <c r="V2">
        <f t="shared" si="3"/>
        <v>6440973</v>
      </c>
      <c r="W2">
        <f t="shared" si="3"/>
        <v>0.15</v>
      </c>
      <c r="Y2">
        <f>IF(ROW()-1&gt;$X$1,"",ROW()-1)</f>
        <v>1</v>
      </c>
      <c r="Z2" t="str">
        <f>IF(Y2="","",VLOOKUP(Y2,M:W,3,FALSE))</f>
        <v>0022-Referednum Fund-Exempt Operating -Post 2009</v>
      </c>
      <c r="AA2">
        <f>IF(Y2="","",IF(AB2=2024,"Proposed "&amp;TEXT(VLOOKUP(Y2,M:W,4,FALSE),"0.0000"),VLOOKUP(Y2,M:W,4,FALSE)))</f>
        <v>0.22750000000000001</v>
      </c>
      <c r="AB2">
        <f>IF(Y2="","",VLOOKUP(Y2,M:W,5,FALSE))</f>
        <v>2017</v>
      </c>
      <c r="AC2">
        <f>IF(Y2="","",VLOOKUP(Y2,M:W,6,FALSE))</f>
        <v>2023</v>
      </c>
      <c r="AD2">
        <f>IF(Y2="","",VLOOKUP(Y2,M:W,10,FALSE))</f>
        <v>25673964</v>
      </c>
      <c r="AE2">
        <f>IF(Y2="","",VLOOKUP(Y2,M:W,11,FALSE))</f>
        <v>0.22750000000000001</v>
      </c>
      <c r="AF2" s="43">
        <f t="shared" ref="AF2:AF5" si="4">IF(Y2="","",AA2)</f>
        <v>0.22750000000000001</v>
      </c>
      <c r="AG2" t="str">
        <f>IF(Y2="","",IF(LEFT(Z2,4)="0025","Limitations does not apply to School Safety Referendum",IF(AB2=2024,"Limitation does not apply to referendum approved in 2023",DOLLAR(ROUND(AD2*1.03,0)))))</f>
        <v>$26,444,183.00</v>
      </c>
    </row>
    <row r="3" spans="1:33" x14ac:dyDescent="0.35">
      <c r="A3" t="str">
        <f>IF(Source!B3="","",IF(Source!F3="N",Source!B3&amp;Source!C3&amp;Source!D3,Source!E3&amp;Source!C3&amp;Source!D3))</f>
        <v>0340365</v>
      </c>
      <c r="B3" t="str">
        <f>IF(Source!G3="","",Source!G3)</f>
        <v>0022</v>
      </c>
      <c r="C3">
        <f>IF(A3="","",IFERROR(VLOOKUP(A3&amp;"-"&amp;B3,'Ref Source'!D:J,7,FALSE),""))</f>
        <v>0.156</v>
      </c>
      <c r="D3">
        <f>IF(A3="","",IFERROR(VLOOKUP(A3&amp;"-"&amp;B3,'Ref Source'!D:J,4,FALSE),""))</f>
        <v>2021</v>
      </c>
      <c r="E3">
        <f>IF(A3="","",IFERROR(VLOOKUP(A3&amp;"-"&amp;B3,'Ref Source'!D:J,5,FALSE),""))</f>
        <v>2028</v>
      </c>
      <c r="F3">
        <f>IF(Source!H3="","",Source!H3)</f>
        <v>9062390</v>
      </c>
      <c r="G3">
        <f>IF(Source!I3="","",Source!I3)</f>
        <v>0.156</v>
      </c>
      <c r="H3" t="str">
        <f>IF(A3="","",IF(Source!F3="N","Y",IF(Source!E3=Source!B3,"Y","N")))</f>
        <v>Y</v>
      </c>
      <c r="I3">
        <f t="shared" si="0"/>
        <v>9062390</v>
      </c>
      <c r="J3">
        <f t="shared" ref="J3:J65" si="5">IF(H3="Y",G3,"")</f>
        <v>0.156</v>
      </c>
      <c r="L3" t="str">
        <f t="shared" si="1"/>
        <v/>
      </c>
      <c r="M3" t="str">
        <f>IF(L3="","",COUNTIF($L$2:L3,L3))</f>
        <v/>
      </c>
      <c r="N3" t="str">
        <f t="shared" ref="N3:N65" si="6">IF($H3="Y",A3,"")</f>
        <v>0340365</v>
      </c>
      <c r="O3" t="str">
        <f t="shared" si="2"/>
        <v>0022-Referednum Fund-Exempt Operating -Post 2009</v>
      </c>
      <c r="P3">
        <f t="shared" ref="P3:P65" si="7">IF($H3="Y",C3,"")</f>
        <v>0.156</v>
      </c>
      <c r="Q3">
        <f t="shared" ref="Q3:Q65" si="8">IF($H3="Y",D3,"")</f>
        <v>2021</v>
      </c>
      <c r="R3">
        <f t="shared" ref="R3:R65" si="9">IF($H3="Y",E3,"")</f>
        <v>2028</v>
      </c>
      <c r="S3">
        <f t="shared" ref="S3:S65" si="10">IF($H3="Y",F3,"")</f>
        <v>9062390</v>
      </c>
      <c r="T3">
        <f t="shared" ref="T3:T65" si="11">IF($H3="Y",G3,"")</f>
        <v>0.156</v>
      </c>
      <c r="U3" t="str">
        <f t="shared" ref="U3:U65" si="12">IF($H3="Y",H3,"")</f>
        <v>Y</v>
      </c>
      <c r="V3">
        <f t="shared" ref="V3:V65" si="13">IF($H3="Y",I3,"")</f>
        <v>9062390</v>
      </c>
      <c r="W3">
        <f t="shared" ref="W3:W65" si="14">IF($H3="Y",J3,"")</f>
        <v>0.156</v>
      </c>
      <c r="Y3" t="str">
        <f>IF(ROW()-1&gt;$X$1,"",ROW()-1)</f>
        <v/>
      </c>
      <c r="Z3" t="str">
        <f>IF(Y3="","",VLOOKUP(Y3,M:W,3,FALSE))</f>
        <v/>
      </c>
      <c r="AA3" t="str">
        <f>IF(Y3="","",IF(AB3="2024","Proposed "&amp;VLOOKUP(Y3,M:W,4,FALSE),VLOOKUP(Y3,M:W,4,FALSE)))</f>
        <v/>
      </c>
      <c r="AB3" t="str">
        <f>IF(Y3="","",VLOOKUP(Y3,M:W,5,FALSE))</f>
        <v/>
      </c>
      <c r="AC3" t="str">
        <f>IF(Y3="","",VLOOKUP(Y3,M:W,6,FALSE))</f>
        <v/>
      </c>
      <c r="AD3" t="str">
        <f>IF(Y3="","",VLOOKUP(Y3,M:W,10,FALSE))</f>
        <v/>
      </c>
      <c r="AE3" t="str">
        <f>IF(Y3="","",VLOOKUP(Y3,M:W,11,FALSE))</f>
        <v/>
      </c>
      <c r="AF3" s="43" t="str">
        <f t="shared" si="4"/>
        <v/>
      </c>
      <c r="AG3" t="str">
        <f>IF(Y3="","",IF(LEFT(Z3,4)="0025","Limitations does not apply to School Safety Referendum",IF(AB3=2024,"Limitation does not apply to referendum approved in 2023",ROUND(AD3*1.03,0))))</f>
        <v/>
      </c>
    </row>
    <row r="4" spans="1:33" x14ac:dyDescent="0.35">
      <c r="A4" t="str">
        <f>IF(Source!B4="","",IF(Source!F4="N",Source!B4&amp;Source!C4&amp;Source!D4,Source!E4&amp;Source!C4&amp;Source!D4))</f>
        <v>4144215</v>
      </c>
      <c r="B4" t="str">
        <f>IF(Source!G4="","",Source!G4)</f>
        <v>0022</v>
      </c>
      <c r="C4">
        <f>IF(A4="","",IFERROR(VLOOKUP(A4&amp;"-"&amp;B4,'Ref Source'!D:J,7,FALSE),""))</f>
        <v>0.39</v>
      </c>
      <c r="D4">
        <f>IF(A4="","",IFERROR(VLOOKUP(A4&amp;"-"&amp;B4,'Ref Source'!D:J,4,FALSE),""))</f>
        <v>2023</v>
      </c>
      <c r="E4">
        <f>IF(A4="","",IFERROR(VLOOKUP(A4&amp;"-"&amp;B4,'Ref Source'!D:J,5,FALSE),""))</f>
        <v>2030</v>
      </c>
      <c r="F4">
        <f>IF(Source!H4="","",Source!H4)</f>
        <v>31896</v>
      </c>
      <c r="G4">
        <f>IF(Source!I4="","",Source!I4)</f>
        <v>0.39</v>
      </c>
      <c r="H4" t="str">
        <f>IF(A4="","",IF(Source!F4="N","Y",IF(Source!E4=Source!B4,"Y","N")))</f>
        <v>N</v>
      </c>
      <c r="I4" t="str">
        <f t="shared" si="0"/>
        <v/>
      </c>
      <c r="J4" t="str">
        <f t="shared" si="5"/>
        <v/>
      </c>
      <c r="L4" t="str">
        <f t="shared" si="1"/>
        <v/>
      </c>
      <c r="M4" t="str">
        <f>IF(L4="","",COUNTIF($L$2:L4,L4))</f>
        <v/>
      </c>
      <c r="N4" t="str">
        <f t="shared" si="6"/>
        <v/>
      </c>
      <c r="O4" t="str">
        <f t="shared" si="2"/>
        <v/>
      </c>
      <c r="P4" t="str">
        <f t="shared" si="7"/>
        <v/>
      </c>
      <c r="Q4" t="str">
        <f t="shared" si="8"/>
        <v/>
      </c>
      <c r="R4" t="str">
        <f t="shared" si="9"/>
        <v/>
      </c>
      <c r="S4" t="str">
        <f t="shared" si="10"/>
        <v/>
      </c>
      <c r="T4" t="str">
        <f t="shared" si="11"/>
        <v/>
      </c>
      <c r="U4" t="str">
        <f t="shared" si="12"/>
        <v/>
      </c>
      <c r="V4" t="str">
        <f t="shared" si="13"/>
        <v/>
      </c>
      <c r="W4" t="str">
        <f t="shared" si="14"/>
        <v/>
      </c>
      <c r="Y4" t="str">
        <f>IF(ROW()-1&gt;$X$1,"",ROW()-1)</f>
        <v/>
      </c>
      <c r="Z4" t="str">
        <f>IF(Y4="","",VLOOKUP(Y4,M:W,3,FALSE))</f>
        <v/>
      </c>
      <c r="AA4" t="str">
        <f>IF(Y4="","",IF(AB4="2024","Proposed "&amp;VLOOKUP(Y4,M:W,4,FALSE),VLOOKUP(Y4,M:W,4,FALSE)))</f>
        <v/>
      </c>
      <c r="AB4" t="str">
        <f>IF(Y4="","",VLOOKUP(Y4,M:W,5,FALSE))</f>
        <v/>
      </c>
      <c r="AC4" t="str">
        <f>IF(Y4="","",VLOOKUP(Y4,M:W,6,FALSE))</f>
        <v/>
      </c>
      <c r="AD4" t="str">
        <f>IF(Y4="","",VLOOKUP(Y4,M:W,10,FALSE))</f>
        <v/>
      </c>
      <c r="AE4" t="str">
        <f>IF(Y4="","",VLOOKUP(Y4,M:W,11,FALSE))</f>
        <v/>
      </c>
      <c r="AF4" t="str">
        <f t="shared" si="4"/>
        <v/>
      </c>
      <c r="AG4" t="str">
        <f>IF(Y4="","",IF(LEFT(Z4,4)="0025","Limitations does not apply to School Safety Referendum",IF(AB4="2024","Limitationdoesnotapplytoreferendumapprovedin2023",ROUND(AD4*1.03,0))))</f>
        <v/>
      </c>
    </row>
    <row r="5" spans="1:33" x14ac:dyDescent="0.35">
      <c r="A5" t="str">
        <f>IF(Source!B5="","",IF(Source!F5="N",Source!B5&amp;Source!C5&amp;Source!D5,Source!E5&amp;Source!C5&amp;Source!D5))</f>
        <v>0440395</v>
      </c>
      <c r="B5" t="str">
        <f>IF(Source!G5="","",Source!G5)</f>
        <v>0022</v>
      </c>
      <c r="C5">
        <f>IF(A5="","",IFERROR(VLOOKUP(A5&amp;"-"&amp;B5,'Ref Source'!D:J,7,FALSE),""))</f>
        <v>0.31</v>
      </c>
      <c r="D5">
        <f>IF(A5="","",IFERROR(VLOOKUP(A5&amp;"-"&amp;B5,'Ref Source'!D:J,4,FALSE),""))</f>
        <v>2021</v>
      </c>
      <c r="E5">
        <f>IF(A5="","",IFERROR(VLOOKUP(A5&amp;"-"&amp;B5,'Ref Source'!D:J,5,FALSE),""))</f>
        <v>2028</v>
      </c>
      <c r="F5">
        <f>IF(Source!H5="","",Source!H5)</f>
        <v>3218910</v>
      </c>
      <c r="G5">
        <f>IF(Source!I5="","",Source!I5)</f>
        <v>0.31</v>
      </c>
      <c r="H5" t="str">
        <f>IF(A5="","",IF(Source!F5="N","Y",IF(Source!E5=Source!B5,"Y","N")))</f>
        <v>Y</v>
      </c>
      <c r="I5">
        <f t="shared" si="0"/>
        <v>4189313</v>
      </c>
      <c r="J5">
        <f t="shared" si="5"/>
        <v>0.31</v>
      </c>
      <c r="K5" t="s">
        <v>1058</v>
      </c>
      <c r="L5" t="str">
        <f t="shared" si="1"/>
        <v/>
      </c>
      <c r="M5" t="str">
        <f>IF(L5="","",COUNTIF($L$2:L5,L5))</f>
        <v/>
      </c>
      <c r="N5" t="str">
        <f t="shared" si="6"/>
        <v>0440395</v>
      </c>
      <c r="O5" t="str">
        <f t="shared" si="2"/>
        <v>0022-Referednum Fund-Exempt Operating -Post 2009</v>
      </c>
      <c r="P5">
        <f t="shared" si="7"/>
        <v>0.31</v>
      </c>
      <c r="Q5">
        <f t="shared" si="8"/>
        <v>2021</v>
      </c>
      <c r="R5">
        <f t="shared" si="9"/>
        <v>2028</v>
      </c>
      <c r="S5">
        <f t="shared" si="10"/>
        <v>3218910</v>
      </c>
      <c r="T5">
        <f t="shared" si="11"/>
        <v>0.31</v>
      </c>
      <c r="U5" t="str">
        <f t="shared" si="12"/>
        <v>Y</v>
      </c>
      <c r="V5">
        <f t="shared" si="13"/>
        <v>4189313</v>
      </c>
      <c r="W5">
        <f t="shared" si="14"/>
        <v>0.31</v>
      </c>
      <c r="Y5" t="str">
        <f>IF(ROW()-1&gt;$X$1,"",ROW()-1)</f>
        <v/>
      </c>
      <c r="Z5" t="str">
        <f>IF(Y5="","",VLOOKUP(Y5,M:W,3,FALSE))</f>
        <v/>
      </c>
      <c r="AA5" t="str">
        <f>IF(Y5="","",IF(AB5="2024","Proposed "&amp;VLOOKUP(Y5,M:W,4,FALSE),VLOOKUP(Y5,M:W,4,FALSE)))</f>
        <v/>
      </c>
      <c r="AB5" t="str">
        <f>IF(Y5="","",VLOOKUP(Y5,M:W,5,FALSE))</f>
        <v/>
      </c>
      <c r="AC5" t="str">
        <f>IF(Y5="","",VLOOKUP(Y5,M:W,6,FALSE))</f>
        <v/>
      </c>
      <c r="AD5" t="str">
        <f>IF(Y5="","",VLOOKUP(Y5,M:W,10,FALSE))</f>
        <v/>
      </c>
      <c r="AE5" t="str">
        <f>IF(Y5="","",VLOOKUP(Y5,M:W,11,FALSE))</f>
        <v/>
      </c>
      <c r="AF5" t="str">
        <f t="shared" si="4"/>
        <v/>
      </c>
      <c r="AG5" t="str">
        <f>IF(Y5="","",IF(LEFT(Z5,4)="0025","Limitations does not apply to School Safety Referendum",IF(AB5="2024","Limitationdoesnotapplytoreferendumapprovedin2023",ROUND(AD5*1.03,0))))</f>
        <v/>
      </c>
    </row>
    <row r="6" spans="1:33" x14ac:dyDescent="0.35">
      <c r="A6" t="str">
        <f>IF(Source!B6="","",IF(Source!F6="N",Source!B6&amp;Source!C6&amp;Source!D6,Source!E6&amp;Source!C6&amp;Source!D6))</f>
        <v>9148535</v>
      </c>
      <c r="B6" t="str">
        <f>IF(Source!G6="","",Source!G6)</f>
        <v>0022</v>
      </c>
      <c r="C6">
        <f>IF(A6="","",IFERROR(VLOOKUP(A6&amp;"-"&amp;B6,'Ref Source'!D:J,7,FALSE),""))</f>
        <v>0.2737</v>
      </c>
      <c r="D6">
        <f>IF(A6="","",IFERROR(VLOOKUP(A6&amp;"-"&amp;B6,'Ref Source'!D:J,4,FALSE),""))</f>
        <v>2024</v>
      </c>
      <c r="E6">
        <f>IF(A6="","",IFERROR(VLOOKUP(A6&amp;"-"&amp;B6,'Ref Source'!D:J,5,FALSE),""))</f>
        <v>2031</v>
      </c>
      <c r="F6">
        <f>IF(Source!H6="","",Source!H6)</f>
        <v>169445</v>
      </c>
      <c r="G6">
        <f>IF(Source!I6="","",Source!I6)</f>
        <v>0.2737</v>
      </c>
      <c r="H6" t="str">
        <f>IF(A6="","",IF(Source!F6="N","Y",IF(Source!E6=Source!B6,"Y","N")))</f>
        <v>N</v>
      </c>
      <c r="I6" t="str">
        <f t="shared" si="0"/>
        <v/>
      </c>
      <c r="J6" t="str">
        <f t="shared" si="5"/>
        <v/>
      </c>
      <c r="L6" t="str">
        <f t="shared" si="1"/>
        <v/>
      </c>
      <c r="M6" t="str">
        <f>IF(L6="","",COUNTIF($L$2:L6,L6))</f>
        <v/>
      </c>
      <c r="N6" t="str">
        <f t="shared" si="6"/>
        <v/>
      </c>
      <c r="O6" t="str">
        <f t="shared" si="2"/>
        <v/>
      </c>
      <c r="P6" t="str">
        <f t="shared" si="7"/>
        <v/>
      </c>
      <c r="Q6" t="str">
        <f t="shared" si="8"/>
        <v/>
      </c>
      <c r="R6" t="str">
        <f t="shared" si="9"/>
        <v/>
      </c>
      <c r="S6" t="str">
        <f t="shared" si="10"/>
        <v/>
      </c>
      <c r="T6" t="str">
        <f t="shared" si="11"/>
        <v/>
      </c>
      <c r="U6" t="str">
        <f t="shared" si="12"/>
        <v/>
      </c>
      <c r="V6" t="str">
        <f t="shared" si="13"/>
        <v/>
      </c>
      <c r="W6" t="str">
        <f t="shared" si="14"/>
        <v/>
      </c>
      <c r="Y6" s="36"/>
      <c r="Z6" s="36"/>
      <c r="AA6" s="36"/>
      <c r="AB6" s="36"/>
      <c r="AC6" s="36"/>
      <c r="AD6" s="36"/>
      <c r="AE6" s="36"/>
    </row>
    <row r="7" spans="1:33" x14ac:dyDescent="0.35">
      <c r="A7" t="str">
        <f>IF(Source!B7="","",IF(Source!F7="N",Source!B7&amp;Source!C7&amp;Source!D7,Source!E7&amp;Source!C7&amp;Source!D7))</f>
        <v>0640630</v>
      </c>
      <c r="B7" t="str">
        <f>IF(Source!G7="","",Source!G7)</f>
        <v>0022</v>
      </c>
      <c r="C7">
        <f>IF(A7="","",IFERROR(VLOOKUP(A7&amp;"-"&amp;B7,'Ref Source'!D:J,7,FALSE),""))</f>
        <v>0.24440000000000001</v>
      </c>
      <c r="D7">
        <f>IF(A7="","",IFERROR(VLOOKUP(A7&amp;"-"&amp;B7,'Ref Source'!D:J,4,FALSE),""))</f>
        <v>2020</v>
      </c>
      <c r="E7">
        <f>IF(A7="","",IFERROR(VLOOKUP(A7&amp;"-"&amp;B7,'Ref Source'!D:J,5,FALSE),""))</f>
        <v>2027</v>
      </c>
      <c r="F7">
        <f>IF(Source!H7="","",Source!H7)</f>
        <v>11413367</v>
      </c>
      <c r="G7">
        <f>IF(Source!I7="","",Source!I7)</f>
        <v>0.24440000000000001</v>
      </c>
      <c r="H7" t="str">
        <f>IF(A7="","",IF(Source!F7="N","Y",IF(Source!E7=Source!B7,"Y","N")))</f>
        <v>Y</v>
      </c>
      <c r="I7">
        <f t="shared" si="0"/>
        <v>11413367</v>
      </c>
      <c r="J7">
        <f t="shared" si="5"/>
        <v>0.24440000000000001</v>
      </c>
      <c r="L7" t="str">
        <f t="shared" si="1"/>
        <v/>
      </c>
      <c r="M7" t="str">
        <f>IF(L7="","",COUNTIF($L$2:L7,L7))</f>
        <v/>
      </c>
      <c r="N7" t="str">
        <f t="shared" si="6"/>
        <v>0640630</v>
      </c>
      <c r="O7" t="str">
        <f t="shared" si="2"/>
        <v>0022-Referednum Fund-Exempt Operating -Post 2009</v>
      </c>
      <c r="P7">
        <f t="shared" si="7"/>
        <v>0.24440000000000001</v>
      </c>
      <c r="Q7">
        <f t="shared" si="8"/>
        <v>2020</v>
      </c>
      <c r="R7">
        <f t="shared" si="9"/>
        <v>2027</v>
      </c>
      <c r="S7">
        <f t="shared" si="10"/>
        <v>11413367</v>
      </c>
      <c r="T7">
        <f t="shared" si="11"/>
        <v>0.24440000000000001</v>
      </c>
      <c r="U7" t="str">
        <f t="shared" si="12"/>
        <v>Y</v>
      </c>
      <c r="V7">
        <f t="shared" si="13"/>
        <v>11413367</v>
      </c>
      <c r="W7">
        <f t="shared" si="14"/>
        <v>0.24440000000000001</v>
      </c>
    </row>
    <row r="8" spans="1:33" x14ac:dyDescent="0.35">
      <c r="A8" t="str">
        <f>IF(Source!B8="","",IF(Source!F8="N",Source!B8&amp;Source!C8&amp;Source!D8,Source!E8&amp;Source!C8&amp;Source!D8))</f>
        <v>0640665</v>
      </c>
      <c r="B8" t="str">
        <f>IF(Source!G8="","",Source!G8)</f>
        <v>0022</v>
      </c>
      <c r="C8">
        <f>IF(A8="","",IFERROR(VLOOKUP(A8&amp;"-"&amp;B8,'Ref Source'!D:J,7,FALSE),""))</f>
        <v>0.15</v>
      </c>
      <c r="D8">
        <f>IF(A8="","",IFERROR(VLOOKUP(A8&amp;"-"&amp;B8,'Ref Source'!D:J,4,FALSE),""))</f>
        <v>2023</v>
      </c>
      <c r="E8">
        <f>IF(A8="","",IFERROR(VLOOKUP(A8&amp;"-"&amp;B8,'Ref Source'!D:J,5,FALSE),""))</f>
        <v>2030</v>
      </c>
      <c r="F8">
        <f>IF(Source!H8="","",Source!H8)</f>
        <v>4589321</v>
      </c>
      <c r="G8">
        <f>IF(Source!I8="","",Source!I8)</f>
        <v>0.15</v>
      </c>
      <c r="H8" t="str">
        <f>IF(A8="","",IF(Source!F8="N","Y",IF(Source!E8=Source!B8,"Y","N")))</f>
        <v>Y</v>
      </c>
      <c r="I8">
        <f t="shared" si="0"/>
        <v>4589321</v>
      </c>
      <c r="J8">
        <f t="shared" si="5"/>
        <v>0.15</v>
      </c>
      <c r="L8" t="str">
        <f t="shared" si="1"/>
        <v/>
      </c>
      <c r="M8" t="str">
        <f>IF(L8="","",COUNTIF($L$2:L8,L8))</f>
        <v/>
      </c>
      <c r="N8" t="str">
        <f t="shared" si="6"/>
        <v>0640665</v>
      </c>
      <c r="O8" t="str">
        <f t="shared" si="2"/>
        <v>0022-Referednum Fund-Exempt Operating -Post 2009</v>
      </c>
      <c r="P8">
        <f t="shared" si="7"/>
        <v>0.15</v>
      </c>
      <c r="Q8">
        <f t="shared" si="8"/>
        <v>2023</v>
      </c>
      <c r="R8">
        <f t="shared" si="9"/>
        <v>2030</v>
      </c>
      <c r="S8">
        <f t="shared" si="10"/>
        <v>4589321</v>
      </c>
      <c r="T8">
        <f t="shared" si="11"/>
        <v>0.15</v>
      </c>
      <c r="U8" t="str">
        <f t="shared" si="12"/>
        <v>Y</v>
      </c>
      <c r="V8">
        <f t="shared" si="13"/>
        <v>4589321</v>
      </c>
      <c r="W8">
        <f t="shared" si="14"/>
        <v>0.15</v>
      </c>
      <c r="Y8" s="37" t="s">
        <v>20</v>
      </c>
      <c r="Z8" t="s">
        <v>1062</v>
      </c>
    </row>
    <row r="9" spans="1:33" x14ac:dyDescent="0.35">
      <c r="A9" t="str">
        <f>IF(Source!B9="","",IF(Source!F9="N",Source!B9&amp;Source!C9&amp;Source!D9,Source!E9&amp;Source!C9&amp;Source!D9))</f>
        <v>2943055</v>
      </c>
      <c r="B9" t="str">
        <f>IF(Source!G9="","",Source!G9)</f>
        <v>0022</v>
      </c>
      <c r="C9">
        <f>IF(A9="","",IFERROR(VLOOKUP(A9&amp;"-"&amp;B9,'Ref Source'!D:J,7,FALSE),""))</f>
        <v>0.25</v>
      </c>
      <c r="D9">
        <f>IF(A9="","",IFERROR(VLOOKUP(A9&amp;"-"&amp;B9,'Ref Source'!D:J,4,FALSE),""))</f>
        <v>2024</v>
      </c>
      <c r="E9">
        <f>IF(A9="","",IFERROR(VLOOKUP(A9&amp;"-"&amp;B9,'Ref Source'!D:J,5,FALSE),""))</f>
        <v>2031</v>
      </c>
      <c r="F9">
        <f>IF(Source!H9="","",Source!H9)</f>
        <v>400812</v>
      </c>
      <c r="G9">
        <f>IF(Source!I9="","",Source!I9)</f>
        <v>0.25</v>
      </c>
      <c r="H9" t="str">
        <f>IF(A9="","",IF(Source!F9="N","Y",IF(Source!E9=Source!B9,"Y","N")))</f>
        <v>N</v>
      </c>
      <c r="I9" t="str">
        <f t="shared" si="0"/>
        <v/>
      </c>
      <c r="J9" t="str">
        <f t="shared" si="5"/>
        <v/>
      </c>
      <c r="L9" t="str">
        <f t="shared" si="1"/>
        <v/>
      </c>
      <c r="M9" t="str">
        <f>IF(L9="","",COUNTIF($L$2:L9,L9))</f>
        <v/>
      </c>
      <c r="N9" t="str">
        <f t="shared" si="6"/>
        <v/>
      </c>
      <c r="O9" t="str">
        <f t="shared" si="2"/>
        <v/>
      </c>
      <c r="P9" t="str">
        <f t="shared" si="7"/>
        <v/>
      </c>
      <c r="Q9" t="str">
        <f t="shared" si="8"/>
        <v/>
      </c>
      <c r="R9" t="str">
        <f t="shared" si="9"/>
        <v/>
      </c>
      <c r="S9" t="str">
        <f t="shared" si="10"/>
        <v/>
      </c>
      <c r="T9" t="str">
        <f t="shared" si="11"/>
        <v/>
      </c>
      <c r="U9" t="str">
        <f t="shared" si="12"/>
        <v/>
      </c>
      <c r="V9" t="str">
        <f t="shared" si="13"/>
        <v/>
      </c>
      <c r="W9" t="str">
        <f t="shared" si="14"/>
        <v/>
      </c>
      <c r="Y9" s="37" t="s">
        <v>98</v>
      </c>
      <c r="Z9" t="s">
        <v>1063</v>
      </c>
    </row>
    <row r="10" spans="1:33" x14ac:dyDescent="0.35">
      <c r="A10" t="str">
        <f>IF(Source!B10="","",IF(Source!F10="N",Source!B10&amp;Source!C10&amp;Source!D10,Source!E10&amp;Source!C10&amp;Source!D10))</f>
        <v>0740670</v>
      </c>
      <c r="B10" t="str">
        <f>IF(Source!G10="","",Source!G10)</f>
        <v>0022</v>
      </c>
      <c r="C10">
        <f>IF(A10="","",IFERROR(VLOOKUP(A10&amp;"-"&amp;B10,'Ref Source'!D:J,7,FALSE),""))</f>
        <v>0.08</v>
      </c>
      <c r="D10">
        <f>IF(A10="","",IFERROR(VLOOKUP(A10&amp;"-"&amp;B10,'Ref Source'!D:J,4,FALSE),""))</f>
        <v>2017</v>
      </c>
      <c r="E10">
        <f>IF(A10="","",IFERROR(VLOOKUP(A10&amp;"-"&amp;B10,'Ref Source'!D:J,5,FALSE),""))</f>
        <v>2023</v>
      </c>
      <c r="F10">
        <f>IF(Source!H10="","",Source!H10)</f>
        <v>1440825</v>
      </c>
      <c r="G10">
        <f>IF(Source!I10="","",Source!I10)</f>
        <v>0.08</v>
      </c>
      <c r="H10" t="str">
        <f>IF(A10="","",IF(Source!F10="N","Y",IF(Source!E10=Source!B10,"Y","N")))</f>
        <v>Y</v>
      </c>
      <c r="I10">
        <f t="shared" si="0"/>
        <v>1440825</v>
      </c>
      <c r="J10">
        <f t="shared" si="5"/>
        <v>0.08</v>
      </c>
      <c r="L10" t="str">
        <f t="shared" si="1"/>
        <v/>
      </c>
      <c r="M10" t="str">
        <f>IF(L10="","",COUNTIF($L$2:L10,L10))</f>
        <v/>
      </c>
      <c r="N10" t="str">
        <f t="shared" si="6"/>
        <v>0740670</v>
      </c>
      <c r="O10" t="str">
        <f t="shared" si="2"/>
        <v>0022-Referednum Fund-Exempt Operating -Post 2009</v>
      </c>
      <c r="P10">
        <f t="shared" si="7"/>
        <v>0.08</v>
      </c>
      <c r="Q10">
        <f t="shared" si="8"/>
        <v>2017</v>
      </c>
      <c r="R10">
        <f t="shared" si="9"/>
        <v>2023</v>
      </c>
      <c r="S10">
        <f t="shared" si="10"/>
        <v>1440825</v>
      </c>
      <c r="T10">
        <f t="shared" si="11"/>
        <v>0.08</v>
      </c>
      <c r="U10" t="str">
        <f t="shared" si="12"/>
        <v>Y</v>
      </c>
      <c r="V10">
        <f t="shared" si="13"/>
        <v>1440825</v>
      </c>
      <c r="W10">
        <f t="shared" si="14"/>
        <v>0.08</v>
      </c>
      <c r="Y10" s="37" t="s">
        <v>62</v>
      </c>
      <c r="Z10" t="s">
        <v>1064</v>
      </c>
    </row>
    <row r="11" spans="1:33" x14ac:dyDescent="0.35">
      <c r="A11" t="str">
        <f>IF(Source!B11="","",IF(Source!F11="N",Source!B11&amp;Source!C11&amp;Source!D11,Source!E11&amp;Source!C11&amp;Source!D11))</f>
        <v>0840755</v>
      </c>
      <c r="B11" t="str">
        <f>IF(Source!G11="","",Source!G11)</f>
        <v>0022</v>
      </c>
      <c r="C11" t="str">
        <f>IF(A11="","",IFERROR(VLOOKUP(A11&amp;"-"&amp;B11,'Ref Source'!D:J,7,FALSE),""))</f>
        <v/>
      </c>
      <c r="D11" t="str">
        <f>IF(A11="","",IFERROR(VLOOKUP(A11&amp;"-"&amp;B11,'Ref Source'!D:J,4,FALSE),""))</f>
        <v/>
      </c>
      <c r="E11" t="str">
        <f>IF(A11="","",IFERROR(VLOOKUP(A11&amp;"-"&amp;B11,'Ref Source'!D:J,5,FALSE),""))</f>
        <v/>
      </c>
      <c r="F11">
        <f>IF(Source!H11="","",Source!H11)</f>
        <v>0</v>
      </c>
      <c r="G11">
        <f>IF(Source!I11="","",Source!I11)</f>
        <v>0</v>
      </c>
      <c r="H11" t="str">
        <f>IF(A11="","",IF(Source!F11="N","Y",IF(Source!E11=Source!B11,"Y","N")))</f>
        <v>Y</v>
      </c>
      <c r="I11">
        <f t="shared" si="0"/>
        <v>0</v>
      </c>
      <c r="J11">
        <f t="shared" si="5"/>
        <v>0</v>
      </c>
      <c r="L11" t="str">
        <f t="shared" si="1"/>
        <v/>
      </c>
      <c r="M11" t="str">
        <f>IF(L11="","",COUNTIF($L$2:L11,L11))</f>
        <v/>
      </c>
      <c r="N11" t="str">
        <f t="shared" si="6"/>
        <v>0840755</v>
      </c>
      <c r="O11" t="str">
        <f t="shared" si="2"/>
        <v>0022-Referednum Fund-Exempt Operating -Post 2009</v>
      </c>
      <c r="P11" t="str">
        <f t="shared" si="7"/>
        <v/>
      </c>
      <c r="Q11" t="str">
        <f t="shared" si="8"/>
        <v/>
      </c>
      <c r="R11" t="str">
        <f t="shared" si="9"/>
        <v/>
      </c>
      <c r="S11">
        <f t="shared" si="10"/>
        <v>0</v>
      </c>
      <c r="T11">
        <f t="shared" si="11"/>
        <v>0</v>
      </c>
      <c r="U11" t="str">
        <f t="shared" si="12"/>
        <v>Y</v>
      </c>
      <c r="V11">
        <f t="shared" si="13"/>
        <v>0</v>
      </c>
      <c r="W11">
        <f t="shared" si="14"/>
        <v>0</v>
      </c>
    </row>
    <row r="12" spans="1:33" x14ac:dyDescent="0.35">
      <c r="A12" t="str">
        <f>IF(Source!B12="","",IF(Source!F12="N",Source!B12&amp;Source!C12&amp;Source!D12,Source!E12&amp;Source!C12&amp;Source!D12))</f>
        <v>1241150</v>
      </c>
      <c r="B12" t="str">
        <f>IF(Source!G12="","",Source!G12)</f>
        <v>0022</v>
      </c>
      <c r="C12">
        <f>IF(A12="","",IFERROR(VLOOKUP(A12&amp;"-"&amp;B12,'Ref Source'!D:J,7,FALSE),""))</f>
        <v>0.15</v>
      </c>
      <c r="D12">
        <f>IF(A12="","",IFERROR(VLOOKUP(A12&amp;"-"&amp;B12,'Ref Source'!D:J,4,FALSE),""))</f>
        <v>2024</v>
      </c>
      <c r="E12">
        <f>IF(A12="","",IFERROR(VLOOKUP(A12&amp;"-"&amp;B12,'Ref Source'!D:J,5,FALSE),""))</f>
        <v>2031</v>
      </c>
      <c r="F12">
        <f>IF(Source!H12="","",Source!H12)</f>
        <v>612184</v>
      </c>
      <c r="G12">
        <f>IF(Source!I12="","",Source!I12)</f>
        <v>0.15</v>
      </c>
      <c r="H12" t="str">
        <f>IF(A12="","",IF(Source!F12="N","Y",IF(Source!E12=Source!B12,"Y","N")))</f>
        <v>Y</v>
      </c>
      <c r="I12">
        <f t="shared" si="0"/>
        <v>612184</v>
      </c>
      <c r="J12">
        <f t="shared" si="5"/>
        <v>0.15</v>
      </c>
      <c r="L12" t="str">
        <f t="shared" si="1"/>
        <v/>
      </c>
      <c r="M12" t="str">
        <f>IF(L12="","",COUNTIF($L$2:L12,L12))</f>
        <v/>
      </c>
      <c r="N12" t="str">
        <f t="shared" si="6"/>
        <v>1241150</v>
      </c>
      <c r="O12" t="str">
        <f t="shared" si="2"/>
        <v>0022-Referednum Fund-Exempt Operating -Post 2009</v>
      </c>
      <c r="P12">
        <f t="shared" si="7"/>
        <v>0.15</v>
      </c>
      <c r="Q12">
        <f t="shared" si="8"/>
        <v>2024</v>
      </c>
      <c r="R12">
        <f t="shared" si="9"/>
        <v>2031</v>
      </c>
      <c r="S12">
        <f t="shared" si="10"/>
        <v>612184</v>
      </c>
      <c r="T12">
        <f t="shared" si="11"/>
        <v>0.15</v>
      </c>
      <c r="U12" t="str">
        <f t="shared" si="12"/>
        <v>Y</v>
      </c>
      <c r="V12">
        <f t="shared" si="13"/>
        <v>612184</v>
      </c>
      <c r="W12">
        <f t="shared" si="14"/>
        <v>0.15</v>
      </c>
    </row>
    <row r="13" spans="1:33" x14ac:dyDescent="0.35">
      <c r="A13" t="str">
        <f>IF(Source!B13="","",IF(Source!F13="N",Source!B13&amp;Source!C13&amp;Source!D13,Source!E13&amp;Source!C13&amp;Source!D13))</f>
        <v>1441315</v>
      </c>
      <c r="B13" t="str">
        <f>IF(Source!G13="","",Source!G13)</f>
        <v>0022</v>
      </c>
      <c r="C13">
        <f>IF(A13="","",IFERROR(VLOOKUP(A13&amp;"-"&amp;B13,'Ref Source'!D:J,7,FALSE),""))</f>
        <v>0.25</v>
      </c>
      <c r="D13">
        <f>IF(A13="","",IFERROR(VLOOKUP(A13&amp;"-"&amp;B13,'Ref Source'!D:J,4,FALSE),""))</f>
        <v>2021</v>
      </c>
      <c r="E13">
        <f>IF(A13="","",IFERROR(VLOOKUP(A13&amp;"-"&amp;B13,'Ref Source'!D:J,5,FALSE),""))</f>
        <v>2028</v>
      </c>
      <c r="F13">
        <f>IF(Source!H13="","",Source!H13)</f>
        <v>965249</v>
      </c>
      <c r="G13">
        <f>IF(Source!I13="","",Source!I13)</f>
        <v>0.23930000000000001</v>
      </c>
      <c r="H13" t="str">
        <f>IF(A13="","",IF(Source!F13="N","Y",IF(Source!E13=Source!B13,"Y","N")))</f>
        <v>Y</v>
      </c>
      <c r="I13">
        <f t="shared" si="0"/>
        <v>965249</v>
      </c>
      <c r="J13">
        <f t="shared" si="5"/>
        <v>0.23930000000000001</v>
      </c>
      <c r="L13" t="str">
        <f t="shared" si="1"/>
        <v/>
      </c>
      <c r="M13" t="str">
        <f>IF(L13="","",COUNTIF($L$2:L13,L13))</f>
        <v/>
      </c>
      <c r="N13" t="str">
        <f t="shared" si="6"/>
        <v>1441315</v>
      </c>
      <c r="O13" t="str">
        <f t="shared" si="2"/>
        <v>0022-Referednum Fund-Exempt Operating -Post 2009</v>
      </c>
      <c r="P13">
        <f t="shared" si="7"/>
        <v>0.25</v>
      </c>
      <c r="Q13">
        <f t="shared" si="8"/>
        <v>2021</v>
      </c>
      <c r="R13">
        <f t="shared" si="9"/>
        <v>2028</v>
      </c>
      <c r="S13">
        <f t="shared" si="10"/>
        <v>965249</v>
      </c>
      <c r="T13">
        <f t="shared" si="11"/>
        <v>0.23930000000000001</v>
      </c>
      <c r="U13" t="str">
        <f t="shared" si="12"/>
        <v>Y</v>
      </c>
      <c r="V13">
        <f t="shared" si="13"/>
        <v>965249</v>
      </c>
      <c r="W13">
        <f t="shared" si="14"/>
        <v>0.23930000000000001</v>
      </c>
    </row>
    <row r="14" spans="1:33" x14ac:dyDescent="0.35">
      <c r="A14" t="str">
        <f>IF(Source!B14="","",IF(Source!F14="N",Source!B14&amp;Source!C14&amp;Source!D14,Source!E14&amp;Source!C14&amp;Source!D14))</f>
        <v>7647610</v>
      </c>
      <c r="B14" t="str">
        <f>IF(Source!G14="","",Source!G14)</f>
        <v>0022</v>
      </c>
      <c r="C14">
        <f>IF(A14="","",IFERROR(VLOOKUP(A14&amp;"-"&amp;B14,'Ref Source'!D:J,7,FALSE),""))</f>
        <v>0.44</v>
      </c>
      <c r="D14">
        <f>IF(A14="","",IFERROR(VLOOKUP(A14&amp;"-"&amp;B14,'Ref Source'!D:J,4,FALSE),""))</f>
        <v>2020</v>
      </c>
      <c r="E14">
        <f>IF(A14="","",IFERROR(VLOOKUP(A14&amp;"-"&amp;B14,'Ref Source'!D:J,5,FALSE),""))</f>
        <v>2027</v>
      </c>
      <c r="F14">
        <f>IF(Source!H14="","",Source!H14)</f>
        <v>279034</v>
      </c>
      <c r="G14">
        <f>IF(Source!I14="","",Source!I14)</f>
        <v>0.32619999999999999</v>
      </c>
      <c r="H14" t="str">
        <f>IF(A14="","",IF(Source!F14="N","Y",IF(Source!E14=Source!B14,"Y","N")))</f>
        <v>N</v>
      </c>
      <c r="I14" t="str">
        <f t="shared" si="0"/>
        <v/>
      </c>
      <c r="J14" t="str">
        <f t="shared" si="5"/>
        <v/>
      </c>
      <c r="L14" t="str">
        <f t="shared" si="1"/>
        <v/>
      </c>
      <c r="M14" t="str">
        <f>IF(L14="","",COUNTIF($L$2:L14,L14))</f>
        <v/>
      </c>
      <c r="N14" t="str">
        <f t="shared" si="6"/>
        <v/>
      </c>
      <c r="O14" t="str">
        <f t="shared" si="2"/>
        <v/>
      </c>
      <c r="P14" t="str">
        <f t="shared" si="7"/>
        <v/>
      </c>
      <c r="Q14" t="str">
        <f t="shared" si="8"/>
        <v/>
      </c>
      <c r="R14" t="str">
        <f t="shared" si="9"/>
        <v/>
      </c>
      <c r="S14" t="str">
        <f t="shared" si="10"/>
        <v/>
      </c>
      <c r="T14" t="str">
        <f t="shared" si="11"/>
        <v/>
      </c>
      <c r="U14" t="str">
        <f t="shared" si="12"/>
        <v/>
      </c>
      <c r="V14" t="str">
        <f t="shared" si="13"/>
        <v/>
      </c>
      <c r="W14" t="str">
        <f t="shared" si="14"/>
        <v/>
      </c>
    </row>
    <row r="15" spans="1:33" x14ac:dyDescent="0.35">
      <c r="A15" t="str">
        <f>IF(Source!B15="","",IF(Source!F15="N",Source!B15&amp;Source!C15&amp;Source!D15,Source!E15&amp;Source!C15&amp;Source!D15))</f>
        <v>1942040</v>
      </c>
      <c r="B15" t="str">
        <f>IF(Source!G15="","",Source!G15)</f>
        <v>0022</v>
      </c>
      <c r="C15">
        <f>IF(A15="","",IFERROR(VLOOKUP(A15&amp;"-"&amp;B15,'Ref Source'!D:J,7,FALSE),""))</f>
        <v>0.18</v>
      </c>
      <c r="D15">
        <f>IF(A15="","",IFERROR(VLOOKUP(A15&amp;"-"&amp;B15,'Ref Source'!D:J,4,FALSE),""))</f>
        <v>2017</v>
      </c>
      <c r="E15">
        <f>IF(A15="","",IFERROR(VLOOKUP(A15&amp;"-"&amp;B15,'Ref Source'!D:J,5,FALSE),""))</f>
        <v>2023</v>
      </c>
      <c r="F15">
        <f>IF(Source!H15="","",Source!H15)</f>
        <v>649949</v>
      </c>
      <c r="G15">
        <f>IF(Source!I15="","",Source!I15)</f>
        <v>0.1663</v>
      </c>
      <c r="H15" t="str">
        <f>IF(A15="","",IF(Source!F15="N","Y",IF(Source!E15=Source!B15,"Y","N")))</f>
        <v>Y</v>
      </c>
      <c r="I15">
        <f t="shared" si="0"/>
        <v>649949</v>
      </c>
      <c r="J15">
        <f t="shared" si="5"/>
        <v>0.1663</v>
      </c>
      <c r="L15" t="str">
        <f t="shared" si="1"/>
        <v/>
      </c>
      <c r="M15" t="str">
        <f>IF(L15="","",COUNTIF($L$2:L15,L15))</f>
        <v/>
      </c>
      <c r="N15" t="str">
        <f t="shared" si="6"/>
        <v>1942040</v>
      </c>
      <c r="O15" t="str">
        <f t="shared" si="2"/>
        <v>0022-Referednum Fund-Exempt Operating -Post 2009</v>
      </c>
      <c r="P15">
        <f t="shared" si="7"/>
        <v>0.18</v>
      </c>
      <c r="Q15">
        <f t="shared" si="8"/>
        <v>2017</v>
      </c>
      <c r="R15">
        <f t="shared" si="9"/>
        <v>2023</v>
      </c>
      <c r="S15">
        <f t="shared" si="10"/>
        <v>649949</v>
      </c>
      <c r="T15">
        <f t="shared" si="11"/>
        <v>0.1663</v>
      </c>
      <c r="U15" t="str">
        <f t="shared" si="12"/>
        <v>Y</v>
      </c>
      <c r="V15">
        <f t="shared" si="13"/>
        <v>649949</v>
      </c>
      <c r="W15">
        <f t="shared" si="14"/>
        <v>0.1663</v>
      </c>
    </row>
    <row r="16" spans="1:33" x14ac:dyDescent="0.35">
      <c r="A16" t="str">
        <f>IF(Source!B16="","",IF(Source!F16="N",Source!B16&amp;Source!C16&amp;Source!D16,Source!E16&amp;Source!C16&amp;Source!D16))</f>
        <v>1942100</v>
      </c>
      <c r="B16" t="str">
        <f>IF(Source!G16="","",Source!G16)</f>
        <v>0022</v>
      </c>
      <c r="C16">
        <f>IF(A16="","",IFERROR(VLOOKUP(A16&amp;"-"&amp;B16,'Ref Source'!D:J,7,FALSE),""))</f>
        <v>0.19</v>
      </c>
      <c r="D16">
        <f>IF(A16="","",IFERROR(VLOOKUP(A16&amp;"-"&amp;B16,'Ref Source'!D:J,4,FALSE),""))</f>
        <v>2021</v>
      </c>
      <c r="E16">
        <f>IF(A16="","",IFERROR(VLOOKUP(A16&amp;"-"&amp;B16,'Ref Source'!D:J,5,FALSE),""))</f>
        <v>2028</v>
      </c>
      <c r="F16">
        <f>IF(Source!H16="","",Source!H16)</f>
        <v>899732</v>
      </c>
      <c r="G16">
        <f>IF(Source!I16="","",Source!I16)</f>
        <v>0.1789</v>
      </c>
      <c r="H16" t="str">
        <f>IF(A16="","",IF(Source!F16="N","Y",IF(Source!E16=Source!B16,"Y","N")))</f>
        <v>Y</v>
      </c>
      <c r="I16">
        <f t="shared" si="0"/>
        <v>899732</v>
      </c>
      <c r="J16">
        <f t="shared" si="5"/>
        <v>0.1789</v>
      </c>
      <c r="L16" t="str">
        <f t="shared" si="1"/>
        <v/>
      </c>
      <c r="M16" t="str">
        <f>IF(L16="","",COUNTIF($L$2:L16,L16))</f>
        <v/>
      </c>
      <c r="N16" t="str">
        <f t="shared" si="6"/>
        <v>1942100</v>
      </c>
      <c r="O16" t="str">
        <f t="shared" si="2"/>
        <v>0022-Referednum Fund-Exempt Operating -Post 2009</v>
      </c>
      <c r="P16">
        <f t="shared" si="7"/>
        <v>0.19</v>
      </c>
      <c r="Q16">
        <f t="shared" si="8"/>
        <v>2021</v>
      </c>
      <c r="R16">
        <f t="shared" si="9"/>
        <v>2028</v>
      </c>
      <c r="S16">
        <f t="shared" si="10"/>
        <v>899732</v>
      </c>
      <c r="T16">
        <f t="shared" si="11"/>
        <v>0.1789</v>
      </c>
      <c r="U16" t="str">
        <f t="shared" si="12"/>
        <v>Y</v>
      </c>
      <c r="V16">
        <f t="shared" si="13"/>
        <v>899732</v>
      </c>
      <c r="W16">
        <f t="shared" si="14"/>
        <v>0.1789</v>
      </c>
    </row>
    <row r="17" spans="1:23" x14ac:dyDescent="0.35">
      <c r="A17" t="str">
        <f>IF(Source!B17="","",IF(Source!F17="N",Source!B17&amp;Source!C17&amp;Source!D17,Source!E17&amp;Source!C17&amp;Source!D17))</f>
        <v>2042270</v>
      </c>
      <c r="B17" t="str">
        <f>IF(Source!G17="","",Source!G17)</f>
        <v>0022</v>
      </c>
      <c r="C17" t="str">
        <f>IF(A17="","",IFERROR(VLOOKUP(A17&amp;"-"&amp;B17,'Ref Source'!D:J,7,FALSE),""))</f>
        <v/>
      </c>
      <c r="D17" t="str">
        <f>IF(A17="","",IFERROR(VLOOKUP(A17&amp;"-"&amp;B17,'Ref Source'!D:J,4,FALSE),""))</f>
        <v/>
      </c>
      <c r="E17" t="str">
        <f>IF(A17="","",IFERROR(VLOOKUP(A17&amp;"-"&amp;B17,'Ref Source'!D:J,5,FALSE),""))</f>
        <v/>
      </c>
      <c r="F17">
        <f>IF(Source!H17="","",Source!H17)</f>
        <v>0</v>
      </c>
      <c r="G17">
        <f>IF(Source!I17="","",Source!I17)</f>
        <v>0</v>
      </c>
      <c r="H17" t="str">
        <f>IF(A17="","",IF(Source!F17="N","Y",IF(Source!E17=Source!B17,"Y","N")))</f>
        <v>Y</v>
      </c>
      <c r="I17">
        <f t="shared" si="0"/>
        <v>0</v>
      </c>
      <c r="J17">
        <f t="shared" si="5"/>
        <v>0</v>
      </c>
      <c r="L17" t="str">
        <f t="shared" si="1"/>
        <v/>
      </c>
      <c r="M17" t="str">
        <f>IF(L17="","",COUNTIF($L$2:L17,L17))</f>
        <v/>
      </c>
      <c r="N17" t="str">
        <f t="shared" si="6"/>
        <v>2042270</v>
      </c>
      <c r="O17" t="str">
        <f t="shared" si="2"/>
        <v>0022-Referednum Fund-Exempt Operating -Post 2009</v>
      </c>
      <c r="P17" t="str">
        <f t="shared" si="7"/>
        <v/>
      </c>
      <c r="Q17" t="str">
        <f t="shared" si="8"/>
        <v/>
      </c>
      <c r="R17" t="str">
        <f t="shared" si="9"/>
        <v/>
      </c>
      <c r="S17">
        <f t="shared" si="10"/>
        <v>0</v>
      </c>
      <c r="T17">
        <f t="shared" si="11"/>
        <v>0</v>
      </c>
      <c r="U17" t="str">
        <f t="shared" si="12"/>
        <v>Y</v>
      </c>
      <c r="V17">
        <f t="shared" si="13"/>
        <v>0</v>
      </c>
      <c r="W17">
        <f t="shared" si="14"/>
        <v>0</v>
      </c>
    </row>
    <row r="18" spans="1:23" x14ac:dyDescent="0.35">
      <c r="A18" t="str">
        <f>IF(Source!B18="","",IF(Source!F18="N",Source!B18&amp;Source!C18&amp;Source!D18,Source!E18&amp;Source!C18&amp;Source!D18))</f>
        <v>2042285</v>
      </c>
      <c r="B18" t="str">
        <f>IF(Source!G18="","",Source!G18)</f>
        <v>0022</v>
      </c>
      <c r="C18">
        <f>IF(A18="","",IFERROR(VLOOKUP(A18&amp;"-"&amp;B18,'Ref Source'!D:J,7,FALSE),""))</f>
        <v>9.5899999999999999E-2</v>
      </c>
      <c r="D18">
        <f>IF(A18="","",IFERROR(VLOOKUP(A18&amp;"-"&amp;B18,'Ref Source'!D:J,4,FALSE),""))</f>
        <v>2019</v>
      </c>
      <c r="E18">
        <f>IF(A18="","",IFERROR(VLOOKUP(A18&amp;"-"&amp;B18,'Ref Source'!D:J,5,FALSE),""))</f>
        <v>2026</v>
      </c>
      <c r="F18">
        <f>IF(Source!H18="","",Source!H18)</f>
        <v>842879</v>
      </c>
      <c r="G18">
        <f>IF(Source!I18="","",Source!I18)</f>
        <v>6.3E-2</v>
      </c>
      <c r="H18" t="str">
        <f>IF(A18="","",IF(Source!F18="N","Y",IF(Source!E18=Source!B18,"Y","N")))</f>
        <v>Y</v>
      </c>
      <c r="I18">
        <f t="shared" si="0"/>
        <v>999024</v>
      </c>
      <c r="J18">
        <f t="shared" si="5"/>
        <v>6.3E-2</v>
      </c>
      <c r="L18" t="str">
        <f t="shared" si="1"/>
        <v/>
      </c>
      <c r="M18" t="str">
        <f>IF(L18="","",COUNTIF($L$2:L18,L18))</f>
        <v/>
      </c>
      <c r="N18" t="str">
        <f t="shared" si="6"/>
        <v>2042285</v>
      </c>
      <c r="O18" t="str">
        <f t="shared" si="2"/>
        <v>0022-Referednum Fund-Exempt Operating -Post 2009</v>
      </c>
      <c r="P18">
        <f t="shared" si="7"/>
        <v>9.5899999999999999E-2</v>
      </c>
      <c r="Q18">
        <f t="shared" si="8"/>
        <v>2019</v>
      </c>
      <c r="R18">
        <f t="shared" si="9"/>
        <v>2026</v>
      </c>
      <c r="S18">
        <f t="shared" si="10"/>
        <v>842879</v>
      </c>
      <c r="T18">
        <f t="shared" si="11"/>
        <v>6.3E-2</v>
      </c>
      <c r="U18" t="str">
        <f t="shared" si="12"/>
        <v>Y</v>
      </c>
      <c r="V18">
        <f t="shared" si="13"/>
        <v>999024</v>
      </c>
      <c r="W18">
        <f t="shared" si="14"/>
        <v>6.3E-2</v>
      </c>
    </row>
    <row r="19" spans="1:23" x14ac:dyDescent="0.35">
      <c r="A19" t="str">
        <f>IF(Source!B19="","",IF(Source!F19="N",Source!B19&amp;Source!C19&amp;Source!D19,Source!E19&amp;Source!C19&amp;Source!D19))</f>
        <v>2042305</v>
      </c>
      <c r="B19" t="str">
        <f>IF(Source!G19="","",Source!G19)</f>
        <v>0022</v>
      </c>
      <c r="C19" t="str">
        <f>IF(A19="","",IFERROR(VLOOKUP(A19&amp;"-"&amp;B19,'Ref Source'!D:J,7,FALSE),""))</f>
        <v/>
      </c>
      <c r="D19" t="str">
        <f>IF(A19="","",IFERROR(VLOOKUP(A19&amp;"-"&amp;B19,'Ref Source'!D:J,4,FALSE),""))</f>
        <v/>
      </c>
      <c r="E19" t="str">
        <f>IF(A19="","",IFERROR(VLOOKUP(A19&amp;"-"&amp;B19,'Ref Source'!D:J,5,FALSE),""))</f>
        <v/>
      </c>
      <c r="F19">
        <f>IF(Source!H19="","",Source!H19)</f>
        <v>0</v>
      </c>
      <c r="G19">
        <f>IF(Source!I19="","",Source!I19)</f>
        <v>0</v>
      </c>
      <c r="H19" t="str">
        <f>IF(A19="","",IF(Source!F19="N","Y",IF(Source!E19=Source!B19,"Y","N")))</f>
        <v>Y</v>
      </c>
      <c r="I19">
        <f t="shared" si="0"/>
        <v>0</v>
      </c>
      <c r="J19">
        <f t="shared" si="5"/>
        <v>0</v>
      </c>
      <c r="L19" t="str">
        <f t="shared" si="1"/>
        <v/>
      </c>
      <c r="M19" t="str">
        <f>IF(L19="","",COUNTIF($L$2:L19,L19))</f>
        <v/>
      </c>
      <c r="N19" t="str">
        <f t="shared" si="6"/>
        <v>2042305</v>
      </c>
      <c r="O19" t="str">
        <f t="shared" si="2"/>
        <v>0022-Referednum Fund-Exempt Operating -Post 2009</v>
      </c>
      <c r="P19" t="str">
        <f t="shared" si="7"/>
        <v/>
      </c>
      <c r="Q19" t="str">
        <f t="shared" si="8"/>
        <v/>
      </c>
      <c r="R19" t="str">
        <f t="shared" si="9"/>
        <v/>
      </c>
      <c r="S19">
        <f t="shared" si="10"/>
        <v>0</v>
      </c>
      <c r="T19">
        <f t="shared" si="11"/>
        <v>0</v>
      </c>
      <c r="U19" t="str">
        <f t="shared" si="12"/>
        <v>Y</v>
      </c>
      <c r="V19">
        <f t="shared" si="13"/>
        <v>0</v>
      </c>
      <c r="W19">
        <f t="shared" si="14"/>
        <v>0</v>
      </c>
    </row>
    <row r="20" spans="1:23" x14ac:dyDescent="0.35">
      <c r="A20" t="str">
        <f>IF(Source!B20="","",IF(Source!F20="N",Source!B20&amp;Source!C20&amp;Source!D20,Source!E20&amp;Source!C20&amp;Source!D20))</f>
        <v>2042315</v>
      </c>
      <c r="B20" t="str">
        <f>IF(Source!G20="","",Source!G20)</f>
        <v>0022</v>
      </c>
      <c r="C20">
        <f>IF(A20="","",IFERROR(VLOOKUP(A20&amp;"-"&amp;B20,'Ref Source'!D:J,7,FALSE),""))</f>
        <v>0.26</v>
      </c>
      <c r="D20">
        <f>IF(A20="","",IFERROR(VLOOKUP(A20&amp;"-"&amp;B20,'Ref Source'!D:J,4,FALSE),""))</f>
        <v>2019</v>
      </c>
      <c r="E20">
        <f>IF(A20="","",IFERROR(VLOOKUP(A20&amp;"-"&amp;B20,'Ref Source'!D:J,5,FALSE),""))</f>
        <v>2026</v>
      </c>
      <c r="F20">
        <f>IF(Source!H20="","",Source!H20)</f>
        <v>5499947</v>
      </c>
      <c r="G20">
        <f>IF(Source!I20="","",Source!I20)</f>
        <v>0.26</v>
      </c>
      <c r="H20" t="str">
        <f>IF(A20="","",IF(Source!F20="N","Y",IF(Source!E20=Source!B20,"Y","N")))</f>
        <v>Y</v>
      </c>
      <c r="I20">
        <f t="shared" si="0"/>
        <v>5499947</v>
      </c>
      <c r="J20">
        <f t="shared" si="5"/>
        <v>0.26</v>
      </c>
      <c r="L20" t="str">
        <f t="shared" si="1"/>
        <v/>
      </c>
      <c r="M20" t="str">
        <f>IF(L20="","",COUNTIF($L$2:L20,L20))</f>
        <v/>
      </c>
      <c r="N20" t="str">
        <f t="shared" si="6"/>
        <v>2042315</v>
      </c>
      <c r="O20" t="str">
        <f t="shared" si="2"/>
        <v>0022-Referednum Fund-Exempt Operating -Post 2009</v>
      </c>
      <c r="P20">
        <f t="shared" si="7"/>
        <v>0.26</v>
      </c>
      <c r="Q20">
        <f t="shared" si="8"/>
        <v>2019</v>
      </c>
      <c r="R20">
        <f t="shared" si="9"/>
        <v>2026</v>
      </c>
      <c r="S20">
        <f t="shared" si="10"/>
        <v>5499947</v>
      </c>
      <c r="T20">
        <f t="shared" si="11"/>
        <v>0.26</v>
      </c>
      <c r="U20" t="str">
        <f t="shared" si="12"/>
        <v>Y</v>
      </c>
      <c r="V20">
        <f t="shared" si="13"/>
        <v>5499947</v>
      </c>
      <c r="W20">
        <f t="shared" si="14"/>
        <v>0.26</v>
      </c>
    </row>
    <row r="21" spans="1:23" x14ac:dyDescent="0.35">
      <c r="A21" t="str">
        <f>IF(Source!B21="","",IF(Source!F21="N",Source!B21&amp;Source!C21&amp;Source!D21,Source!E21&amp;Source!C21&amp;Source!D21))</f>
        <v>5045455</v>
      </c>
      <c r="B21" t="str">
        <f>IF(Source!G21="","",Source!G21)</f>
        <v>0022</v>
      </c>
      <c r="C21">
        <f>IF(A21="","",IFERROR(VLOOKUP(A21&amp;"-"&amp;B21,'Ref Source'!D:J,7,FALSE),""))</f>
        <v>0.17</v>
      </c>
      <c r="D21">
        <f>IF(A21="","",IFERROR(VLOOKUP(A21&amp;"-"&amp;B21,'Ref Source'!D:J,4,FALSE),""))</f>
        <v>2019</v>
      </c>
      <c r="E21">
        <f>IF(A21="","",IFERROR(VLOOKUP(A21&amp;"-"&amp;B21,'Ref Source'!D:J,5,FALSE),""))</f>
        <v>2026</v>
      </c>
      <c r="F21">
        <f>IF(Source!H21="","",Source!H21)</f>
        <v>112706</v>
      </c>
      <c r="G21">
        <f>IF(Source!I21="","",Source!I21)</f>
        <v>0.17</v>
      </c>
      <c r="H21" t="str">
        <f>IF(A21="","",IF(Source!F21="N","Y",IF(Source!E21=Source!B21,"Y","N")))</f>
        <v>N</v>
      </c>
      <c r="I21" t="str">
        <f t="shared" si="0"/>
        <v/>
      </c>
      <c r="J21" t="str">
        <f t="shared" si="5"/>
        <v/>
      </c>
      <c r="L21" t="str">
        <f t="shared" si="1"/>
        <v/>
      </c>
      <c r="M21" t="str">
        <f>IF(L21="","",COUNTIF($L$2:L21,L21))</f>
        <v/>
      </c>
      <c r="N21" t="str">
        <f t="shared" si="6"/>
        <v/>
      </c>
      <c r="O21" t="str">
        <f t="shared" si="2"/>
        <v/>
      </c>
      <c r="P21" t="str">
        <f t="shared" si="7"/>
        <v/>
      </c>
      <c r="Q21" t="str">
        <f t="shared" si="8"/>
        <v/>
      </c>
      <c r="R21" t="str">
        <f t="shared" si="9"/>
        <v/>
      </c>
      <c r="S21" t="str">
        <f t="shared" si="10"/>
        <v/>
      </c>
      <c r="T21" t="str">
        <f t="shared" si="11"/>
        <v/>
      </c>
      <c r="U21" t="str">
        <f t="shared" si="12"/>
        <v/>
      </c>
      <c r="V21" t="str">
        <f t="shared" si="13"/>
        <v/>
      </c>
      <c r="W21" t="str">
        <f t="shared" si="14"/>
        <v/>
      </c>
    </row>
    <row r="22" spans="1:23" x14ac:dyDescent="0.35">
      <c r="A22" t="str">
        <f>IF(Source!B22="","",IF(Source!F22="N",Source!B22&amp;Source!C22&amp;Source!D22,Source!E22&amp;Source!C22&amp;Source!D22))</f>
        <v>2842980</v>
      </c>
      <c r="B22" t="str">
        <f>IF(Source!G22="","",Source!G22)</f>
        <v>0022</v>
      </c>
      <c r="C22" t="str">
        <f>IF(A22="","",IFERROR(VLOOKUP(A22&amp;"-"&amp;B22,'Ref Source'!D:J,7,FALSE),""))</f>
        <v/>
      </c>
      <c r="D22" t="str">
        <f>IF(A22="","",IFERROR(VLOOKUP(A22&amp;"-"&amp;B22,'Ref Source'!D:J,4,FALSE),""))</f>
        <v/>
      </c>
      <c r="E22" t="str">
        <f>IF(A22="","",IFERROR(VLOOKUP(A22&amp;"-"&amp;B22,'Ref Source'!D:J,5,FALSE),""))</f>
        <v/>
      </c>
      <c r="F22">
        <f>IF(Source!H22="","",Source!H22)</f>
        <v>0</v>
      </c>
      <c r="G22">
        <f>IF(Source!I22="","",Source!I22)</f>
        <v>0</v>
      </c>
      <c r="H22" t="str">
        <f>IF(A22="","",IF(Source!F22="N","Y",IF(Source!E22=Source!B22,"Y","N")))</f>
        <v>Y</v>
      </c>
      <c r="I22">
        <f t="shared" si="0"/>
        <v>0</v>
      </c>
      <c r="J22">
        <f t="shared" si="5"/>
        <v>0</v>
      </c>
      <c r="L22" t="str">
        <f t="shared" si="1"/>
        <v/>
      </c>
      <c r="M22" t="str">
        <f>IF(L22="","",COUNTIF($L$2:L22,L22))</f>
        <v/>
      </c>
      <c r="N22" t="str">
        <f t="shared" si="6"/>
        <v>2842980</v>
      </c>
      <c r="O22" t="str">
        <f t="shared" si="2"/>
        <v>0022-Referednum Fund-Exempt Operating -Post 2009</v>
      </c>
      <c r="P22" t="str">
        <f t="shared" si="7"/>
        <v/>
      </c>
      <c r="Q22" t="str">
        <f t="shared" si="8"/>
        <v/>
      </c>
      <c r="R22" t="str">
        <f t="shared" si="9"/>
        <v/>
      </c>
      <c r="S22">
        <f t="shared" si="10"/>
        <v>0</v>
      </c>
      <c r="T22">
        <f t="shared" si="11"/>
        <v>0</v>
      </c>
      <c r="U22" t="str">
        <f t="shared" si="12"/>
        <v>Y</v>
      </c>
      <c r="V22">
        <f t="shared" si="13"/>
        <v>0</v>
      </c>
      <c r="W22">
        <f t="shared" si="14"/>
        <v>0</v>
      </c>
    </row>
    <row r="23" spans="1:23" x14ac:dyDescent="0.35">
      <c r="A23" t="str">
        <f>IF(Source!B23="","",IF(Source!F23="N",Source!B23&amp;Source!C23&amp;Source!D23,Source!E23&amp;Source!C23&amp;Source!D23))</f>
        <v>2943005</v>
      </c>
      <c r="B23" t="str">
        <f>IF(Source!G23="","",Source!G23)</f>
        <v>0022</v>
      </c>
      <c r="C23">
        <f>IF(A23="","",IFERROR(VLOOKUP(A23&amp;"-"&amp;B23,'Ref Source'!D:J,7,FALSE),""))</f>
        <v>0.22750000000000001</v>
      </c>
      <c r="D23">
        <f>IF(A23="","",IFERROR(VLOOKUP(A23&amp;"-"&amp;B23,'Ref Source'!D:J,4,FALSE),""))</f>
        <v>2017</v>
      </c>
      <c r="E23">
        <f>IF(A23="","",IFERROR(VLOOKUP(A23&amp;"-"&amp;B23,'Ref Source'!D:J,5,FALSE),""))</f>
        <v>2023</v>
      </c>
      <c r="F23">
        <f>IF(Source!H23="","",Source!H23)</f>
        <v>25673964</v>
      </c>
      <c r="G23">
        <f>IF(Source!I23="","",Source!I23)</f>
        <v>0.22750000000000001</v>
      </c>
      <c r="H23" t="str">
        <f>IF(A23="","",IF(Source!F23="N","Y",IF(Source!E23=Source!B23,"Y","N")))</f>
        <v>Y</v>
      </c>
      <c r="I23">
        <f t="shared" si="0"/>
        <v>25673964</v>
      </c>
      <c r="J23">
        <f t="shared" si="5"/>
        <v>0.22750000000000001</v>
      </c>
      <c r="L23" t="str">
        <f t="shared" si="1"/>
        <v>X</v>
      </c>
      <c r="M23">
        <f>IF(L23="","",COUNTIF($L$2:L23,L23))</f>
        <v>1</v>
      </c>
      <c r="N23" t="str">
        <f t="shared" si="6"/>
        <v>2943005</v>
      </c>
      <c r="O23" t="str">
        <f t="shared" si="2"/>
        <v>0022-Referednum Fund-Exempt Operating -Post 2009</v>
      </c>
      <c r="P23">
        <f t="shared" si="7"/>
        <v>0.22750000000000001</v>
      </c>
      <c r="Q23">
        <f t="shared" si="8"/>
        <v>2017</v>
      </c>
      <c r="R23">
        <f t="shared" si="9"/>
        <v>2023</v>
      </c>
      <c r="S23">
        <f t="shared" si="10"/>
        <v>25673964</v>
      </c>
      <c r="T23">
        <f t="shared" si="11"/>
        <v>0.22750000000000001</v>
      </c>
      <c r="U23" t="str">
        <f t="shared" si="12"/>
        <v>Y</v>
      </c>
      <c r="V23">
        <f t="shared" si="13"/>
        <v>25673964</v>
      </c>
      <c r="W23">
        <f t="shared" si="14"/>
        <v>0.22750000000000001</v>
      </c>
    </row>
    <row r="24" spans="1:23" x14ac:dyDescent="0.35">
      <c r="A24" t="str">
        <f>IF(Source!B24="","",IF(Source!F24="N",Source!B24&amp;Source!C24&amp;Source!D24,Source!E24&amp;Source!C24&amp;Source!D24))</f>
        <v>2943030</v>
      </c>
      <c r="B24" t="str">
        <f>IF(Source!G24="","",Source!G24)</f>
        <v>0022</v>
      </c>
      <c r="C24">
        <f>IF(A24="","",IFERROR(VLOOKUP(A24&amp;"-"&amp;B24,'Ref Source'!D:J,7,FALSE),""))</f>
        <v>0.17</v>
      </c>
      <c r="D24">
        <f>IF(A24="","",IFERROR(VLOOKUP(A24&amp;"-"&amp;B24,'Ref Source'!D:J,4,FALSE),""))</f>
        <v>2023</v>
      </c>
      <c r="E24">
        <f>IF(A24="","",IFERROR(VLOOKUP(A24&amp;"-"&amp;B24,'Ref Source'!D:J,5,FALSE),""))</f>
        <v>2030</v>
      </c>
      <c r="F24">
        <f>IF(Source!H24="","",Source!H24)</f>
        <v>9402751</v>
      </c>
      <c r="G24">
        <f>IF(Source!I24="","",Source!I24)</f>
        <v>0.17</v>
      </c>
      <c r="H24" t="str">
        <f>IF(A24="","",IF(Source!F24="N","Y",IF(Source!E24=Source!B24,"Y","N")))</f>
        <v>Y</v>
      </c>
      <c r="I24">
        <f t="shared" si="0"/>
        <v>9402751</v>
      </c>
      <c r="J24">
        <f t="shared" si="5"/>
        <v>0.17</v>
      </c>
      <c r="L24" t="str">
        <f t="shared" si="1"/>
        <v/>
      </c>
      <c r="M24" t="str">
        <f>IF(L24="","",COUNTIF($L$2:L24,L24))</f>
        <v/>
      </c>
      <c r="N24" t="str">
        <f t="shared" si="6"/>
        <v>2943030</v>
      </c>
      <c r="O24" t="str">
        <f t="shared" si="2"/>
        <v>0022-Referednum Fund-Exempt Operating -Post 2009</v>
      </c>
      <c r="P24">
        <f t="shared" si="7"/>
        <v>0.17</v>
      </c>
      <c r="Q24">
        <f t="shared" si="8"/>
        <v>2023</v>
      </c>
      <c r="R24">
        <f t="shared" si="9"/>
        <v>2030</v>
      </c>
      <c r="S24">
        <f t="shared" si="10"/>
        <v>9402751</v>
      </c>
      <c r="T24">
        <f t="shared" si="11"/>
        <v>0.17</v>
      </c>
      <c r="U24" t="str">
        <f t="shared" si="12"/>
        <v>Y</v>
      </c>
      <c r="V24">
        <f t="shared" si="13"/>
        <v>9402751</v>
      </c>
      <c r="W24">
        <f t="shared" si="14"/>
        <v>0.17</v>
      </c>
    </row>
    <row r="25" spans="1:23" x14ac:dyDescent="0.35">
      <c r="A25" t="str">
        <f>IF(Source!B25="","",IF(Source!F25="N",Source!B25&amp;Source!C25&amp;Source!D25,Source!E25&amp;Source!C25&amp;Source!D25))</f>
        <v>2943055</v>
      </c>
      <c r="B25" t="str">
        <f>IF(Source!G25="","",Source!G25)</f>
        <v>0022</v>
      </c>
      <c r="C25">
        <f>IF(A25="","",IFERROR(VLOOKUP(A25&amp;"-"&amp;B25,'Ref Source'!D:J,7,FALSE),""))</f>
        <v>0.25</v>
      </c>
      <c r="D25">
        <f>IF(A25="","",IFERROR(VLOOKUP(A25&amp;"-"&amp;B25,'Ref Source'!D:J,4,FALSE),""))</f>
        <v>2024</v>
      </c>
      <c r="E25">
        <f>IF(A25="","",IFERROR(VLOOKUP(A25&amp;"-"&amp;B25,'Ref Source'!D:J,5,FALSE),""))</f>
        <v>2031</v>
      </c>
      <c r="F25">
        <f>IF(Source!H25="","",Source!H25)</f>
        <v>872183</v>
      </c>
      <c r="G25">
        <f>IF(Source!I25="","",Source!I25)</f>
        <v>0.25</v>
      </c>
      <c r="H25" t="str">
        <f>IF(A25="","",IF(Source!F25="N","Y",IF(Source!E25=Source!B25,"Y","N")))</f>
        <v>Y</v>
      </c>
      <c r="I25">
        <f t="shared" si="0"/>
        <v>1272995</v>
      </c>
      <c r="J25">
        <f t="shared" si="5"/>
        <v>0.25</v>
      </c>
      <c r="L25" t="str">
        <f t="shared" si="1"/>
        <v/>
      </c>
      <c r="M25" t="str">
        <f>IF(L25="","",COUNTIF($L$2:L25,L25))</f>
        <v/>
      </c>
      <c r="N25" t="str">
        <f t="shared" si="6"/>
        <v>2943055</v>
      </c>
      <c r="O25" t="str">
        <f t="shared" si="2"/>
        <v>0022-Referednum Fund-Exempt Operating -Post 2009</v>
      </c>
      <c r="P25">
        <f t="shared" si="7"/>
        <v>0.25</v>
      </c>
      <c r="Q25">
        <f t="shared" si="8"/>
        <v>2024</v>
      </c>
      <c r="R25">
        <f t="shared" si="9"/>
        <v>2031</v>
      </c>
      <c r="S25">
        <f t="shared" si="10"/>
        <v>872183</v>
      </c>
      <c r="T25">
        <f t="shared" si="11"/>
        <v>0.25</v>
      </c>
      <c r="U25" t="str">
        <f t="shared" si="12"/>
        <v>Y</v>
      </c>
      <c r="V25">
        <f t="shared" si="13"/>
        <v>1272995</v>
      </c>
      <c r="W25">
        <f t="shared" si="14"/>
        <v>0.25</v>
      </c>
    </row>
    <row r="26" spans="1:23" x14ac:dyDescent="0.35">
      <c r="A26" t="str">
        <f>IF(Source!B26="","",IF(Source!F26="N",Source!B26&amp;Source!C26&amp;Source!D26,Source!E26&amp;Source!C26&amp;Source!D26))</f>
        <v>2943060</v>
      </c>
      <c r="B26" t="str">
        <f>IF(Source!G26="","",Source!G26)</f>
        <v>0022</v>
      </c>
      <c r="C26">
        <f>IF(A26="","",IFERROR(VLOOKUP(A26&amp;"-"&amp;B26,'Ref Source'!D:J,7,FALSE),""))</f>
        <v>0.19</v>
      </c>
      <c r="D26">
        <f>IF(A26="","",IFERROR(VLOOKUP(A26&amp;"-"&amp;B26,'Ref Source'!D:J,4,FALSE),""))</f>
        <v>2018</v>
      </c>
      <c r="E26">
        <f>IF(A26="","",IFERROR(VLOOKUP(A26&amp;"-"&amp;B26,'Ref Source'!D:J,5,FALSE),""))</f>
        <v>2024</v>
      </c>
      <c r="F26">
        <f>IF(Source!H26="","",Source!H26)</f>
        <v>23956464</v>
      </c>
      <c r="G26">
        <f>IF(Source!I26="","",Source!I26)</f>
        <v>0.19</v>
      </c>
      <c r="H26" t="str">
        <f>IF(A26="","",IF(Source!F26="N","Y",IF(Source!E26=Source!B26,"Y","N")))</f>
        <v>Y</v>
      </c>
      <c r="I26">
        <f t="shared" si="0"/>
        <v>23956464</v>
      </c>
      <c r="J26">
        <f t="shared" si="5"/>
        <v>0.19</v>
      </c>
      <c r="L26" t="str">
        <f t="shared" si="1"/>
        <v/>
      </c>
      <c r="M26" t="str">
        <f>IF(L26="","",COUNTIF($L$2:L26,L26))</f>
        <v/>
      </c>
      <c r="N26" t="str">
        <f t="shared" si="6"/>
        <v>2943060</v>
      </c>
      <c r="O26" t="str">
        <f t="shared" si="2"/>
        <v>0022-Referednum Fund-Exempt Operating -Post 2009</v>
      </c>
      <c r="P26">
        <f t="shared" si="7"/>
        <v>0.19</v>
      </c>
      <c r="Q26">
        <f t="shared" si="8"/>
        <v>2018</v>
      </c>
      <c r="R26">
        <f t="shared" si="9"/>
        <v>2024</v>
      </c>
      <c r="S26">
        <f t="shared" si="10"/>
        <v>23956464</v>
      </c>
      <c r="T26">
        <f t="shared" si="11"/>
        <v>0.19</v>
      </c>
      <c r="U26" t="str">
        <f t="shared" si="12"/>
        <v>Y</v>
      </c>
      <c r="V26">
        <f t="shared" si="13"/>
        <v>23956464</v>
      </c>
      <c r="W26">
        <f t="shared" si="14"/>
        <v>0.19</v>
      </c>
    </row>
    <row r="27" spans="1:23" x14ac:dyDescent="0.35">
      <c r="A27" t="str">
        <f>IF(Source!B27="","",IF(Source!F27="N",Source!B27&amp;Source!C27&amp;Source!D27,Source!E27&amp;Source!C27&amp;Source!D27))</f>
        <v>2943060</v>
      </c>
      <c r="B27" t="str">
        <f>IF(Source!G27="","",Source!G27)</f>
        <v>0025</v>
      </c>
      <c r="C27">
        <f>IF(A27="","",IFERROR(VLOOKUP(A27&amp;"-"&amp;B27,'Ref Source'!D:J,7,FALSE),""))</f>
        <v>0.05</v>
      </c>
      <c r="D27">
        <f>IF(A27="","",IFERROR(VLOOKUP(A27&amp;"-"&amp;B27,'Ref Source'!D:J,4,FALSE),""))</f>
        <v>2020</v>
      </c>
      <c r="E27">
        <f>IF(A27="","",IFERROR(VLOOKUP(A27&amp;"-"&amp;B27,'Ref Source'!D:J,5,FALSE),""))</f>
        <v>2027</v>
      </c>
      <c r="F27">
        <f>IF(Source!H27="","",Source!H27)</f>
        <v>6304333</v>
      </c>
      <c r="G27">
        <f>IF(Source!I27="","",Source!I27)</f>
        <v>0.05</v>
      </c>
      <c r="H27" t="str">
        <f>IF(A27="","",IF(Source!F27="N","Y",IF(Source!E27=Source!B27,"Y","N")))</f>
        <v>Y</v>
      </c>
      <c r="I27">
        <f t="shared" si="0"/>
        <v>6304333</v>
      </c>
      <c r="J27">
        <f t="shared" si="5"/>
        <v>0.05</v>
      </c>
      <c r="L27" t="str">
        <f t="shared" si="1"/>
        <v/>
      </c>
      <c r="M27" t="str">
        <f>IF(L27="","",COUNTIF($L$2:L27,L27))</f>
        <v/>
      </c>
      <c r="N27" t="str">
        <f t="shared" si="6"/>
        <v>2943060</v>
      </c>
      <c r="O27" t="str">
        <f t="shared" si="2"/>
        <v>0025-School Safety Referendum</v>
      </c>
      <c r="P27">
        <f t="shared" si="7"/>
        <v>0.05</v>
      </c>
      <c r="Q27">
        <f t="shared" si="8"/>
        <v>2020</v>
      </c>
      <c r="R27">
        <f t="shared" si="9"/>
        <v>2027</v>
      </c>
      <c r="S27">
        <f t="shared" si="10"/>
        <v>6304333</v>
      </c>
      <c r="T27">
        <f t="shared" si="11"/>
        <v>0.05</v>
      </c>
      <c r="U27" t="str">
        <f t="shared" si="12"/>
        <v>Y</v>
      </c>
      <c r="V27">
        <f t="shared" si="13"/>
        <v>6304333</v>
      </c>
      <c r="W27">
        <f t="shared" si="14"/>
        <v>0.05</v>
      </c>
    </row>
    <row r="28" spans="1:23" x14ac:dyDescent="0.35">
      <c r="A28" t="str">
        <f>IF(Source!B28="","",IF(Source!F28="N",Source!B28&amp;Source!C28&amp;Source!D28,Source!E28&amp;Source!C28&amp;Source!D28))</f>
        <v>2943070</v>
      </c>
      <c r="B28" t="str">
        <f>IF(Source!G28="","",Source!G28)</f>
        <v>0022</v>
      </c>
      <c r="C28">
        <f>IF(A28="","",IFERROR(VLOOKUP(A28&amp;"-"&amp;B28,'Ref Source'!D:J,7,FALSE),""))</f>
        <v>0.37</v>
      </c>
      <c r="D28">
        <f>IF(A28="","",IFERROR(VLOOKUP(A28&amp;"-"&amp;B28,'Ref Source'!D:J,4,FALSE),""))</f>
        <v>2019</v>
      </c>
      <c r="E28">
        <f>IF(A28="","",IFERROR(VLOOKUP(A28&amp;"-"&amp;B28,'Ref Source'!D:J,5,FALSE),""))</f>
        <v>2026</v>
      </c>
      <c r="F28">
        <f>IF(Source!H28="","",Source!H28)</f>
        <v>19454732</v>
      </c>
      <c r="G28">
        <f>IF(Source!I28="","",Source!I28)</f>
        <v>0.37</v>
      </c>
      <c r="H28" t="str">
        <f>IF(A28="","",IF(Source!F28="N","Y",IF(Source!E28=Source!B28,"Y","N")))</f>
        <v>Y</v>
      </c>
      <c r="I28">
        <f t="shared" si="0"/>
        <v>19454732</v>
      </c>
      <c r="J28">
        <f t="shared" si="5"/>
        <v>0.37</v>
      </c>
      <c r="L28" t="str">
        <f t="shared" si="1"/>
        <v/>
      </c>
      <c r="M28" t="str">
        <f>IF(L28="","",COUNTIF($L$2:L28,L28))</f>
        <v/>
      </c>
      <c r="N28" t="str">
        <f t="shared" si="6"/>
        <v>2943070</v>
      </c>
      <c r="O28" t="str">
        <f t="shared" si="2"/>
        <v>0022-Referednum Fund-Exempt Operating -Post 2009</v>
      </c>
      <c r="P28">
        <f t="shared" si="7"/>
        <v>0.37</v>
      </c>
      <c r="Q28">
        <f t="shared" si="8"/>
        <v>2019</v>
      </c>
      <c r="R28">
        <f t="shared" si="9"/>
        <v>2026</v>
      </c>
      <c r="S28">
        <f t="shared" si="10"/>
        <v>19454732</v>
      </c>
      <c r="T28">
        <f t="shared" si="11"/>
        <v>0.37</v>
      </c>
      <c r="U28" t="str">
        <f t="shared" si="12"/>
        <v>Y</v>
      </c>
      <c r="V28">
        <f t="shared" si="13"/>
        <v>19454732</v>
      </c>
      <c r="W28">
        <f t="shared" si="14"/>
        <v>0.37</v>
      </c>
    </row>
    <row r="29" spans="1:23" x14ac:dyDescent="0.35">
      <c r="A29" t="str">
        <f>IF(Source!B29="","",IF(Source!F29="N",Source!B29&amp;Source!C29&amp;Source!D29,Source!E29&amp;Source!C29&amp;Source!D29))</f>
        <v>3043135</v>
      </c>
      <c r="B29" t="str">
        <f>IF(Source!G29="","",Source!G29)</f>
        <v>0022</v>
      </c>
      <c r="C29">
        <f>IF(A29="","",IFERROR(VLOOKUP(A29&amp;"-"&amp;B29,'Ref Source'!D:J,7,FALSE),""))</f>
        <v>0.17</v>
      </c>
      <c r="D29">
        <f>IF(A29="","",IFERROR(VLOOKUP(A29&amp;"-"&amp;B29,'Ref Source'!D:J,4,FALSE),""))</f>
        <v>2023</v>
      </c>
      <c r="E29">
        <f>IF(A29="","",IFERROR(VLOOKUP(A29&amp;"-"&amp;B29,'Ref Source'!D:J,5,FALSE),""))</f>
        <v>2030</v>
      </c>
      <c r="F29">
        <f>IF(Source!H29="","",Source!H29)</f>
        <v>3663623</v>
      </c>
      <c r="G29">
        <f>IF(Source!I29="","",Source!I29)</f>
        <v>0.17</v>
      </c>
      <c r="H29" t="str">
        <f>IF(A29="","",IF(Source!F29="N","Y",IF(Source!E29=Source!B29,"Y","N")))</f>
        <v>Y</v>
      </c>
      <c r="I29">
        <f t="shared" si="0"/>
        <v>3663623</v>
      </c>
      <c r="J29">
        <f t="shared" si="5"/>
        <v>0.17</v>
      </c>
      <c r="L29" t="str">
        <f t="shared" si="1"/>
        <v/>
      </c>
      <c r="M29" t="str">
        <f>IF(L29="","",COUNTIF($L$2:L29,L29))</f>
        <v/>
      </c>
      <c r="N29" t="str">
        <f t="shared" si="6"/>
        <v>3043135</v>
      </c>
      <c r="O29" t="str">
        <f t="shared" si="2"/>
        <v>0022-Referednum Fund-Exempt Operating -Post 2009</v>
      </c>
      <c r="P29">
        <f t="shared" si="7"/>
        <v>0.17</v>
      </c>
      <c r="Q29">
        <f t="shared" si="8"/>
        <v>2023</v>
      </c>
      <c r="R29">
        <f t="shared" si="9"/>
        <v>2030</v>
      </c>
      <c r="S29">
        <f t="shared" si="10"/>
        <v>3663623</v>
      </c>
      <c r="T29">
        <f t="shared" si="11"/>
        <v>0.17</v>
      </c>
      <c r="U29" t="str">
        <f t="shared" si="12"/>
        <v>Y</v>
      </c>
      <c r="V29">
        <f t="shared" si="13"/>
        <v>3663623</v>
      </c>
      <c r="W29">
        <f t="shared" si="14"/>
        <v>0.17</v>
      </c>
    </row>
    <row r="30" spans="1:23" x14ac:dyDescent="0.35">
      <c r="A30" t="str">
        <f>IF(Source!B30="","",IF(Source!F30="N",Source!B30&amp;Source!C30&amp;Source!D30,Source!E30&amp;Source!C30&amp;Source!D30))</f>
        <v>3143160</v>
      </c>
      <c r="B30" t="str">
        <f>IF(Source!G30="","",Source!G30)</f>
        <v>0022</v>
      </c>
      <c r="C30">
        <f>IF(A30="","",IFERROR(VLOOKUP(A30&amp;"-"&amp;B30,'Ref Source'!D:J,7,FALSE),""))</f>
        <v>0.17</v>
      </c>
      <c r="D30">
        <f>IF(A30="","",IFERROR(VLOOKUP(A30&amp;"-"&amp;B30,'Ref Source'!D:J,4,FALSE),""))</f>
        <v>2021</v>
      </c>
      <c r="E30">
        <f>IF(A30="","",IFERROR(VLOOKUP(A30&amp;"-"&amp;B30,'Ref Source'!D:J,5,FALSE),""))</f>
        <v>2028</v>
      </c>
      <c r="F30">
        <f>IF(Source!H30="","",Source!H30)</f>
        <v>349956</v>
      </c>
      <c r="G30">
        <f>IF(Source!I30="","",Source!I30)</f>
        <v>0.12709999999999999</v>
      </c>
      <c r="H30" t="str">
        <f>IF(A30="","",IF(Source!F30="N","Y",IF(Source!E30=Source!B30,"Y","N")))</f>
        <v>Y</v>
      </c>
      <c r="I30">
        <f t="shared" si="0"/>
        <v>349956</v>
      </c>
      <c r="J30">
        <f t="shared" si="5"/>
        <v>0.12709999999999999</v>
      </c>
      <c r="L30" t="str">
        <f t="shared" si="1"/>
        <v/>
      </c>
      <c r="M30" t="str">
        <f>IF(L30="","",COUNTIF($L$2:L30,L30))</f>
        <v/>
      </c>
      <c r="N30" t="str">
        <f t="shared" si="6"/>
        <v>3143160</v>
      </c>
      <c r="O30" t="str">
        <f t="shared" si="2"/>
        <v>0022-Referednum Fund-Exempt Operating -Post 2009</v>
      </c>
      <c r="P30">
        <f t="shared" si="7"/>
        <v>0.17</v>
      </c>
      <c r="Q30">
        <f t="shared" si="8"/>
        <v>2021</v>
      </c>
      <c r="R30">
        <f t="shared" si="9"/>
        <v>2028</v>
      </c>
      <c r="S30">
        <f t="shared" si="10"/>
        <v>349956</v>
      </c>
      <c r="T30">
        <f t="shared" si="11"/>
        <v>0.12709999999999999</v>
      </c>
      <c r="U30" t="str">
        <f t="shared" si="12"/>
        <v>Y</v>
      </c>
      <c r="V30">
        <f t="shared" si="13"/>
        <v>349956</v>
      </c>
      <c r="W30">
        <f t="shared" si="14"/>
        <v>0.12709999999999999</v>
      </c>
    </row>
    <row r="31" spans="1:23" x14ac:dyDescent="0.35">
      <c r="A31" t="str">
        <f>IF(Source!B31="","",IF(Source!F31="N",Source!B31&amp;Source!C31&amp;Source!D31,Source!E31&amp;Source!C31&amp;Source!D31))</f>
        <v>3243315</v>
      </c>
      <c r="B31" t="str">
        <f>IF(Source!G31="","",Source!G31)</f>
        <v>0022</v>
      </c>
      <c r="C31">
        <f>IF(A31="","",IFERROR(VLOOKUP(A31&amp;"-"&amp;B31,'Ref Source'!D:J,7,FALSE),""))</f>
        <v>0.35360000000000003</v>
      </c>
      <c r="D31">
        <f>IF(A31="","",IFERROR(VLOOKUP(A31&amp;"-"&amp;B31,'Ref Source'!D:J,4,FALSE),""))</f>
        <v>2019</v>
      </c>
      <c r="E31">
        <f>IF(A31="","",IFERROR(VLOOKUP(A31&amp;"-"&amp;B31,'Ref Source'!D:J,5,FALSE),""))</f>
        <v>2026</v>
      </c>
      <c r="F31">
        <f>IF(Source!H31="","",Source!H31)</f>
        <v>10805191</v>
      </c>
      <c r="G31">
        <f>IF(Source!I31="","",Source!I31)</f>
        <v>0.24</v>
      </c>
      <c r="H31" t="str">
        <f>IF(A31="","",IF(Source!F31="N","Y",IF(Source!E31=Source!B31,"Y","N")))</f>
        <v>Y</v>
      </c>
      <c r="I31">
        <f t="shared" si="0"/>
        <v>10805191</v>
      </c>
      <c r="J31">
        <f t="shared" si="5"/>
        <v>0.24</v>
      </c>
      <c r="L31" t="str">
        <f t="shared" si="1"/>
        <v/>
      </c>
      <c r="M31" t="str">
        <f>IF(L31="","",COUNTIF($L$2:L31,L31))</f>
        <v/>
      </c>
      <c r="N31" t="str">
        <f t="shared" si="6"/>
        <v>3243315</v>
      </c>
      <c r="O31" t="str">
        <f t="shared" si="2"/>
        <v>0022-Referednum Fund-Exempt Operating -Post 2009</v>
      </c>
      <c r="P31">
        <f t="shared" si="7"/>
        <v>0.35360000000000003</v>
      </c>
      <c r="Q31">
        <f t="shared" si="8"/>
        <v>2019</v>
      </c>
      <c r="R31">
        <f t="shared" si="9"/>
        <v>2026</v>
      </c>
      <c r="S31">
        <f t="shared" si="10"/>
        <v>10805191</v>
      </c>
      <c r="T31">
        <f t="shared" si="11"/>
        <v>0.24</v>
      </c>
      <c r="U31" t="str">
        <f t="shared" si="12"/>
        <v>Y</v>
      </c>
      <c r="V31">
        <f t="shared" si="13"/>
        <v>10805191</v>
      </c>
      <c r="W31">
        <f t="shared" si="14"/>
        <v>0.24</v>
      </c>
    </row>
    <row r="32" spans="1:23" x14ac:dyDescent="0.35">
      <c r="A32" t="str">
        <f>IF(Source!B32="","",IF(Source!F32="N",Source!B32&amp;Source!C32&amp;Source!D32,Source!E32&amp;Source!C32&amp;Source!D32))</f>
        <v>3643640</v>
      </c>
      <c r="B32" t="str">
        <f>IF(Source!G32="","",Source!G32)</f>
        <v>0022</v>
      </c>
      <c r="C32" t="str">
        <f>IF(A32="","",IFERROR(VLOOKUP(A32&amp;"-"&amp;B32,'Ref Source'!D:J,7,FALSE),""))</f>
        <v/>
      </c>
      <c r="D32" t="str">
        <f>IF(A32="","",IFERROR(VLOOKUP(A32&amp;"-"&amp;B32,'Ref Source'!D:J,4,FALSE),""))</f>
        <v/>
      </c>
      <c r="E32" t="str">
        <f>IF(A32="","",IFERROR(VLOOKUP(A32&amp;"-"&amp;B32,'Ref Source'!D:J,5,FALSE),""))</f>
        <v/>
      </c>
      <c r="F32">
        <f>IF(Source!H32="","",Source!H32)</f>
        <v>0</v>
      </c>
      <c r="G32">
        <f>IF(Source!I32="","",Source!I32)</f>
        <v>0</v>
      </c>
      <c r="H32" t="str">
        <f>IF(A32="","",IF(Source!F32="N","Y",IF(Source!E32=Source!B32,"Y","N")))</f>
        <v>Y</v>
      </c>
      <c r="I32">
        <f t="shared" si="0"/>
        <v>0</v>
      </c>
      <c r="J32">
        <f t="shared" si="5"/>
        <v>0</v>
      </c>
      <c r="L32" t="str">
        <f t="shared" si="1"/>
        <v/>
      </c>
      <c r="M32" t="str">
        <f>IF(L32="","",COUNTIF($L$2:L32,L32))</f>
        <v/>
      </c>
      <c r="N32" t="str">
        <f t="shared" si="6"/>
        <v>3643640</v>
      </c>
      <c r="O32" t="str">
        <f t="shared" si="2"/>
        <v>0022-Referednum Fund-Exempt Operating -Post 2009</v>
      </c>
      <c r="P32" t="str">
        <f t="shared" si="7"/>
        <v/>
      </c>
      <c r="Q32" t="str">
        <f t="shared" si="8"/>
        <v/>
      </c>
      <c r="R32" t="str">
        <f t="shared" si="9"/>
        <v/>
      </c>
      <c r="S32">
        <f t="shared" si="10"/>
        <v>0</v>
      </c>
      <c r="T32">
        <f t="shared" si="11"/>
        <v>0</v>
      </c>
      <c r="U32" t="str">
        <f t="shared" si="12"/>
        <v>Y</v>
      </c>
      <c r="V32">
        <f t="shared" si="13"/>
        <v>0</v>
      </c>
      <c r="W32">
        <f t="shared" si="14"/>
        <v>0</v>
      </c>
    </row>
    <row r="33" spans="1:23" x14ac:dyDescent="0.35">
      <c r="A33" t="str">
        <f>IF(Source!B33="","",IF(Source!F33="N",Source!B33&amp;Source!C33&amp;Source!D33,Source!E33&amp;Source!C33&amp;Source!D33))</f>
        <v>9148535</v>
      </c>
      <c r="B33" t="str">
        <f>IF(Source!G33="","",Source!G33)</f>
        <v>0022</v>
      </c>
      <c r="C33">
        <f>IF(A33="","",IFERROR(VLOOKUP(A33&amp;"-"&amp;B33,'Ref Source'!D:J,7,FALSE),""))</f>
        <v>0.2737</v>
      </c>
      <c r="D33">
        <f>IF(A33="","",IFERROR(VLOOKUP(A33&amp;"-"&amp;B33,'Ref Source'!D:J,4,FALSE),""))</f>
        <v>2024</v>
      </c>
      <c r="E33">
        <f>IF(A33="","",IFERROR(VLOOKUP(A33&amp;"-"&amp;B33,'Ref Source'!D:J,5,FALSE),""))</f>
        <v>2031</v>
      </c>
      <c r="F33">
        <f>IF(Source!H33="","",Source!H33)</f>
        <v>863836</v>
      </c>
      <c r="G33">
        <f>IF(Source!I33="","",Source!I33)</f>
        <v>0.2737</v>
      </c>
      <c r="H33" t="str">
        <f>IF(A33="","",IF(Source!F33="N","Y",IF(Source!E33=Source!B33,"Y","N")))</f>
        <v>N</v>
      </c>
      <c r="I33" t="str">
        <f t="shared" si="0"/>
        <v/>
      </c>
      <c r="J33" t="str">
        <f t="shared" si="5"/>
        <v/>
      </c>
      <c r="L33" t="str">
        <f t="shared" si="1"/>
        <v/>
      </c>
      <c r="M33" t="str">
        <f>IF(L33="","",COUNTIF($L$2:L33,L33))</f>
        <v/>
      </c>
      <c r="N33" t="str">
        <f t="shared" si="6"/>
        <v/>
      </c>
      <c r="O33" t="str">
        <f t="shared" si="2"/>
        <v/>
      </c>
      <c r="P33" t="str">
        <f t="shared" si="7"/>
        <v/>
      </c>
      <c r="Q33" t="str">
        <f t="shared" si="8"/>
        <v/>
      </c>
      <c r="R33" t="str">
        <f t="shared" si="9"/>
        <v/>
      </c>
      <c r="S33" t="str">
        <f t="shared" si="10"/>
        <v/>
      </c>
      <c r="T33" t="str">
        <f t="shared" si="11"/>
        <v/>
      </c>
      <c r="U33" t="str">
        <f t="shared" si="12"/>
        <v/>
      </c>
      <c r="V33" t="str">
        <f t="shared" si="13"/>
        <v/>
      </c>
      <c r="W33" t="str">
        <f t="shared" si="14"/>
        <v/>
      </c>
    </row>
    <row r="34" spans="1:23" x14ac:dyDescent="0.35">
      <c r="A34" t="str">
        <f>IF(Source!B34="","",IF(Source!F34="N",Source!B34&amp;Source!C34&amp;Source!D34,Source!E34&amp;Source!C34&amp;Source!D34))</f>
        <v>4144145</v>
      </c>
      <c r="B34" t="str">
        <f>IF(Source!G34="","",Source!G34)</f>
        <v>0022</v>
      </c>
      <c r="C34">
        <f>IF(A34="","",IFERROR(VLOOKUP(A34&amp;"-"&amp;B34,'Ref Source'!D:J,7,FALSE),""))</f>
        <v>0.1</v>
      </c>
      <c r="D34">
        <f>IF(A34="","",IFERROR(VLOOKUP(A34&amp;"-"&amp;B34,'Ref Source'!D:J,4,FALSE),""))</f>
        <v>2019</v>
      </c>
      <c r="E34">
        <f>IF(A34="","",IFERROR(VLOOKUP(A34&amp;"-"&amp;B34,'Ref Source'!D:J,5,FALSE),""))</f>
        <v>2026</v>
      </c>
      <c r="F34">
        <f>IF(Source!H34="","",Source!H34)</f>
        <v>2247175</v>
      </c>
      <c r="G34">
        <f>IF(Source!I34="","",Source!I34)</f>
        <v>7.7299999999999994E-2</v>
      </c>
      <c r="H34" t="str">
        <f>IF(A34="","",IF(Source!F34="N","Y",IF(Source!E34=Source!B34,"Y","N")))</f>
        <v>Y</v>
      </c>
      <c r="I34">
        <f t="shared" ref="I34:I65" si="15">IF(A34="","",IF(H34="Y",SUMIFS(F:F,A:A,A34,B:B,B34),""))</f>
        <v>2247175</v>
      </c>
      <c r="J34">
        <f t="shared" si="5"/>
        <v>7.7299999999999994E-2</v>
      </c>
      <c r="L34" t="str">
        <f t="shared" ref="L34:L65" si="16">IF(N34=$L$1,"X","")</f>
        <v/>
      </c>
      <c r="M34" t="str">
        <f>IF(L34="","",COUNTIF($L$2:L34,L34))</f>
        <v/>
      </c>
      <c r="N34" t="str">
        <f t="shared" si="6"/>
        <v>4144145</v>
      </c>
      <c r="O34" t="str">
        <f t="shared" ref="O34:O65" si="17">IF($H34="Y",VLOOKUP(B34,$Y$8:$Z$10,2,FALSE),"")</f>
        <v>0022-Referednum Fund-Exempt Operating -Post 2009</v>
      </c>
      <c r="P34">
        <f t="shared" si="7"/>
        <v>0.1</v>
      </c>
      <c r="Q34">
        <f t="shared" si="8"/>
        <v>2019</v>
      </c>
      <c r="R34">
        <f t="shared" si="9"/>
        <v>2026</v>
      </c>
      <c r="S34">
        <f t="shared" si="10"/>
        <v>2247175</v>
      </c>
      <c r="T34">
        <f t="shared" si="11"/>
        <v>7.7299999999999994E-2</v>
      </c>
      <c r="U34" t="str">
        <f t="shared" si="12"/>
        <v>Y</v>
      </c>
      <c r="V34">
        <f t="shared" si="13"/>
        <v>2247175</v>
      </c>
      <c r="W34">
        <f t="shared" si="14"/>
        <v>7.7299999999999994E-2</v>
      </c>
    </row>
    <row r="35" spans="1:23" x14ac:dyDescent="0.35">
      <c r="A35" t="str">
        <f>IF(Source!B35="","",IF(Source!F35="N",Source!B35&amp;Source!C35&amp;Source!D35,Source!E35&amp;Source!C35&amp;Source!D35))</f>
        <v>4144215</v>
      </c>
      <c r="B35" t="str">
        <f>IF(Source!G35="","",Source!G35)</f>
        <v>0022</v>
      </c>
      <c r="C35">
        <f>IF(A35="","",IFERROR(VLOOKUP(A35&amp;"-"&amp;B35,'Ref Source'!D:J,7,FALSE),""))</f>
        <v>0.39</v>
      </c>
      <c r="D35">
        <f>IF(A35="","",IFERROR(VLOOKUP(A35&amp;"-"&amp;B35,'Ref Source'!D:J,4,FALSE),""))</f>
        <v>2023</v>
      </c>
      <c r="E35">
        <f>IF(A35="","",IFERROR(VLOOKUP(A35&amp;"-"&amp;B35,'Ref Source'!D:J,5,FALSE),""))</f>
        <v>2030</v>
      </c>
      <c r="F35">
        <f>IF(Source!H35="","",Source!H35)</f>
        <v>805855</v>
      </c>
      <c r="G35">
        <f>IF(Source!I35="","",Source!I35)</f>
        <v>0.39</v>
      </c>
      <c r="H35" t="str">
        <f>IF(A35="","",IF(Source!F35="N","Y",IF(Source!E35=Source!B35,"Y","N")))</f>
        <v>Y</v>
      </c>
      <c r="I35">
        <f t="shared" si="15"/>
        <v>837751</v>
      </c>
      <c r="J35">
        <f t="shared" si="5"/>
        <v>0.39</v>
      </c>
      <c r="L35" t="str">
        <f t="shared" si="16"/>
        <v/>
      </c>
      <c r="M35" t="str">
        <f>IF(L35="","",COUNTIF($L$2:L35,L35))</f>
        <v/>
      </c>
      <c r="N35" t="str">
        <f t="shared" si="6"/>
        <v>4144215</v>
      </c>
      <c r="O35" t="str">
        <f t="shared" si="17"/>
        <v>0022-Referednum Fund-Exempt Operating -Post 2009</v>
      </c>
      <c r="P35">
        <f t="shared" si="7"/>
        <v>0.39</v>
      </c>
      <c r="Q35">
        <f t="shared" si="8"/>
        <v>2023</v>
      </c>
      <c r="R35">
        <f t="shared" si="9"/>
        <v>2030</v>
      </c>
      <c r="S35">
        <f t="shared" si="10"/>
        <v>805855</v>
      </c>
      <c r="T35">
        <f t="shared" si="11"/>
        <v>0.39</v>
      </c>
      <c r="U35" t="str">
        <f t="shared" si="12"/>
        <v>Y</v>
      </c>
      <c r="V35">
        <f t="shared" si="13"/>
        <v>837751</v>
      </c>
      <c r="W35">
        <f t="shared" si="14"/>
        <v>0.39</v>
      </c>
    </row>
    <row r="36" spans="1:23" x14ac:dyDescent="0.35">
      <c r="A36" t="str">
        <f>IF(Source!B36="","",IF(Source!F36="N",Source!B36&amp;Source!C36&amp;Source!D36,Source!E36&amp;Source!C36&amp;Source!D36))</f>
        <v>4144225</v>
      </c>
      <c r="B36" t="str">
        <f>IF(Source!G36="","",Source!G36)</f>
        <v>0022</v>
      </c>
      <c r="C36">
        <f>IF(A36="","",IFERROR(VLOOKUP(A36&amp;"-"&amp;B36,'Ref Source'!D:J,7,FALSE),""))</f>
        <v>0.23</v>
      </c>
      <c r="D36">
        <f>IF(A36="","",IFERROR(VLOOKUP(A36&amp;"-"&amp;B36,'Ref Source'!D:J,4,FALSE),""))</f>
        <v>2020</v>
      </c>
      <c r="E36">
        <f>IF(A36="","",IFERROR(VLOOKUP(A36&amp;"-"&amp;B36,'Ref Source'!D:J,5,FALSE),""))</f>
        <v>2027</v>
      </c>
      <c r="F36">
        <f>IF(Source!H36="","",Source!H36)</f>
        <v>4904880</v>
      </c>
      <c r="G36">
        <f>IF(Source!I36="","",Source!I36)</f>
        <v>0.23</v>
      </c>
      <c r="H36" t="str">
        <f>IF(A36="","",IF(Source!F36="N","Y",IF(Source!E36=Source!B36,"Y","N")))</f>
        <v>Y</v>
      </c>
      <c r="I36">
        <f t="shared" si="15"/>
        <v>4904880</v>
      </c>
      <c r="J36">
        <f t="shared" si="5"/>
        <v>0.23</v>
      </c>
      <c r="L36" t="str">
        <f t="shared" si="16"/>
        <v/>
      </c>
      <c r="M36" t="str">
        <f>IF(L36="","",COUNTIF($L$2:L36,L36))</f>
        <v/>
      </c>
      <c r="N36" t="str">
        <f t="shared" si="6"/>
        <v>4144225</v>
      </c>
      <c r="O36" t="str">
        <f t="shared" si="17"/>
        <v>0022-Referednum Fund-Exempt Operating -Post 2009</v>
      </c>
      <c r="P36">
        <f t="shared" si="7"/>
        <v>0.23</v>
      </c>
      <c r="Q36">
        <f t="shared" si="8"/>
        <v>2020</v>
      </c>
      <c r="R36">
        <f t="shared" si="9"/>
        <v>2027</v>
      </c>
      <c r="S36">
        <f t="shared" si="10"/>
        <v>4904880</v>
      </c>
      <c r="T36">
        <f t="shared" si="11"/>
        <v>0.23</v>
      </c>
      <c r="U36" t="str">
        <f t="shared" si="12"/>
        <v>Y</v>
      </c>
      <c r="V36">
        <f t="shared" si="13"/>
        <v>4904880</v>
      </c>
      <c r="W36">
        <f t="shared" si="14"/>
        <v>0.23</v>
      </c>
    </row>
    <row r="37" spans="1:23" x14ac:dyDescent="0.35">
      <c r="A37" t="str">
        <f>IF(Source!B37="","",IF(Source!F37="N",Source!B37&amp;Source!C37&amp;Source!D37,Source!E37&amp;Source!C37&amp;Source!D37))</f>
        <v>2042285</v>
      </c>
      <c r="B37" t="str">
        <f>IF(Source!G37="","",Source!G37)</f>
        <v>0022</v>
      </c>
      <c r="C37">
        <f>IF(A37="","",IFERROR(VLOOKUP(A37&amp;"-"&amp;B37,'Ref Source'!D:J,7,FALSE),""))</f>
        <v>9.5899999999999999E-2</v>
      </c>
      <c r="D37">
        <f>IF(A37="","",IFERROR(VLOOKUP(A37&amp;"-"&amp;B37,'Ref Source'!D:J,4,FALSE),""))</f>
        <v>2019</v>
      </c>
      <c r="E37">
        <f>IF(A37="","",IFERROR(VLOOKUP(A37&amp;"-"&amp;B37,'Ref Source'!D:J,5,FALSE),""))</f>
        <v>2026</v>
      </c>
      <c r="F37">
        <f>IF(Source!H37="","",Source!H37)</f>
        <v>156145</v>
      </c>
      <c r="G37">
        <f>IF(Source!I37="","",Source!I37)</f>
        <v>6.3E-2</v>
      </c>
      <c r="H37" t="str">
        <f>IF(A37="","",IF(Source!F37="N","Y",IF(Source!E37=Source!B37,"Y","N")))</f>
        <v>N</v>
      </c>
      <c r="I37" t="str">
        <f t="shared" si="15"/>
        <v/>
      </c>
      <c r="J37" t="str">
        <f t="shared" si="5"/>
        <v/>
      </c>
      <c r="L37" t="str">
        <f t="shared" si="16"/>
        <v/>
      </c>
      <c r="M37" t="str">
        <f>IF(L37="","",COUNTIF($L$2:L37,L37))</f>
        <v/>
      </c>
      <c r="N37" t="str">
        <f t="shared" si="6"/>
        <v/>
      </c>
      <c r="O37" t="str">
        <f t="shared" si="17"/>
        <v/>
      </c>
      <c r="P37" t="str">
        <f t="shared" si="7"/>
        <v/>
      </c>
      <c r="Q37" t="str">
        <f t="shared" si="8"/>
        <v/>
      </c>
      <c r="R37" t="str">
        <f t="shared" si="9"/>
        <v/>
      </c>
      <c r="S37" t="str">
        <f t="shared" si="10"/>
        <v/>
      </c>
      <c r="T37" t="str">
        <f t="shared" si="11"/>
        <v/>
      </c>
      <c r="U37" t="str">
        <f t="shared" si="12"/>
        <v/>
      </c>
      <c r="V37" t="str">
        <f t="shared" si="13"/>
        <v/>
      </c>
      <c r="W37" t="str">
        <f t="shared" si="14"/>
        <v/>
      </c>
    </row>
    <row r="38" spans="1:23" x14ac:dyDescent="0.35">
      <c r="A38" t="str">
        <f>IF(Source!B38="","",IF(Source!F38="N",Source!B38&amp;Source!C38&amp;Source!D38,Source!E38&amp;Source!C38&amp;Source!D38))</f>
        <v>7644515</v>
      </c>
      <c r="B38" t="str">
        <f>IF(Source!G38="","",Source!G38)</f>
        <v>0022</v>
      </c>
      <c r="C38">
        <f>IF(A38="","",IFERROR(VLOOKUP(A38&amp;"-"&amp;B38,'Ref Source'!D:J,7,FALSE),""))</f>
        <v>0.21429999999999999</v>
      </c>
      <c r="D38">
        <f>IF(A38="","",IFERROR(VLOOKUP(A38&amp;"-"&amp;B38,'Ref Source'!D:J,4,FALSE),""))</f>
        <v>2019</v>
      </c>
      <c r="E38">
        <f>IF(A38="","",IFERROR(VLOOKUP(A38&amp;"-"&amp;B38,'Ref Source'!D:J,5,FALSE),""))</f>
        <v>2026</v>
      </c>
      <c r="F38">
        <f>IF(Source!H38="","",Source!H38)</f>
        <v>835260</v>
      </c>
      <c r="G38">
        <f>IF(Source!I38="","",Source!I38)</f>
        <v>0.21429999999999999</v>
      </c>
      <c r="H38" t="str">
        <f>IF(A38="","",IF(Source!F38="N","Y",IF(Source!E38=Source!B38,"Y","N")))</f>
        <v>N</v>
      </c>
      <c r="I38" t="str">
        <f t="shared" si="15"/>
        <v/>
      </c>
      <c r="J38" t="str">
        <f t="shared" si="5"/>
        <v/>
      </c>
      <c r="L38" t="str">
        <f t="shared" si="16"/>
        <v/>
      </c>
      <c r="M38" t="str">
        <f>IF(L38="","",COUNTIF($L$2:L38,L38))</f>
        <v/>
      </c>
      <c r="N38" t="str">
        <f t="shared" si="6"/>
        <v/>
      </c>
      <c r="O38" t="str">
        <f t="shared" si="17"/>
        <v/>
      </c>
      <c r="P38" t="str">
        <f t="shared" si="7"/>
        <v/>
      </c>
      <c r="Q38" t="str">
        <f t="shared" si="8"/>
        <v/>
      </c>
      <c r="R38" t="str">
        <f t="shared" si="9"/>
        <v/>
      </c>
      <c r="S38" t="str">
        <f t="shared" si="10"/>
        <v/>
      </c>
      <c r="T38" t="str">
        <f t="shared" si="11"/>
        <v/>
      </c>
      <c r="U38" t="str">
        <f t="shared" si="12"/>
        <v/>
      </c>
      <c r="V38" t="str">
        <f t="shared" si="13"/>
        <v/>
      </c>
      <c r="W38" t="str">
        <f t="shared" si="14"/>
        <v/>
      </c>
    </row>
    <row r="39" spans="1:23" x14ac:dyDescent="0.35">
      <c r="A39" t="str">
        <f>IF(Source!B39="","",IF(Source!F39="N",Source!B39&amp;Source!C39&amp;Source!D39,Source!E39&amp;Source!C39&amp;Source!D39))</f>
        <v>4444525</v>
      </c>
      <c r="B39" t="str">
        <f>IF(Source!G39="","",Source!G39)</f>
        <v>0022</v>
      </c>
      <c r="C39">
        <f>IF(A39="","",IFERROR(VLOOKUP(A39&amp;"-"&amp;B39,'Ref Source'!D:J,7,FALSE),""))</f>
        <v>0.29399999999999998</v>
      </c>
      <c r="D39">
        <f>IF(A39="","",IFERROR(VLOOKUP(A39&amp;"-"&amp;B39,'Ref Source'!D:J,4,FALSE),""))</f>
        <v>2018</v>
      </c>
      <c r="E39">
        <f>IF(A39="","",IFERROR(VLOOKUP(A39&amp;"-"&amp;B39,'Ref Source'!D:J,5,FALSE),""))</f>
        <v>2024</v>
      </c>
      <c r="F39">
        <f>IF(Source!H39="","",Source!H39)</f>
        <v>4814826</v>
      </c>
      <c r="G39">
        <f>IF(Source!I39="","",Source!I39)</f>
        <v>0.29399999999999998</v>
      </c>
      <c r="H39" t="str">
        <f>IF(A39="","",IF(Source!F39="N","Y",IF(Source!E39=Source!B39,"Y","N")))</f>
        <v>Y</v>
      </c>
      <c r="I39">
        <f t="shared" si="15"/>
        <v>4814826</v>
      </c>
      <c r="J39">
        <f t="shared" si="5"/>
        <v>0.29399999999999998</v>
      </c>
      <c r="L39" t="str">
        <f t="shared" si="16"/>
        <v/>
      </c>
      <c r="M39" t="str">
        <f>IF(L39="","",COUNTIF($L$2:L39,L39))</f>
        <v/>
      </c>
      <c r="N39" t="str">
        <f t="shared" si="6"/>
        <v>4444525</v>
      </c>
      <c r="O39" t="str">
        <f t="shared" si="17"/>
        <v>0022-Referednum Fund-Exempt Operating -Post 2009</v>
      </c>
      <c r="P39">
        <f t="shared" si="7"/>
        <v>0.29399999999999998</v>
      </c>
      <c r="Q39">
        <f t="shared" si="8"/>
        <v>2018</v>
      </c>
      <c r="R39">
        <f t="shared" si="9"/>
        <v>2024</v>
      </c>
      <c r="S39">
        <f t="shared" si="10"/>
        <v>4814826</v>
      </c>
      <c r="T39">
        <f t="shared" si="11"/>
        <v>0.29399999999999998</v>
      </c>
      <c r="U39" t="str">
        <f t="shared" si="12"/>
        <v>Y</v>
      </c>
      <c r="V39">
        <f t="shared" si="13"/>
        <v>4814826</v>
      </c>
      <c r="W39">
        <f t="shared" si="14"/>
        <v>0.29399999999999998</v>
      </c>
    </row>
    <row r="40" spans="1:23" x14ac:dyDescent="0.35">
      <c r="A40" t="str">
        <f>IF(Source!B40="","",IF(Source!F40="N",Source!B40&amp;Source!C40&amp;Source!D40,Source!E40&amp;Source!C40&amp;Source!D40))</f>
        <v>4544580</v>
      </c>
      <c r="B40" t="str">
        <f>IF(Source!G40="","",Source!G40)</f>
        <v>0022</v>
      </c>
      <c r="C40">
        <f>IF(A40="","",IFERROR(VLOOKUP(A40&amp;"-"&amp;B40,'Ref Source'!D:J,7,FALSE),""))</f>
        <v>0.28999999999999998</v>
      </c>
      <c r="D40">
        <f>IF(A40="","",IFERROR(VLOOKUP(A40&amp;"-"&amp;B40,'Ref Source'!D:J,4,FALSE),""))</f>
        <v>2021</v>
      </c>
      <c r="E40">
        <f>IF(A40="","",IFERROR(VLOOKUP(A40&amp;"-"&amp;B40,'Ref Source'!D:J,5,FALSE),""))</f>
        <v>2028</v>
      </c>
      <c r="F40">
        <f>IF(Source!H40="","",Source!H40)</f>
        <v>4535078</v>
      </c>
      <c r="G40">
        <f>IF(Source!I40="","",Source!I40)</f>
        <v>0.28999999999999998</v>
      </c>
      <c r="H40" t="str">
        <f>IF(A40="","",IF(Source!F40="N","Y",IF(Source!E40=Source!B40,"Y","N")))</f>
        <v>Y</v>
      </c>
      <c r="I40">
        <f t="shared" si="15"/>
        <v>4535078</v>
      </c>
      <c r="J40">
        <f t="shared" si="5"/>
        <v>0.28999999999999998</v>
      </c>
      <c r="L40" t="str">
        <f t="shared" si="16"/>
        <v/>
      </c>
      <c r="M40" t="str">
        <f>IF(L40="","",COUNTIF($L$2:L40,L40))</f>
        <v/>
      </c>
      <c r="N40" t="str">
        <f t="shared" si="6"/>
        <v>4544580</v>
      </c>
      <c r="O40" t="str">
        <f t="shared" si="17"/>
        <v>0022-Referednum Fund-Exempt Operating -Post 2009</v>
      </c>
      <c r="P40">
        <f t="shared" si="7"/>
        <v>0.28999999999999998</v>
      </c>
      <c r="Q40">
        <f t="shared" si="8"/>
        <v>2021</v>
      </c>
      <c r="R40">
        <f t="shared" si="9"/>
        <v>2028</v>
      </c>
      <c r="S40">
        <f t="shared" si="10"/>
        <v>4535078</v>
      </c>
      <c r="T40">
        <f t="shared" si="11"/>
        <v>0.28999999999999998</v>
      </c>
      <c r="U40" t="str">
        <f t="shared" si="12"/>
        <v>Y</v>
      </c>
      <c r="V40">
        <f t="shared" si="13"/>
        <v>4535078</v>
      </c>
      <c r="W40">
        <f t="shared" si="14"/>
        <v>0.28999999999999998</v>
      </c>
    </row>
    <row r="41" spans="1:23" x14ac:dyDescent="0.35">
      <c r="A41" t="str">
        <f>IF(Source!B41="","",IF(Source!F41="N",Source!B41&amp;Source!C41&amp;Source!D41,Source!E41&amp;Source!C41&amp;Source!D41))</f>
        <v>4544590</v>
      </c>
      <c r="B41" t="str">
        <f>IF(Source!G41="","",Source!G41)</f>
        <v>0022</v>
      </c>
      <c r="C41">
        <f>IF(A41="","",IFERROR(VLOOKUP(A41&amp;"-"&amp;B41,'Ref Source'!D:J,7,FALSE),""))</f>
        <v>1.19</v>
      </c>
      <c r="D41">
        <f>IF(A41="","",IFERROR(VLOOKUP(A41&amp;"-"&amp;B41,'Ref Source'!D:J,4,FALSE),""))</f>
        <v>2020</v>
      </c>
      <c r="E41">
        <f>IF(A41="","",IFERROR(VLOOKUP(A41&amp;"-"&amp;B41,'Ref Source'!D:J,5,FALSE),""))</f>
        <v>2027</v>
      </c>
      <c r="F41">
        <f>IF(Source!H41="","",Source!H41)</f>
        <v>2587402</v>
      </c>
      <c r="G41">
        <f>IF(Source!I41="","",Source!I41)</f>
        <v>1.19</v>
      </c>
      <c r="H41" t="str">
        <f>IF(A41="","",IF(Source!F41="N","Y",IF(Source!E41=Source!B41,"Y","N")))</f>
        <v>Y</v>
      </c>
      <c r="I41">
        <f t="shared" si="15"/>
        <v>2587402</v>
      </c>
      <c r="J41">
        <f t="shared" si="5"/>
        <v>1.19</v>
      </c>
      <c r="L41" t="str">
        <f t="shared" si="16"/>
        <v/>
      </c>
      <c r="M41" t="str">
        <f>IF(L41="","",COUNTIF($L$2:L41,L41))</f>
        <v/>
      </c>
      <c r="N41" t="str">
        <f t="shared" si="6"/>
        <v>4544590</v>
      </c>
      <c r="O41" t="str">
        <f t="shared" si="17"/>
        <v>0022-Referednum Fund-Exempt Operating -Post 2009</v>
      </c>
      <c r="P41">
        <f t="shared" si="7"/>
        <v>1.19</v>
      </c>
      <c r="Q41">
        <f t="shared" si="8"/>
        <v>2020</v>
      </c>
      <c r="R41">
        <f t="shared" si="9"/>
        <v>2027</v>
      </c>
      <c r="S41">
        <f t="shared" si="10"/>
        <v>2587402</v>
      </c>
      <c r="T41">
        <f t="shared" si="11"/>
        <v>1.19</v>
      </c>
      <c r="U41" t="str">
        <f t="shared" si="12"/>
        <v>Y</v>
      </c>
      <c r="V41">
        <f t="shared" si="13"/>
        <v>2587402</v>
      </c>
      <c r="W41">
        <f t="shared" si="14"/>
        <v>1.19</v>
      </c>
    </row>
    <row r="42" spans="1:23" x14ac:dyDescent="0.35">
      <c r="A42" t="str">
        <f>IF(Source!B42="","",IF(Source!F42="N",Source!B42&amp;Source!C42&amp;Source!D42,Source!E42&amp;Source!C42&amp;Source!D42))</f>
        <v>4544615</v>
      </c>
      <c r="B42" t="str">
        <f>IF(Source!G42="","",Source!G42)</f>
        <v>0022</v>
      </c>
      <c r="C42">
        <f>IF(A42="","",IFERROR(VLOOKUP(A42&amp;"-"&amp;B42,'Ref Source'!D:J,7,FALSE),""))</f>
        <v>0.17</v>
      </c>
      <c r="D42">
        <f>IF(A42="","",IFERROR(VLOOKUP(A42&amp;"-"&amp;B42,'Ref Source'!D:J,4,FALSE),""))</f>
        <v>2019</v>
      </c>
      <c r="E42">
        <f>IF(A42="","",IFERROR(VLOOKUP(A42&amp;"-"&amp;B42,'Ref Source'!D:J,5,FALSE),""))</f>
        <v>2026</v>
      </c>
      <c r="F42">
        <f>IF(Source!H42="","",Source!H42)</f>
        <v>10467496</v>
      </c>
      <c r="G42">
        <f>IF(Source!I42="","",Source!I42)</f>
        <v>0.17</v>
      </c>
      <c r="H42" t="str">
        <f>IF(A42="","",IF(Source!F42="N","Y",IF(Source!E42=Source!B42,"Y","N")))</f>
        <v>Y</v>
      </c>
      <c r="I42">
        <f t="shared" si="15"/>
        <v>10467496</v>
      </c>
      <c r="J42">
        <f t="shared" si="5"/>
        <v>0.17</v>
      </c>
      <c r="L42" t="str">
        <f t="shared" si="16"/>
        <v/>
      </c>
      <c r="M42" t="str">
        <f>IF(L42="","",COUNTIF($L$2:L42,L42))</f>
        <v/>
      </c>
      <c r="N42" t="str">
        <f t="shared" si="6"/>
        <v>4544615</v>
      </c>
      <c r="O42" t="str">
        <f t="shared" si="17"/>
        <v>0022-Referednum Fund-Exempt Operating -Post 2009</v>
      </c>
      <c r="P42">
        <f t="shared" si="7"/>
        <v>0.17</v>
      </c>
      <c r="Q42">
        <f t="shared" si="8"/>
        <v>2019</v>
      </c>
      <c r="R42">
        <f t="shared" si="9"/>
        <v>2026</v>
      </c>
      <c r="S42">
        <f t="shared" si="10"/>
        <v>10467496</v>
      </c>
      <c r="T42">
        <f t="shared" si="11"/>
        <v>0.17</v>
      </c>
      <c r="U42" t="str">
        <f t="shared" si="12"/>
        <v>Y</v>
      </c>
      <c r="V42">
        <f t="shared" si="13"/>
        <v>10467496</v>
      </c>
      <c r="W42">
        <f t="shared" si="14"/>
        <v>0.17</v>
      </c>
    </row>
    <row r="43" spans="1:23" x14ac:dyDescent="0.35">
      <c r="A43" t="str">
        <f>IF(Source!B43="","",IF(Source!F43="N",Source!B43&amp;Source!C43&amp;Source!D43,Source!E43&amp;Source!C43&amp;Source!D43))</f>
        <v>4544660</v>
      </c>
      <c r="B43" t="str">
        <f>IF(Source!G43="","",Source!G43)</f>
        <v>0022</v>
      </c>
      <c r="C43">
        <f>IF(A43="","",IFERROR(VLOOKUP(A43&amp;"-"&amp;B43,'Ref Source'!D:J,7,FALSE),""))</f>
        <v>0.21</v>
      </c>
      <c r="D43">
        <f>IF(A43="","",IFERROR(VLOOKUP(A43&amp;"-"&amp;B43,'Ref Source'!D:J,4,FALSE),""))</f>
        <v>2019</v>
      </c>
      <c r="E43">
        <f>IF(A43="","",IFERROR(VLOOKUP(A43&amp;"-"&amp;B43,'Ref Source'!D:J,5,FALSE),""))</f>
        <v>2026</v>
      </c>
      <c r="F43">
        <f>IF(Source!H43="","",Source!H43)</f>
        <v>7924671</v>
      </c>
      <c r="G43">
        <f>IF(Source!I43="","",Source!I43)</f>
        <v>0.21</v>
      </c>
      <c r="H43" t="str">
        <f>IF(A43="","",IF(Source!F43="N","Y",IF(Source!E43=Source!B43,"Y","N")))</f>
        <v>Y</v>
      </c>
      <c r="I43">
        <f t="shared" si="15"/>
        <v>7924671</v>
      </c>
      <c r="J43">
        <f t="shared" si="5"/>
        <v>0.21</v>
      </c>
      <c r="L43" t="str">
        <f t="shared" si="16"/>
        <v/>
      </c>
      <c r="M43" t="str">
        <f>IF(L43="","",COUNTIF($L$2:L43,L43))</f>
        <v/>
      </c>
      <c r="N43" t="str">
        <f t="shared" si="6"/>
        <v>4544660</v>
      </c>
      <c r="O43" t="str">
        <f t="shared" si="17"/>
        <v>0022-Referednum Fund-Exempt Operating -Post 2009</v>
      </c>
      <c r="P43">
        <f t="shared" si="7"/>
        <v>0.21</v>
      </c>
      <c r="Q43">
        <f t="shared" si="8"/>
        <v>2019</v>
      </c>
      <c r="R43">
        <f t="shared" si="9"/>
        <v>2026</v>
      </c>
      <c r="S43">
        <f t="shared" si="10"/>
        <v>7924671</v>
      </c>
      <c r="T43">
        <f t="shared" si="11"/>
        <v>0.21</v>
      </c>
      <c r="U43" t="str">
        <f t="shared" si="12"/>
        <v>Y</v>
      </c>
      <c r="V43">
        <f t="shared" si="13"/>
        <v>7924671</v>
      </c>
      <c r="W43">
        <f t="shared" si="14"/>
        <v>0.21</v>
      </c>
    </row>
    <row r="44" spans="1:23" x14ac:dyDescent="0.35">
      <c r="A44" t="str">
        <f>IF(Source!B44="","",IF(Source!F44="N",Source!B44&amp;Source!C44&amp;Source!D44,Source!E44&amp;Source!C44&amp;Source!D44))</f>
        <v>4544680</v>
      </c>
      <c r="B44" t="str">
        <f>IF(Source!G44="","",Source!G44)</f>
        <v>0022</v>
      </c>
      <c r="C44">
        <f>IF(A44="","",IFERROR(VLOOKUP(A44&amp;"-"&amp;B44,'Ref Source'!D:J,7,FALSE),""))</f>
        <v>0.54</v>
      </c>
      <c r="D44">
        <f>IF(A44="","",IFERROR(VLOOKUP(A44&amp;"-"&amp;B44,'Ref Source'!D:J,4,FALSE),""))</f>
        <v>2024</v>
      </c>
      <c r="E44">
        <f>IF(A44="","",IFERROR(VLOOKUP(A44&amp;"-"&amp;B44,'Ref Source'!D:J,5,FALSE),""))</f>
        <v>2031</v>
      </c>
      <c r="F44">
        <f>IF(Source!H44="","",Source!H44)</f>
        <v>1331725</v>
      </c>
      <c r="G44">
        <f>IF(Source!I44="","",Source!I44)</f>
        <v>0.54</v>
      </c>
      <c r="H44" t="str">
        <f>IF(A44="","",IF(Source!F44="N","Y",IF(Source!E44=Source!B44,"Y","N")))</f>
        <v>Y</v>
      </c>
      <c r="I44">
        <f t="shared" si="15"/>
        <v>1331725</v>
      </c>
      <c r="J44">
        <f t="shared" si="5"/>
        <v>0.54</v>
      </c>
      <c r="L44" t="str">
        <f t="shared" si="16"/>
        <v/>
      </c>
      <c r="M44" t="str">
        <f>IF(L44="","",COUNTIF($L$2:L44,L44))</f>
        <v/>
      </c>
      <c r="N44" t="str">
        <f t="shared" si="6"/>
        <v>4544680</v>
      </c>
      <c r="O44" t="str">
        <f t="shared" si="17"/>
        <v>0022-Referednum Fund-Exempt Operating -Post 2009</v>
      </c>
      <c r="P44">
        <f t="shared" si="7"/>
        <v>0.54</v>
      </c>
      <c r="Q44">
        <f t="shared" si="8"/>
        <v>2024</v>
      </c>
      <c r="R44">
        <f t="shared" si="9"/>
        <v>2031</v>
      </c>
      <c r="S44">
        <f t="shared" si="10"/>
        <v>1331725</v>
      </c>
      <c r="T44">
        <f t="shared" si="11"/>
        <v>0.54</v>
      </c>
      <c r="U44" t="str">
        <f t="shared" si="12"/>
        <v>Y</v>
      </c>
      <c r="V44">
        <f t="shared" si="13"/>
        <v>1331725</v>
      </c>
      <c r="W44">
        <f t="shared" si="14"/>
        <v>0.54</v>
      </c>
    </row>
    <row r="45" spans="1:23" x14ac:dyDescent="0.35">
      <c r="A45" t="str">
        <f>IF(Source!B45="","",IF(Source!F45="N",Source!B45&amp;Source!C45&amp;Source!D45,Source!E45&amp;Source!C45&amp;Source!D45))</f>
        <v>4544690</v>
      </c>
      <c r="B45" t="str">
        <f>IF(Source!G45="","",Source!G45)</f>
        <v>0022</v>
      </c>
      <c r="C45">
        <f>IF(A45="","",IFERROR(VLOOKUP(A45&amp;"-"&amp;B45,'Ref Source'!D:J,7,FALSE),""))</f>
        <v>0.56200000000000006</v>
      </c>
      <c r="D45">
        <f>IF(A45="","",IFERROR(VLOOKUP(A45&amp;"-"&amp;B45,'Ref Source'!D:J,4,FALSE),""))</f>
        <v>2021</v>
      </c>
      <c r="E45">
        <f>IF(A45="","",IFERROR(VLOOKUP(A45&amp;"-"&amp;B45,'Ref Source'!D:J,5,FALSE),""))</f>
        <v>2028</v>
      </c>
      <c r="F45">
        <f>IF(Source!H45="","",Source!H45)</f>
        <v>12493316</v>
      </c>
      <c r="G45">
        <f>IF(Source!I45="","",Source!I45)</f>
        <v>0.56200000000000006</v>
      </c>
      <c r="H45" t="str">
        <f>IF(A45="","",IF(Source!F45="N","Y",IF(Source!E45=Source!B45,"Y","N")))</f>
        <v>Y</v>
      </c>
      <c r="I45">
        <f t="shared" si="15"/>
        <v>12493316</v>
      </c>
      <c r="J45">
        <f t="shared" si="5"/>
        <v>0.56200000000000006</v>
      </c>
      <c r="L45" t="str">
        <f t="shared" si="16"/>
        <v/>
      </c>
      <c r="M45" t="str">
        <f>IF(L45="","",COUNTIF($L$2:L45,L45))</f>
        <v/>
      </c>
      <c r="N45" t="str">
        <f t="shared" si="6"/>
        <v>4544690</v>
      </c>
      <c r="O45" t="str">
        <f t="shared" si="17"/>
        <v>0022-Referednum Fund-Exempt Operating -Post 2009</v>
      </c>
      <c r="P45">
        <f t="shared" si="7"/>
        <v>0.56200000000000006</v>
      </c>
      <c r="Q45">
        <f t="shared" si="8"/>
        <v>2021</v>
      </c>
      <c r="R45">
        <f t="shared" si="9"/>
        <v>2028</v>
      </c>
      <c r="S45">
        <f t="shared" si="10"/>
        <v>12493316</v>
      </c>
      <c r="T45">
        <f t="shared" si="11"/>
        <v>0.56200000000000006</v>
      </c>
      <c r="U45" t="str">
        <f t="shared" si="12"/>
        <v>Y</v>
      </c>
      <c r="V45">
        <f t="shared" si="13"/>
        <v>12493316</v>
      </c>
      <c r="W45">
        <f t="shared" si="14"/>
        <v>0.56200000000000006</v>
      </c>
    </row>
    <row r="46" spans="1:23" x14ac:dyDescent="0.35">
      <c r="A46" t="str">
        <f>IF(Source!B46="","",IF(Source!F46="N",Source!B46&amp;Source!C46&amp;Source!D46,Source!E46&amp;Source!C46&amp;Source!D46))</f>
        <v>4544700</v>
      </c>
      <c r="B46" t="str">
        <f>IF(Source!G46="","",Source!G46)</f>
        <v>0022</v>
      </c>
      <c r="C46">
        <f>IF(A46="","",IFERROR(VLOOKUP(A46&amp;"-"&amp;B46,'Ref Source'!D:J,7,FALSE),""))</f>
        <v>0.32940000000000003</v>
      </c>
      <c r="D46">
        <f>IF(A46="","",IFERROR(VLOOKUP(A46&amp;"-"&amp;B46,'Ref Source'!D:J,4,FALSE),""))</f>
        <v>2023</v>
      </c>
      <c r="E46">
        <f>IF(A46="","",IFERROR(VLOOKUP(A46&amp;"-"&amp;B46,'Ref Source'!D:J,5,FALSE),""))</f>
        <v>2030</v>
      </c>
      <c r="F46">
        <f>IF(Source!H46="","",Source!H46)</f>
        <v>3129195</v>
      </c>
      <c r="G46">
        <f>IF(Source!I46="","",Source!I46)</f>
        <v>0.32250000000000001</v>
      </c>
      <c r="H46" t="str">
        <f>IF(A46="","",IF(Source!F46="N","Y",IF(Source!E46=Source!B46,"Y","N")))</f>
        <v>Y</v>
      </c>
      <c r="I46">
        <f t="shared" si="15"/>
        <v>3129195</v>
      </c>
      <c r="J46">
        <f t="shared" si="5"/>
        <v>0.32250000000000001</v>
      </c>
      <c r="L46" t="str">
        <f t="shared" si="16"/>
        <v/>
      </c>
      <c r="M46" t="str">
        <f>IF(L46="","",COUNTIF($L$2:L46,L46))</f>
        <v/>
      </c>
      <c r="N46" t="str">
        <f t="shared" si="6"/>
        <v>4544700</v>
      </c>
      <c r="O46" t="str">
        <f t="shared" si="17"/>
        <v>0022-Referednum Fund-Exempt Operating -Post 2009</v>
      </c>
      <c r="P46">
        <f t="shared" si="7"/>
        <v>0.32940000000000003</v>
      </c>
      <c r="Q46">
        <f t="shared" si="8"/>
        <v>2023</v>
      </c>
      <c r="R46">
        <f t="shared" si="9"/>
        <v>2030</v>
      </c>
      <c r="S46">
        <f t="shared" si="10"/>
        <v>3129195</v>
      </c>
      <c r="T46">
        <f t="shared" si="11"/>
        <v>0.32250000000000001</v>
      </c>
      <c r="U46" t="str">
        <f t="shared" si="12"/>
        <v>Y</v>
      </c>
      <c r="V46">
        <f t="shared" si="13"/>
        <v>3129195</v>
      </c>
      <c r="W46">
        <f t="shared" si="14"/>
        <v>0.32250000000000001</v>
      </c>
    </row>
    <row r="47" spans="1:23" x14ac:dyDescent="0.35">
      <c r="A47" t="str">
        <f>IF(Source!B47="","",IF(Source!F47="N",Source!B47&amp;Source!C47&amp;Source!D47,Source!E47&amp;Source!C47&amp;Source!D47))</f>
        <v>4544710</v>
      </c>
      <c r="B47" t="str">
        <f>IF(Source!G47="","",Source!G47)</f>
        <v>0022</v>
      </c>
      <c r="C47">
        <f>IF(A47="","",IFERROR(VLOOKUP(A47&amp;"-"&amp;B47,'Ref Source'!D:J,7,FALSE),""))</f>
        <v>0.44</v>
      </c>
      <c r="D47">
        <f>IF(A47="","",IFERROR(VLOOKUP(A47&amp;"-"&amp;B47,'Ref Source'!D:J,4,FALSE),""))</f>
        <v>2018</v>
      </c>
      <c r="E47">
        <f>IF(A47="","",IFERROR(VLOOKUP(A47&amp;"-"&amp;B47,'Ref Source'!D:J,5,FALSE),""))</f>
        <v>2024</v>
      </c>
      <c r="F47">
        <f>IF(Source!H47="","",Source!H47)</f>
        <v>14675825</v>
      </c>
      <c r="G47">
        <f>IF(Source!I47="","",Source!I47)</f>
        <v>0.44</v>
      </c>
      <c r="H47" t="str">
        <f>IF(A47="","",IF(Source!F47="N","Y",IF(Source!E47=Source!B47,"Y","N")))</f>
        <v>Y</v>
      </c>
      <c r="I47">
        <f t="shared" si="15"/>
        <v>14675825</v>
      </c>
      <c r="J47">
        <f t="shared" si="5"/>
        <v>0.44</v>
      </c>
      <c r="L47" t="str">
        <f t="shared" si="16"/>
        <v/>
      </c>
      <c r="M47" t="str">
        <f>IF(L47="","",COUNTIF($L$2:L47,L47))</f>
        <v/>
      </c>
      <c r="N47" t="str">
        <f t="shared" si="6"/>
        <v>4544710</v>
      </c>
      <c r="O47" t="str">
        <f t="shared" si="17"/>
        <v>0022-Referednum Fund-Exempt Operating -Post 2009</v>
      </c>
      <c r="P47">
        <f t="shared" si="7"/>
        <v>0.44</v>
      </c>
      <c r="Q47">
        <f t="shared" si="8"/>
        <v>2018</v>
      </c>
      <c r="R47">
        <f t="shared" si="9"/>
        <v>2024</v>
      </c>
      <c r="S47">
        <f t="shared" si="10"/>
        <v>14675825</v>
      </c>
      <c r="T47">
        <f t="shared" si="11"/>
        <v>0.44</v>
      </c>
      <c r="U47" t="str">
        <f t="shared" si="12"/>
        <v>Y</v>
      </c>
      <c r="V47">
        <f t="shared" si="13"/>
        <v>14675825</v>
      </c>
      <c r="W47">
        <f t="shared" si="14"/>
        <v>0.44</v>
      </c>
    </row>
    <row r="48" spans="1:23" x14ac:dyDescent="0.35">
      <c r="A48" t="str">
        <f>IF(Source!B48="","",IF(Source!F48="N",Source!B48&amp;Source!C48&amp;Source!D48,Source!E48&amp;Source!C48&amp;Source!D48))</f>
        <v>4544730</v>
      </c>
      <c r="B48" t="str">
        <f>IF(Source!G48="","",Source!G48)</f>
        <v>0022</v>
      </c>
      <c r="C48">
        <f>IF(A48="","",IFERROR(VLOOKUP(A48&amp;"-"&amp;B48,'Ref Source'!D:J,7,FALSE),""))</f>
        <v>0.246</v>
      </c>
      <c r="D48">
        <f>IF(A48="","",IFERROR(VLOOKUP(A48&amp;"-"&amp;B48,'Ref Source'!D:J,4,FALSE),""))</f>
        <v>2018</v>
      </c>
      <c r="E48">
        <f>IF(A48="","",IFERROR(VLOOKUP(A48&amp;"-"&amp;B48,'Ref Source'!D:J,5,FALSE),""))</f>
        <v>2024</v>
      </c>
      <c r="F48">
        <f>IF(Source!H48="","",Source!H48)</f>
        <v>2517866</v>
      </c>
      <c r="G48">
        <f>IF(Source!I48="","",Source!I48)</f>
        <v>0.246</v>
      </c>
      <c r="H48" t="str">
        <f>IF(A48="","",IF(Source!F48="N","Y",IF(Source!E48=Source!B48,"Y","N")))</f>
        <v>Y</v>
      </c>
      <c r="I48">
        <f t="shared" si="15"/>
        <v>2517866</v>
      </c>
      <c r="J48">
        <f t="shared" si="5"/>
        <v>0.246</v>
      </c>
      <c r="L48" t="str">
        <f t="shared" si="16"/>
        <v/>
      </c>
      <c r="M48" t="str">
        <f>IF(L48="","",COUNTIF($L$2:L48,L48))</f>
        <v/>
      </c>
      <c r="N48" t="str">
        <f t="shared" si="6"/>
        <v>4544730</v>
      </c>
      <c r="O48" t="str">
        <f t="shared" si="17"/>
        <v>0022-Referednum Fund-Exempt Operating -Post 2009</v>
      </c>
      <c r="P48">
        <f t="shared" si="7"/>
        <v>0.246</v>
      </c>
      <c r="Q48">
        <f t="shared" si="8"/>
        <v>2018</v>
      </c>
      <c r="R48">
        <f t="shared" si="9"/>
        <v>2024</v>
      </c>
      <c r="S48">
        <f t="shared" si="10"/>
        <v>2517866</v>
      </c>
      <c r="T48">
        <f t="shared" si="11"/>
        <v>0.246</v>
      </c>
      <c r="U48" t="str">
        <f t="shared" si="12"/>
        <v>Y</v>
      </c>
      <c r="V48">
        <f t="shared" si="13"/>
        <v>2517866</v>
      </c>
      <c r="W48">
        <f t="shared" si="14"/>
        <v>0.246</v>
      </c>
    </row>
    <row r="49" spans="1:23" x14ac:dyDescent="0.35">
      <c r="A49" t="str">
        <f>IF(Source!B49="","",IF(Source!F49="N",Source!B49&amp;Source!C49&amp;Source!D49,Source!E49&amp;Source!C49&amp;Source!D49))</f>
        <v>4544740</v>
      </c>
      <c r="B49" t="str">
        <f>IF(Source!G49="","",Source!G49)</f>
        <v>0022</v>
      </c>
      <c r="C49">
        <f>IF(A49="","",IFERROR(VLOOKUP(A49&amp;"-"&amp;B49,'Ref Source'!D:J,7,FALSE),""))</f>
        <v>0.41959999999999997</v>
      </c>
      <c r="D49">
        <f>IF(A49="","",IFERROR(VLOOKUP(A49&amp;"-"&amp;B49,'Ref Source'!D:J,4,FALSE),""))</f>
        <v>2024</v>
      </c>
      <c r="E49">
        <f>IF(A49="","",IFERROR(VLOOKUP(A49&amp;"-"&amp;B49,'Ref Source'!D:J,5,FALSE),""))</f>
        <v>2031</v>
      </c>
      <c r="F49">
        <f>IF(Source!H49="","",Source!H49)</f>
        <v>9578896</v>
      </c>
      <c r="G49">
        <f>IF(Source!I49="","",Source!I49)</f>
        <v>0.41959999999999997</v>
      </c>
      <c r="H49" t="str">
        <f>IF(A49="","",IF(Source!F49="N","Y",IF(Source!E49=Source!B49,"Y","N")))</f>
        <v>Y</v>
      </c>
      <c r="I49">
        <f t="shared" si="15"/>
        <v>9578896</v>
      </c>
      <c r="J49">
        <f t="shared" si="5"/>
        <v>0.41959999999999997</v>
      </c>
      <c r="L49" t="str">
        <f t="shared" si="16"/>
        <v/>
      </c>
      <c r="M49" t="str">
        <f>IF(L49="","",COUNTIF($L$2:L49,L49))</f>
        <v/>
      </c>
      <c r="N49" t="str">
        <f t="shared" si="6"/>
        <v>4544740</v>
      </c>
      <c r="O49" t="str">
        <f t="shared" si="17"/>
        <v>0022-Referednum Fund-Exempt Operating -Post 2009</v>
      </c>
      <c r="P49">
        <f t="shared" si="7"/>
        <v>0.41959999999999997</v>
      </c>
      <c r="Q49">
        <f t="shared" si="8"/>
        <v>2024</v>
      </c>
      <c r="R49">
        <f t="shared" si="9"/>
        <v>2031</v>
      </c>
      <c r="S49">
        <f t="shared" si="10"/>
        <v>9578896</v>
      </c>
      <c r="T49">
        <f t="shared" si="11"/>
        <v>0.41959999999999997</v>
      </c>
      <c r="U49" t="str">
        <f t="shared" si="12"/>
        <v>Y</v>
      </c>
      <c r="V49">
        <f t="shared" si="13"/>
        <v>9578896</v>
      </c>
      <c r="W49">
        <f t="shared" si="14"/>
        <v>0.41959999999999997</v>
      </c>
    </row>
    <row r="50" spans="1:23" x14ac:dyDescent="0.35">
      <c r="A50" t="str">
        <f>IF(Source!B50="","",IF(Source!F50="N",Source!B50&amp;Source!C50&amp;Source!D50,Source!E50&amp;Source!C50&amp;Source!D50))</f>
        <v>4845275</v>
      </c>
      <c r="B50" t="str">
        <f>IF(Source!G50="","",Source!G50)</f>
        <v>0022</v>
      </c>
      <c r="C50">
        <f>IF(A50="","",IFERROR(VLOOKUP(A50&amp;"-"&amp;B50,'Ref Source'!D:J,7,FALSE),""))</f>
        <v>0.1077</v>
      </c>
      <c r="D50">
        <f>IF(A50="","",IFERROR(VLOOKUP(A50&amp;"-"&amp;B50,'Ref Source'!D:J,4,FALSE),""))</f>
        <v>2019</v>
      </c>
      <c r="E50">
        <f>IF(A50="","",IFERROR(VLOOKUP(A50&amp;"-"&amp;B50,'Ref Source'!D:J,5,FALSE),""))</f>
        <v>2026</v>
      </c>
      <c r="F50">
        <f>IF(Source!H50="","",Source!H50)</f>
        <v>2404552</v>
      </c>
      <c r="G50">
        <f>IF(Source!I50="","",Source!I50)</f>
        <v>0.1077</v>
      </c>
      <c r="H50" t="str">
        <f>IF(A50="","",IF(Source!F50="N","Y",IF(Source!E50=Source!B50,"Y","N")))</f>
        <v>Y</v>
      </c>
      <c r="I50">
        <f t="shared" si="15"/>
        <v>2404552</v>
      </c>
      <c r="J50">
        <f t="shared" si="5"/>
        <v>0.1077</v>
      </c>
      <c r="L50" t="str">
        <f t="shared" si="16"/>
        <v/>
      </c>
      <c r="M50" t="str">
        <f>IF(L50="","",COUNTIF($L$2:L50,L50))</f>
        <v/>
      </c>
      <c r="N50" t="str">
        <f t="shared" si="6"/>
        <v>4845275</v>
      </c>
      <c r="O50" t="str">
        <f t="shared" si="17"/>
        <v>0022-Referednum Fund-Exempt Operating -Post 2009</v>
      </c>
      <c r="P50">
        <f t="shared" si="7"/>
        <v>0.1077</v>
      </c>
      <c r="Q50">
        <f t="shared" si="8"/>
        <v>2019</v>
      </c>
      <c r="R50">
        <f t="shared" si="9"/>
        <v>2026</v>
      </c>
      <c r="S50">
        <f t="shared" si="10"/>
        <v>2404552</v>
      </c>
      <c r="T50">
        <f t="shared" si="11"/>
        <v>0.1077</v>
      </c>
      <c r="U50" t="str">
        <f t="shared" si="12"/>
        <v>Y</v>
      </c>
      <c r="V50">
        <f t="shared" si="13"/>
        <v>2404552</v>
      </c>
      <c r="W50">
        <f t="shared" si="14"/>
        <v>0.1077</v>
      </c>
    </row>
    <row r="51" spans="1:23" x14ac:dyDescent="0.35">
      <c r="A51" t="str">
        <f>IF(Source!B51="","",IF(Source!F51="N",Source!B51&amp;Source!C51&amp;Source!D51,Source!E51&amp;Source!C51&amp;Source!D51))</f>
        <v>4945300</v>
      </c>
      <c r="B51" t="str">
        <f>IF(Source!G51="","",Source!G51)</f>
        <v>0022</v>
      </c>
      <c r="C51">
        <f>IF(A51="","",IFERROR(VLOOKUP(A51&amp;"-"&amp;B51,'Ref Source'!D:J,7,FALSE),""))</f>
        <v>0.28899999999999998</v>
      </c>
      <c r="D51">
        <f>IF(A51="","",IFERROR(VLOOKUP(A51&amp;"-"&amp;B51,'Ref Source'!D:J,4,FALSE),""))</f>
        <v>2020</v>
      </c>
      <c r="E51">
        <f>IF(A51="","",IFERROR(VLOOKUP(A51&amp;"-"&amp;B51,'Ref Source'!D:J,5,FALSE),""))</f>
        <v>2027</v>
      </c>
      <c r="F51">
        <f>IF(Source!H51="","",Source!H51)</f>
        <v>6099488</v>
      </c>
      <c r="G51">
        <f>IF(Source!I51="","",Source!I51)</f>
        <v>0.23749999999999999</v>
      </c>
      <c r="H51" t="str">
        <f>IF(A51="","",IF(Source!F51="N","Y",IF(Source!E51=Source!B51,"Y","N")))</f>
        <v>Y</v>
      </c>
      <c r="I51">
        <f t="shared" si="15"/>
        <v>6099488</v>
      </c>
      <c r="J51">
        <f t="shared" si="5"/>
        <v>0.23749999999999999</v>
      </c>
      <c r="L51" t="str">
        <f t="shared" si="16"/>
        <v/>
      </c>
      <c r="M51" t="str">
        <f>IF(L51="","",COUNTIF($L$2:L51,L51))</f>
        <v/>
      </c>
      <c r="N51" t="str">
        <f t="shared" si="6"/>
        <v>4945300</v>
      </c>
      <c r="O51" t="str">
        <f t="shared" si="17"/>
        <v>0022-Referednum Fund-Exempt Operating -Post 2009</v>
      </c>
      <c r="P51">
        <f t="shared" si="7"/>
        <v>0.28899999999999998</v>
      </c>
      <c r="Q51">
        <f t="shared" si="8"/>
        <v>2020</v>
      </c>
      <c r="R51">
        <f t="shared" si="9"/>
        <v>2027</v>
      </c>
      <c r="S51">
        <f t="shared" si="10"/>
        <v>6099488</v>
      </c>
      <c r="T51">
        <f t="shared" si="11"/>
        <v>0.23749999999999999</v>
      </c>
      <c r="U51" t="str">
        <f t="shared" si="12"/>
        <v>Y</v>
      </c>
      <c r="V51">
        <f t="shared" si="13"/>
        <v>6099488</v>
      </c>
      <c r="W51">
        <f t="shared" si="14"/>
        <v>0.23749999999999999</v>
      </c>
    </row>
    <row r="52" spans="1:23" x14ac:dyDescent="0.35">
      <c r="A52" t="str">
        <f>IF(Source!B52="","",IF(Source!F52="N",Source!B52&amp;Source!C52&amp;Source!D52,Source!E52&amp;Source!C52&amp;Source!D52))</f>
        <v>4945340</v>
      </c>
      <c r="B52" t="str">
        <f>IF(Source!G52="","",Source!G52)</f>
        <v>0022</v>
      </c>
      <c r="C52">
        <f>IF(A52="","",IFERROR(VLOOKUP(A52&amp;"-"&amp;B52,'Ref Source'!D:J,7,FALSE),""))</f>
        <v>0.42120000000000002</v>
      </c>
      <c r="D52">
        <f>IF(A52="","",IFERROR(VLOOKUP(A52&amp;"-"&amp;B52,'Ref Source'!D:J,4,FALSE),""))</f>
        <v>2023</v>
      </c>
      <c r="E52">
        <f>IF(A52="","",IFERROR(VLOOKUP(A52&amp;"-"&amp;B52,'Ref Source'!D:J,5,FALSE),""))</f>
        <v>2030</v>
      </c>
      <c r="F52">
        <f>IF(Source!H52="","",Source!H52)</f>
        <v>20674369</v>
      </c>
      <c r="G52">
        <f>IF(Source!I52="","",Source!I52)</f>
        <v>0.41120000000000001</v>
      </c>
      <c r="H52" t="str">
        <f>IF(A52="","",IF(Source!F52="N","Y",IF(Source!E52=Source!B52,"Y","N")))</f>
        <v>Y</v>
      </c>
      <c r="I52">
        <f t="shared" si="15"/>
        <v>20674369</v>
      </c>
      <c r="J52">
        <f t="shared" si="5"/>
        <v>0.41120000000000001</v>
      </c>
      <c r="L52" t="str">
        <f t="shared" si="16"/>
        <v/>
      </c>
      <c r="M52" t="str">
        <f>IF(L52="","",COUNTIF($L$2:L52,L52))</f>
        <v/>
      </c>
      <c r="N52" t="str">
        <f t="shared" si="6"/>
        <v>4945340</v>
      </c>
      <c r="O52" t="str">
        <f t="shared" si="17"/>
        <v>0022-Referednum Fund-Exempt Operating -Post 2009</v>
      </c>
      <c r="P52">
        <f t="shared" si="7"/>
        <v>0.42120000000000002</v>
      </c>
      <c r="Q52">
        <f t="shared" si="8"/>
        <v>2023</v>
      </c>
      <c r="R52">
        <f t="shared" si="9"/>
        <v>2030</v>
      </c>
      <c r="S52">
        <f t="shared" si="10"/>
        <v>20674369</v>
      </c>
      <c r="T52">
        <f t="shared" si="11"/>
        <v>0.41120000000000001</v>
      </c>
      <c r="U52" t="str">
        <f t="shared" si="12"/>
        <v>Y</v>
      </c>
      <c r="V52">
        <f t="shared" si="13"/>
        <v>20674369</v>
      </c>
      <c r="W52">
        <f t="shared" si="14"/>
        <v>0.41120000000000001</v>
      </c>
    </row>
    <row r="53" spans="1:23" x14ac:dyDescent="0.35">
      <c r="A53" t="str">
        <f>IF(Source!B53="","",IF(Source!F53="N",Source!B53&amp;Source!C53&amp;Source!D53,Source!E53&amp;Source!C53&amp;Source!D53))</f>
        <v>4945360</v>
      </c>
      <c r="B53" t="str">
        <f>IF(Source!G53="","",Source!G53)</f>
        <v>0022</v>
      </c>
      <c r="C53">
        <f>IF(A53="","",IFERROR(VLOOKUP(A53&amp;"-"&amp;B53,'Ref Source'!D:J,7,FALSE),""))</f>
        <v>0.3</v>
      </c>
      <c r="D53">
        <f>IF(A53="","",IFERROR(VLOOKUP(A53&amp;"-"&amp;B53,'Ref Source'!D:J,4,FALSE),""))</f>
        <v>2024</v>
      </c>
      <c r="E53">
        <f>IF(A53="","",IFERROR(VLOOKUP(A53&amp;"-"&amp;B53,'Ref Source'!D:J,5,FALSE),""))</f>
        <v>2031</v>
      </c>
      <c r="F53">
        <f>IF(Source!H53="","",Source!H53)</f>
        <v>7095840</v>
      </c>
      <c r="G53">
        <f>IF(Source!I53="","",Source!I53)</f>
        <v>0.2006</v>
      </c>
      <c r="H53" t="str">
        <f>IF(A53="","",IF(Source!F53="N","Y",IF(Source!E53=Source!B53,"Y","N")))</f>
        <v>Y</v>
      </c>
      <c r="I53">
        <f t="shared" si="15"/>
        <v>7095840</v>
      </c>
      <c r="J53">
        <f t="shared" si="5"/>
        <v>0.2006</v>
      </c>
      <c r="L53" t="str">
        <f t="shared" si="16"/>
        <v/>
      </c>
      <c r="M53" t="str">
        <f>IF(L53="","",COUNTIF($L$2:L53,L53))</f>
        <v/>
      </c>
      <c r="N53" t="str">
        <f t="shared" si="6"/>
        <v>4945360</v>
      </c>
      <c r="O53" t="str">
        <f t="shared" si="17"/>
        <v>0022-Referednum Fund-Exempt Operating -Post 2009</v>
      </c>
      <c r="P53">
        <f t="shared" si="7"/>
        <v>0.3</v>
      </c>
      <c r="Q53">
        <f t="shared" si="8"/>
        <v>2024</v>
      </c>
      <c r="R53">
        <f t="shared" si="9"/>
        <v>2031</v>
      </c>
      <c r="S53">
        <f t="shared" si="10"/>
        <v>7095840</v>
      </c>
      <c r="T53">
        <f t="shared" si="11"/>
        <v>0.2006</v>
      </c>
      <c r="U53" t="str">
        <f t="shared" si="12"/>
        <v>Y</v>
      </c>
      <c r="V53">
        <f t="shared" si="13"/>
        <v>7095840</v>
      </c>
      <c r="W53">
        <f t="shared" si="14"/>
        <v>0.2006</v>
      </c>
    </row>
    <row r="54" spans="1:23" x14ac:dyDescent="0.35">
      <c r="A54" t="str">
        <f>IF(Source!B54="","",IF(Source!F54="N",Source!B54&amp;Source!C54&amp;Source!D54,Source!E54&amp;Source!C54&amp;Source!D54))</f>
        <v>4945370</v>
      </c>
      <c r="B54" t="str">
        <f>IF(Source!G54="","",Source!G54)</f>
        <v>0022</v>
      </c>
      <c r="C54">
        <f>IF(A54="","",IFERROR(VLOOKUP(A54&amp;"-"&amp;B54,'Ref Source'!D:J,7,FALSE),""))</f>
        <v>0.25</v>
      </c>
      <c r="D54">
        <f>IF(A54="","",IFERROR(VLOOKUP(A54&amp;"-"&amp;B54,'Ref Source'!D:J,4,FALSE),""))</f>
        <v>2021</v>
      </c>
      <c r="E54">
        <f>IF(A54="","",IFERROR(VLOOKUP(A54&amp;"-"&amp;B54,'Ref Source'!D:J,5,FALSE),""))</f>
        <v>2028</v>
      </c>
      <c r="F54">
        <f>IF(Source!H54="","",Source!H54)</f>
        <v>18930135</v>
      </c>
      <c r="G54">
        <f>IF(Source!I54="","",Source!I54)</f>
        <v>0.25</v>
      </c>
      <c r="H54" t="str">
        <f>IF(A54="","",IF(Source!F54="N","Y",IF(Source!E54=Source!B54,"Y","N")))</f>
        <v>Y</v>
      </c>
      <c r="I54">
        <f t="shared" si="15"/>
        <v>18930135</v>
      </c>
      <c r="J54">
        <f t="shared" si="5"/>
        <v>0.25</v>
      </c>
      <c r="L54" t="str">
        <f t="shared" si="16"/>
        <v/>
      </c>
      <c r="M54" t="str">
        <f>IF(L54="","",COUNTIF($L$2:L54,L54))</f>
        <v/>
      </c>
      <c r="N54" t="str">
        <f t="shared" si="6"/>
        <v>4945370</v>
      </c>
      <c r="O54" t="str">
        <f t="shared" si="17"/>
        <v>0022-Referednum Fund-Exempt Operating -Post 2009</v>
      </c>
      <c r="P54">
        <f t="shared" si="7"/>
        <v>0.25</v>
      </c>
      <c r="Q54">
        <f t="shared" si="8"/>
        <v>2021</v>
      </c>
      <c r="R54">
        <f t="shared" si="9"/>
        <v>2028</v>
      </c>
      <c r="S54">
        <f t="shared" si="10"/>
        <v>18930135</v>
      </c>
      <c r="T54">
        <f t="shared" si="11"/>
        <v>0.25</v>
      </c>
      <c r="U54" t="str">
        <f t="shared" si="12"/>
        <v>Y</v>
      </c>
      <c r="V54">
        <f t="shared" si="13"/>
        <v>18930135</v>
      </c>
      <c r="W54">
        <f t="shared" si="14"/>
        <v>0.25</v>
      </c>
    </row>
    <row r="55" spans="1:23" x14ac:dyDescent="0.35">
      <c r="A55" t="str">
        <f>IF(Source!B56="","",IF(Source!F56="N",Source!B56&amp;Source!C56&amp;Source!D56,Source!E56&amp;Source!C56&amp;Source!D56))</f>
        <v>4945375</v>
      </c>
      <c r="B55" t="str">
        <f>IF(Source!G56="","",Source!G56)</f>
        <v>0023</v>
      </c>
      <c r="C55">
        <f>IF(A55="","",IFERROR(VLOOKUP(A55&amp;"-"&amp;B55,'Ref Source'!D:J,7,FALSE),""))</f>
        <v>0.35</v>
      </c>
      <c r="D55">
        <f>IF(A55="","",IFERROR(VLOOKUP(A55&amp;"-"&amp;B55,'Ref Source'!D:J,4,FALSE),""))</f>
        <v>2020</v>
      </c>
      <c r="E55">
        <f>IF(A55="","",IFERROR(VLOOKUP(A55&amp;"-"&amp;B55,'Ref Source'!D:J,5,FALSE),""))</f>
        <v>2027</v>
      </c>
      <c r="F55">
        <f>IF(Source!H56="","",Source!H56)</f>
        <v>14989954</v>
      </c>
      <c r="G55">
        <f>IF(Source!I56="","",Source!I56)</f>
        <v>0.35</v>
      </c>
      <c r="H55" t="str">
        <f>IF(A55="","",IF(Source!F56="N","Y",IF(Source!E56=Source!B56,"Y","N")))</f>
        <v>Y</v>
      </c>
      <c r="I55">
        <f t="shared" si="15"/>
        <v>14989954</v>
      </c>
      <c r="J55">
        <f t="shared" si="5"/>
        <v>0.35</v>
      </c>
      <c r="L55" t="str">
        <f t="shared" si="16"/>
        <v/>
      </c>
      <c r="M55" t="str">
        <f>IF(L55="","",COUNTIF($L$2:L55,L55))</f>
        <v/>
      </c>
      <c r="N55" t="str">
        <f t="shared" si="6"/>
        <v>4945375</v>
      </c>
      <c r="O55" t="str">
        <f t="shared" si="17"/>
        <v>0023-Referednum Fund #2-Exempt Operating -Post 2009</v>
      </c>
      <c r="P55">
        <f t="shared" si="7"/>
        <v>0.35</v>
      </c>
      <c r="Q55">
        <f t="shared" si="8"/>
        <v>2020</v>
      </c>
      <c r="R55">
        <f t="shared" si="9"/>
        <v>2027</v>
      </c>
      <c r="S55">
        <f t="shared" si="10"/>
        <v>14989954</v>
      </c>
      <c r="T55">
        <f t="shared" si="11"/>
        <v>0.35</v>
      </c>
      <c r="U55" t="str">
        <f t="shared" si="12"/>
        <v>Y</v>
      </c>
      <c r="V55">
        <f t="shared" si="13"/>
        <v>14989954</v>
      </c>
      <c r="W55">
        <f t="shared" si="14"/>
        <v>0.35</v>
      </c>
    </row>
    <row r="56" spans="1:23" x14ac:dyDescent="0.35">
      <c r="A56" t="str">
        <f>IF(Source!B57="","",IF(Source!F57="N",Source!B57&amp;Source!C57&amp;Source!D57,Source!E57&amp;Source!C57&amp;Source!D57))</f>
        <v>4945380</v>
      </c>
      <c r="B56" t="str">
        <f>IF(Source!G57="","",Source!G57)</f>
        <v>0022</v>
      </c>
      <c r="C56">
        <f>IF(A56="","",IFERROR(VLOOKUP(A56&amp;"-"&amp;B56,'Ref Source'!D:J,7,FALSE),""))</f>
        <v>0.55000000000000004</v>
      </c>
      <c r="D56">
        <f>IF(A56="","",IFERROR(VLOOKUP(A56&amp;"-"&amp;B56,'Ref Source'!D:J,4,FALSE),""))</f>
        <v>2021</v>
      </c>
      <c r="E56">
        <f>IF(A56="","",IFERROR(VLOOKUP(A56&amp;"-"&amp;B56,'Ref Source'!D:J,5,FALSE),""))</f>
        <v>2028</v>
      </c>
      <c r="F56">
        <f>IF(Source!H57="","",Source!H57)</f>
        <v>3451406</v>
      </c>
      <c r="G56">
        <f>IF(Source!I57="","",Source!I57)</f>
        <v>0.55000000000000004</v>
      </c>
      <c r="H56" t="str">
        <f>IF(A56="","",IF(Source!F57="N","Y",IF(Source!E57=Source!B57,"Y","N")))</f>
        <v>Y</v>
      </c>
      <c r="I56">
        <f t="shared" si="15"/>
        <v>3451406</v>
      </c>
      <c r="J56">
        <f t="shared" si="5"/>
        <v>0.55000000000000004</v>
      </c>
      <c r="L56" t="str">
        <f t="shared" si="16"/>
        <v/>
      </c>
      <c r="M56" t="str">
        <f>IF(L56="","",COUNTIF($L$2:L56,L56))</f>
        <v/>
      </c>
      <c r="N56" t="str">
        <f t="shared" si="6"/>
        <v>4945380</v>
      </c>
      <c r="O56" t="str">
        <f t="shared" si="17"/>
        <v>0022-Referednum Fund-Exempt Operating -Post 2009</v>
      </c>
      <c r="P56">
        <f t="shared" si="7"/>
        <v>0.55000000000000004</v>
      </c>
      <c r="Q56">
        <f t="shared" si="8"/>
        <v>2021</v>
      </c>
      <c r="R56">
        <f t="shared" si="9"/>
        <v>2028</v>
      </c>
      <c r="S56">
        <f t="shared" si="10"/>
        <v>3451406</v>
      </c>
      <c r="T56">
        <f t="shared" si="11"/>
        <v>0.55000000000000004</v>
      </c>
      <c r="U56" t="str">
        <f t="shared" si="12"/>
        <v>Y</v>
      </c>
      <c r="V56">
        <f t="shared" si="13"/>
        <v>3451406</v>
      </c>
      <c r="W56">
        <f t="shared" si="14"/>
        <v>0.55000000000000004</v>
      </c>
    </row>
    <row r="57" spans="1:23" x14ac:dyDescent="0.35">
      <c r="A57" t="str">
        <f>IF(Source!B58="","",IF(Source!F58="N",Source!B58&amp;Source!C58&amp;Source!D58,Source!E58&amp;Source!C58&amp;Source!D58))</f>
        <v>4945385</v>
      </c>
      <c r="B57" t="str">
        <f>IF(Source!G58="","",Source!G58)</f>
        <v>0022</v>
      </c>
      <c r="C57">
        <f>IF(A57="","",IFERROR(VLOOKUP(A57&amp;"-"&amp;B57,'Ref Source'!D:J,7,FALSE),""))</f>
        <v>0.19600000000000001</v>
      </c>
      <c r="D57">
        <f>IF(A57="","",IFERROR(VLOOKUP(A57&amp;"-"&amp;B57,'Ref Source'!D:J,4,FALSE),""))</f>
        <v>2019</v>
      </c>
      <c r="E57">
        <f>IF(A57="","",IFERROR(VLOOKUP(A57&amp;"-"&amp;B57,'Ref Source'!D:J,5,FALSE),""))</f>
        <v>2026</v>
      </c>
      <c r="F57">
        <f>IF(Source!H58="","",Source!H58)</f>
        <v>40549726</v>
      </c>
      <c r="G57">
        <f>IF(Source!I58="","",Source!I58)</f>
        <v>0.19600000000000001</v>
      </c>
      <c r="H57" t="str">
        <f>IF(A57="","",IF(Source!F58="N","Y",IF(Source!E58=Source!B58,"Y","N")))</f>
        <v>Y</v>
      </c>
      <c r="I57">
        <f t="shared" si="15"/>
        <v>40549726</v>
      </c>
      <c r="J57">
        <f t="shared" si="5"/>
        <v>0.19600000000000001</v>
      </c>
      <c r="L57" t="str">
        <f t="shared" si="16"/>
        <v/>
      </c>
      <c r="M57" t="str">
        <f>IF(L57="","",COUNTIF($L$2:L57,L57))</f>
        <v/>
      </c>
      <c r="N57" t="str">
        <f t="shared" si="6"/>
        <v>4945385</v>
      </c>
      <c r="O57" t="str">
        <f t="shared" si="17"/>
        <v>0022-Referednum Fund-Exempt Operating -Post 2009</v>
      </c>
      <c r="P57">
        <f t="shared" si="7"/>
        <v>0.19600000000000001</v>
      </c>
      <c r="Q57">
        <f t="shared" si="8"/>
        <v>2019</v>
      </c>
      <c r="R57">
        <f t="shared" si="9"/>
        <v>2026</v>
      </c>
      <c r="S57">
        <f t="shared" si="10"/>
        <v>40549726</v>
      </c>
      <c r="T57">
        <f t="shared" si="11"/>
        <v>0.19600000000000001</v>
      </c>
      <c r="U57" t="str">
        <f t="shared" si="12"/>
        <v>Y</v>
      </c>
      <c r="V57">
        <f t="shared" si="13"/>
        <v>40549726</v>
      </c>
      <c r="W57">
        <f t="shared" si="14"/>
        <v>0.19600000000000001</v>
      </c>
    </row>
    <row r="58" spans="1:23" x14ac:dyDescent="0.35">
      <c r="A58" t="str">
        <f>IF(Source!B59="","",IF(Source!F59="N",Source!B59&amp;Source!C59&amp;Source!D59,Source!E59&amp;Source!C59&amp;Source!D59))</f>
        <v>4945400</v>
      </c>
      <c r="B58" t="str">
        <f>IF(Source!G59="","",Source!G59)</f>
        <v>0022</v>
      </c>
      <c r="C58">
        <f>IF(A58="","",IFERROR(VLOOKUP(A58&amp;"-"&amp;B58,'Ref Source'!D:J,7,FALSE),""))</f>
        <v>0.59</v>
      </c>
      <c r="D58">
        <f>IF(A58="","",IFERROR(VLOOKUP(A58&amp;"-"&amp;B58,'Ref Source'!D:J,4,FALSE),""))</f>
        <v>2024</v>
      </c>
      <c r="E58">
        <f>IF(A58="","",IFERROR(VLOOKUP(A58&amp;"-"&amp;B58,'Ref Source'!D:J,5,FALSE),""))</f>
        <v>2031</v>
      </c>
      <c r="F58">
        <f>IF(Source!H59="","",Source!H59)</f>
        <v>5815092</v>
      </c>
      <c r="G58">
        <f>IF(Source!I59="","",Source!I59)</f>
        <v>0.52910000000000001</v>
      </c>
      <c r="H58" t="str">
        <f>IF(A58="","",IF(Source!F59="N","Y",IF(Source!E59=Source!B59,"Y","N")))</f>
        <v>Y</v>
      </c>
      <c r="I58">
        <f t="shared" si="15"/>
        <v>5815092</v>
      </c>
      <c r="J58">
        <f t="shared" si="5"/>
        <v>0.52910000000000001</v>
      </c>
      <c r="L58" t="str">
        <f t="shared" si="16"/>
        <v/>
      </c>
      <c r="M58" t="str">
        <f>IF(L58="","",COUNTIF($L$2:L58,L58))</f>
        <v/>
      </c>
      <c r="N58" t="str">
        <f t="shared" si="6"/>
        <v>4945400</v>
      </c>
      <c r="O58" t="str">
        <f t="shared" si="17"/>
        <v>0022-Referednum Fund-Exempt Operating -Post 2009</v>
      </c>
      <c r="P58">
        <f t="shared" si="7"/>
        <v>0.59</v>
      </c>
      <c r="Q58">
        <f t="shared" si="8"/>
        <v>2024</v>
      </c>
      <c r="R58">
        <f t="shared" si="9"/>
        <v>2031</v>
      </c>
      <c r="S58">
        <f t="shared" si="10"/>
        <v>5815092</v>
      </c>
      <c r="T58">
        <f t="shared" si="11"/>
        <v>0.52910000000000001</v>
      </c>
      <c r="U58" t="str">
        <f t="shared" si="12"/>
        <v>Y</v>
      </c>
      <c r="V58">
        <f t="shared" si="13"/>
        <v>5815092</v>
      </c>
      <c r="W58">
        <f t="shared" si="14"/>
        <v>0.52910000000000001</v>
      </c>
    </row>
    <row r="59" spans="1:23" x14ac:dyDescent="0.35">
      <c r="A59" t="str">
        <f>IF(Source!B60="","",IF(Source!F60="N",Source!B60&amp;Source!C60&amp;Source!D60,Source!E60&amp;Source!C60&amp;Source!D60))</f>
        <v>5045455</v>
      </c>
      <c r="B59" t="str">
        <f>IF(Source!G60="","",Source!G60)</f>
        <v>0022</v>
      </c>
      <c r="C59">
        <f>IF(A59="","",IFERROR(VLOOKUP(A59&amp;"-"&amp;B59,'Ref Source'!D:J,7,FALSE),""))</f>
        <v>0.17</v>
      </c>
      <c r="D59">
        <f>IF(A59="","",IFERROR(VLOOKUP(A59&amp;"-"&amp;B59,'Ref Source'!D:J,4,FALSE),""))</f>
        <v>2019</v>
      </c>
      <c r="E59">
        <f>IF(A59="","",IFERROR(VLOOKUP(A59&amp;"-"&amp;B59,'Ref Source'!D:J,5,FALSE),""))</f>
        <v>2026</v>
      </c>
      <c r="F59">
        <f>IF(Source!H60="","",Source!H60)</f>
        <v>1272207</v>
      </c>
      <c r="G59">
        <f>IF(Source!I60="","",Source!I60)</f>
        <v>0.17</v>
      </c>
      <c r="H59" t="str">
        <f>IF(A59="","",IF(Source!F60="N","Y",IF(Source!E60=Source!B60,"Y","N")))</f>
        <v>Y</v>
      </c>
      <c r="I59">
        <f t="shared" si="15"/>
        <v>1781238</v>
      </c>
      <c r="J59">
        <f t="shared" si="5"/>
        <v>0.17</v>
      </c>
      <c r="L59" t="str">
        <f t="shared" si="16"/>
        <v/>
      </c>
      <c r="M59" t="str">
        <f>IF(L59="","",COUNTIF($L$2:L59,L59))</f>
        <v/>
      </c>
      <c r="N59" t="str">
        <f t="shared" si="6"/>
        <v>5045455</v>
      </c>
      <c r="O59" t="str">
        <f t="shared" si="17"/>
        <v>0022-Referednum Fund-Exempt Operating -Post 2009</v>
      </c>
      <c r="P59">
        <f t="shared" si="7"/>
        <v>0.17</v>
      </c>
      <c r="Q59">
        <f t="shared" si="8"/>
        <v>2019</v>
      </c>
      <c r="R59">
        <f t="shared" si="9"/>
        <v>2026</v>
      </c>
      <c r="S59">
        <f t="shared" si="10"/>
        <v>1272207</v>
      </c>
      <c r="T59">
        <f t="shared" si="11"/>
        <v>0.17</v>
      </c>
      <c r="U59" t="str">
        <f t="shared" si="12"/>
        <v>Y</v>
      </c>
      <c r="V59">
        <f t="shared" si="13"/>
        <v>1781238</v>
      </c>
      <c r="W59">
        <f t="shared" si="14"/>
        <v>0.17</v>
      </c>
    </row>
    <row r="60" spans="1:23" x14ac:dyDescent="0.35">
      <c r="A60" t="str">
        <f>IF(Source!B61="","",IF(Source!F61="N",Source!B61&amp;Source!C61&amp;Source!D61,Source!E61&amp;Source!C61&amp;Source!D61))</f>
        <v>5045480</v>
      </c>
      <c r="B60" t="str">
        <f>IF(Source!G61="","",Source!G61)</f>
        <v>0022</v>
      </c>
      <c r="C60">
        <f>IF(A60="","",IFERROR(VLOOKUP(A60&amp;"-"&amp;B60,'Ref Source'!D:J,7,FALSE),""))</f>
        <v>0.06</v>
      </c>
      <c r="D60">
        <f>IF(A60="","",IFERROR(VLOOKUP(A60&amp;"-"&amp;B60,'Ref Source'!D:J,4,FALSE),""))</f>
        <v>2021</v>
      </c>
      <c r="E60">
        <f>IF(A60="","",IFERROR(VLOOKUP(A60&amp;"-"&amp;B60,'Ref Source'!D:J,5,FALSE),""))</f>
        <v>2028</v>
      </c>
      <c r="F60">
        <f>IF(Source!H61="","",Source!H61)</f>
        <v>409326</v>
      </c>
      <c r="G60">
        <f>IF(Source!I61="","",Source!I61)</f>
        <v>0.06</v>
      </c>
      <c r="H60" t="str">
        <f>IF(A60="","",IF(Source!F61="N","Y",IF(Source!E61=Source!B61,"Y","N")))</f>
        <v>Y</v>
      </c>
      <c r="I60">
        <f t="shared" si="15"/>
        <v>409326</v>
      </c>
      <c r="J60">
        <f t="shared" si="5"/>
        <v>0.06</v>
      </c>
      <c r="L60" t="str">
        <f t="shared" si="16"/>
        <v/>
      </c>
      <c r="M60" t="str">
        <f>IF(L60="","",COUNTIF($L$2:L60,L60))</f>
        <v/>
      </c>
      <c r="N60" t="str">
        <f t="shared" si="6"/>
        <v>5045480</v>
      </c>
      <c r="O60" t="str">
        <f t="shared" si="17"/>
        <v>0022-Referednum Fund-Exempt Operating -Post 2009</v>
      </c>
      <c r="P60">
        <f t="shared" si="7"/>
        <v>0.06</v>
      </c>
      <c r="Q60">
        <f t="shared" si="8"/>
        <v>2021</v>
      </c>
      <c r="R60">
        <f t="shared" si="9"/>
        <v>2028</v>
      </c>
      <c r="S60">
        <f t="shared" si="10"/>
        <v>409326</v>
      </c>
      <c r="T60">
        <f t="shared" si="11"/>
        <v>0.06</v>
      </c>
      <c r="U60" t="str">
        <f t="shared" si="12"/>
        <v>Y</v>
      </c>
      <c r="V60">
        <f t="shared" si="13"/>
        <v>409326</v>
      </c>
      <c r="W60">
        <f t="shared" si="14"/>
        <v>0.06</v>
      </c>
    </row>
    <row r="61" spans="1:23" x14ac:dyDescent="0.35">
      <c r="A61" t="str">
        <f>IF(Source!B62="","",IF(Source!F62="N",Source!B62&amp;Source!C62&amp;Source!D62,Source!E62&amp;Source!C62&amp;Source!D62))</f>
        <v>5345740</v>
      </c>
      <c r="B61" t="str">
        <f>IF(Source!G62="","",Source!G62)</f>
        <v>0022</v>
      </c>
      <c r="C61">
        <f>IF(A61="","",IFERROR(VLOOKUP(A61&amp;"-"&amp;B61,'Ref Source'!D:J,7,FALSE),""))</f>
        <v>8.5000000000000006E-2</v>
      </c>
      <c r="D61">
        <f>IF(A61="","",IFERROR(VLOOKUP(A61&amp;"-"&amp;B61,'Ref Source'!D:J,4,FALSE),""))</f>
        <v>2024</v>
      </c>
      <c r="E61">
        <f>IF(A61="","",IFERROR(VLOOKUP(A61&amp;"-"&amp;B61,'Ref Source'!D:J,5,FALSE),""))</f>
        <v>2031</v>
      </c>
      <c r="F61">
        <f>IF(Source!H62="","",Source!H62)</f>
        <v>17377238</v>
      </c>
      <c r="G61">
        <f>IF(Source!I62="","",Source!I62)</f>
        <v>0.185</v>
      </c>
      <c r="H61" t="str">
        <f>IF(A61="","",IF(Source!F62="N","Y",IF(Source!E62=Source!B62,"Y","N")))</f>
        <v>Y</v>
      </c>
      <c r="I61">
        <f t="shared" si="15"/>
        <v>17377238</v>
      </c>
      <c r="J61">
        <f t="shared" si="5"/>
        <v>0.185</v>
      </c>
      <c r="L61" t="str">
        <f t="shared" si="16"/>
        <v/>
      </c>
      <c r="M61" t="str">
        <f>IF(L61="","",COUNTIF($L$2:L61,L61))</f>
        <v/>
      </c>
      <c r="N61" t="str">
        <f t="shared" si="6"/>
        <v>5345740</v>
      </c>
      <c r="O61" t="str">
        <f t="shared" si="17"/>
        <v>0022-Referednum Fund-Exempt Operating -Post 2009</v>
      </c>
      <c r="P61">
        <f t="shared" si="7"/>
        <v>8.5000000000000006E-2</v>
      </c>
      <c r="Q61">
        <f t="shared" si="8"/>
        <v>2024</v>
      </c>
      <c r="R61">
        <f t="shared" si="9"/>
        <v>2031</v>
      </c>
      <c r="S61">
        <f t="shared" si="10"/>
        <v>17377238</v>
      </c>
      <c r="T61">
        <f t="shared" si="11"/>
        <v>0.185</v>
      </c>
      <c r="U61" t="str">
        <f t="shared" si="12"/>
        <v>Y</v>
      </c>
      <c r="V61">
        <f t="shared" si="13"/>
        <v>17377238</v>
      </c>
      <c r="W61">
        <f t="shared" si="14"/>
        <v>0.185</v>
      </c>
    </row>
    <row r="62" spans="1:23" x14ac:dyDescent="0.35">
      <c r="A62" t="str">
        <f>IF(Source!B63="","",IF(Source!F63="N",Source!B63&amp;Source!C63&amp;Source!D63,Source!E63&amp;Source!C63&amp;Source!D63))</f>
        <v>5545910</v>
      </c>
      <c r="B62" t="str">
        <f>IF(Source!G63="","",Source!G63)</f>
        <v>0022</v>
      </c>
      <c r="C62">
        <f>IF(A62="","",IFERROR(VLOOKUP(A62&amp;"-"&amp;B62,'Ref Source'!D:J,7,FALSE),""))</f>
        <v>0.35</v>
      </c>
      <c r="D62">
        <f>IF(A62="","",IFERROR(VLOOKUP(A62&amp;"-"&amp;B62,'Ref Source'!D:J,4,FALSE),""))</f>
        <v>2021</v>
      </c>
      <c r="E62">
        <f>IF(A62="","",IFERROR(VLOOKUP(A62&amp;"-"&amp;B62,'Ref Source'!D:J,5,FALSE),""))</f>
        <v>2028</v>
      </c>
      <c r="F62">
        <f>IF(Source!H63="","",Source!H63)</f>
        <v>604902</v>
      </c>
      <c r="G62">
        <f>IF(Source!I63="","",Source!I63)</f>
        <v>0.25269999999999998</v>
      </c>
      <c r="H62" t="str">
        <f>IF(A62="","",IF(Source!F63="N","Y",IF(Source!E63=Source!B63,"Y","N")))</f>
        <v>Y</v>
      </c>
      <c r="I62">
        <f t="shared" si="15"/>
        <v>604902</v>
      </c>
      <c r="J62">
        <f t="shared" si="5"/>
        <v>0.25269999999999998</v>
      </c>
      <c r="L62" t="str">
        <f t="shared" si="16"/>
        <v/>
      </c>
      <c r="M62" t="str">
        <f>IF(L62="","",COUNTIF($L$2:L62,L62))</f>
        <v/>
      </c>
      <c r="N62" t="str">
        <f t="shared" si="6"/>
        <v>5545910</v>
      </c>
      <c r="O62" t="str">
        <f t="shared" si="17"/>
        <v>0022-Referednum Fund-Exempt Operating -Post 2009</v>
      </c>
      <c r="P62">
        <f t="shared" si="7"/>
        <v>0.35</v>
      </c>
      <c r="Q62">
        <f t="shared" si="8"/>
        <v>2021</v>
      </c>
      <c r="R62">
        <f t="shared" si="9"/>
        <v>2028</v>
      </c>
      <c r="S62">
        <f t="shared" si="10"/>
        <v>604902</v>
      </c>
      <c r="T62">
        <f t="shared" si="11"/>
        <v>0.25269999999999998</v>
      </c>
      <c r="U62" t="str">
        <f t="shared" si="12"/>
        <v>Y</v>
      </c>
      <c r="V62">
        <f t="shared" si="13"/>
        <v>604902</v>
      </c>
      <c r="W62">
        <f t="shared" si="14"/>
        <v>0.25269999999999998</v>
      </c>
    </row>
    <row r="63" spans="1:23" x14ac:dyDescent="0.35">
      <c r="A63" t="str">
        <f>IF(Source!B64="","",IF(Source!F64="N",Source!B64&amp;Source!C64&amp;Source!D64,Source!E64&amp;Source!C64&amp;Source!D64))</f>
        <v>9248625</v>
      </c>
      <c r="B63" t="str">
        <f>IF(Source!G64="","",Source!G64)</f>
        <v>0022</v>
      </c>
      <c r="C63">
        <f>IF(A63="","",IFERROR(VLOOKUP(A63&amp;"-"&amp;B63,'Ref Source'!D:J,7,FALSE),""))</f>
        <v>0.628</v>
      </c>
      <c r="D63">
        <f>IF(A63="","",IFERROR(VLOOKUP(A63&amp;"-"&amp;B63,'Ref Source'!D:J,4,FALSE),""))</f>
        <v>2019</v>
      </c>
      <c r="E63">
        <f>IF(A63="","",IFERROR(VLOOKUP(A63&amp;"-"&amp;B63,'Ref Source'!D:J,5,FALSE),""))</f>
        <v>2026</v>
      </c>
      <c r="F63">
        <f>IF(Source!H64="","",Source!H64)</f>
        <v>476299</v>
      </c>
      <c r="G63">
        <f>IF(Source!I64="","",Source!I64)</f>
        <v>0.32479999999999998</v>
      </c>
      <c r="H63" t="str">
        <f>IF(A63="","",IF(Source!F64="N","Y",IF(Source!E64=Source!B64,"Y","N")))</f>
        <v>N</v>
      </c>
      <c r="I63" t="str">
        <f t="shared" si="15"/>
        <v/>
      </c>
      <c r="J63" t="str">
        <f t="shared" si="5"/>
        <v/>
      </c>
      <c r="L63" t="str">
        <f t="shared" si="16"/>
        <v/>
      </c>
      <c r="M63" t="str">
        <f>IF(L63="","",COUNTIF($L$2:L63,L63))</f>
        <v/>
      </c>
      <c r="N63" t="str">
        <f t="shared" si="6"/>
        <v/>
      </c>
      <c r="O63" t="str">
        <f t="shared" si="17"/>
        <v/>
      </c>
      <c r="P63" t="str">
        <f t="shared" si="7"/>
        <v/>
      </c>
      <c r="Q63" t="str">
        <f t="shared" si="8"/>
        <v/>
      </c>
      <c r="R63" t="str">
        <f t="shared" si="9"/>
        <v/>
      </c>
      <c r="S63" t="str">
        <f t="shared" si="10"/>
        <v/>
      </c>
      <c r="T63" t="str">
        <f t="shared" si="11"/>
        <v/>
      </c>
      <c r="U63" t="str">
        <f t="shared" si="12"/>
        <v/>
      </c>
      <c r="V63" t="str">
        <f t="shared" si="13"/>
        <v/>
      </c>
      <c r="W63" t="str">
        <f t="shared" si="14"/>
        <v/>
      </c>
    </row>
    <row r="64" spans="1:23" x14ac:dyDescent="0.35">
      <c r="A64" t="str">
        <f>IF(Source!B65="","",IF(Source!F65="N",Source!B65&amp;Source!C65&amp;Source!D65,Source!E65&amp;Source!C65&amp;Source!D65))</f>
        <v>5846080</v>
      </c>
      <c r="B64" t="str">
        <f>IF(Source!G65="","",Source!G65)</f>
        <v>0022</v>
      </c>
      <c r="C64">
        <f>IF(A64="","",IFERROR(VLOOKUP(A64&amp;"-"&amp;B64,'Ref Source'!D:J,7,FALSE),""))</f>
        <v>0.25</v>
      </c>
      <c r="D64">
        <f>IF(A64="","",IFERROR(VLOOKUP(A64&amp;"-"&amp;B64,'Ref Source'!D:J,4,FALSE),""))</f>
        <v>2016</v>
      </c>
      <c r="E64">
        <f>IF(A64="","",IFERROR(VLOOKUP(A64&amp;"-"&amp;B64,'Ref Source'!D:J,5,FALSE),""))</f>
        <v>2022</v>
      </c>
      <c r="F64">
        <f>IF(Source!H65="","",Source!H65)</f>
        <v>0</v>
      </c>
      <c r="G64">
        <f>IF(Source!I65="","",Source!I65)</f>
        <v>0</v>
      </c>
      <c r="H64" t="str">
        <f>IF(A64="","",IF(Source!F65="N","Y",IF(Source!E65=Source!B65,"Y","N")))</f>
        <v>Y</v>
      </c>
      <c r="I64">
        <f t="shared" si="15"/>
        <v>0</v>
      </c>
      <c r="J64">
        <f t="shared" si="5"/>
        <v>0</v>
      </c>
      <c r="L64" t="str">
        <f t="shared" si="16"/>
        <v/>
      </c>
      <c r="M64" t="str">
        <f>IF(L64="","",COUNTIF($L$2:L64,L64))</f>
        <v/>
      </c>
      <c r="N64" t="str">
        <f t="shared" si="6"/>
        <v>5846080</v>
      </c>
      <c r="O64" t="str">
        <f t="shared" si="17"/>
        <v>0022-Referednum Fund-Exempt Operating -Post 2009</v>
      </c>
      <c r="P64">
        <f t="shared" si="7"/>
        <v>0.25</v>
      </c>
      <c r="Q64">
        <f t="shared" si="8"/>
        <v>2016</v>
      </c>
      <c r="R64">
        <f t="shared" si="9"/>
        <v>2022</v>
      </c>
      <c r="S64">
        <f t="shared" si="10"/>
        <v>0</v>
      </c>
      <c r="T64">
        <f t="shared" si="11"/>
        <v>0</v>
      </c>
      <c r="U64" t="str">
        <f t="shared" si="12"/>
        <v>Y</v>
      </c>
      <c r="V64">
        <f t="shared" si="13"/>
        <v>0</v>
      </c>
      <c r="W64">
        <f t="shared" si="14"/>
        <v>0</v>
      </c>
    </row>
    <row r="65" spans="1:23" x14ac:dyDescent="0.35">
      <c r="A65" t="str">
        <f>IF(Source!B66="","",IF(Source!F66="N",Source!B66&amp;Source!C66&amp;Source!D66,Source!E66&amp;Source!C66&amp;Source!D66))</f>
        <v>6246340</v>
      </c>
      <c r="B65" t="str">
        <f>IF(Source!G66="","",Source!G66)</f>
        <v>0022</v>
      </c>
      <c r="C65">
        <f>IF(A65="","",IFERROR(VLOOKUP(A65&amp;"-"&amp;B65,'Ref Source'!D:J,7,FALSE),""))</f>
        <v>0.41</v>
      </c>
      <c r="D65">
        <f>IF(A65="","",IFERROR(VLOOKUP(A65&amp;"-"&amp;B65,'Ref Source'!D:J,4,FALSE),""))</f>
        <v>2019</v>
      </c>
      <c r="E65">
        <f>IF(A65="","",IFERROR(VLOOKUP(A65&amp;"-"&amp;B65,'Ref Source'!D:J,5,FALSE),""))</f>
        <v>2026</v>
      </c>
      <c r="F65">
        <f>IF(Source!H66="","",Source!H66)</f>
        <v>84134</v>
      </c>
      <c r="G65">
        <f>IF(Source!I66="","",Source!I66)</f>
        <v>0.41</v>
      </c>
      <c r="H65" t="str">
        <f>IF(A65="","",IF(Source!F66="N","Y",IF(Source!E66=Source!B66,"Y","N")))</f>
        <v>Y</v>
      </c>
      <c r="I65">
        <f t="shared" si="15"/>
        <v>84134</v>
      </c>
      <c r="J65">
        <f t="shared" si="5"/>
        <v>0.41</v>
      </c>
      <c r="L65" t="str">
        <f t="shared" si="16"/>
        <v/>
      </c>
      <c r="M65" t="str">
        <f>IF(L65="","",COUNTIF($L$2:L65,L65))</f>
        <v/>
      </c>
      <c r="N65" t="str">
        <f t="shared" si="6"/>
        <v>6246340</v>
      </c>
      <c r="O65" t="str">
        <f t="shared" si="17"/>
        <v>0022-Referednum Fund-Exempt Operating -Post 2009</v>
      </c>
      <c r="P65">
        <f t="shared" si="7"/>
        <v>0.41</v>
      </c>
      <c r="Q65">
        <f t="shared" si="8"/>
        <v>2019</v>
      </c>
      <c r="R65">
        <f t="shared" si="9"/>
        <v>2026</v>
      </c>
      <c r="S65">
        <f t="shared" si="10"/>
        <v>84134</v>
      </c>
      <c r="T65">
        <f t="shared" si="11"/>
        <v>0.41</v>
      </c>
      <c r="U65" t="str">
        <f t="shared" si="12"/>
        <v>Y</v>
      </c>
      <c r="V65">
        <f t="shared" si="13"/>
        <v>84134</v>
      </c>
      <c r="W65">
        <f t="shared" si="14"/>
        <v>0.41</v>
      </c>
    </row>
    <row r="66" spans="1:23" x14ac:dyDescent="0.35">
      <c r="A66" t="str">
        <f>IF(Source!B67="","",IF(Source!F67="N",Source!B67&amp;Source!C67&amp;Source!D67,Source!E67&amp;Source!C67&amp;Source!D67))</f>
        <v>6446460</v>
      </c>
      <c r="B66" t="str">
        <f>IF(Source!G67="","",Source!G67)</f>
        <v>0022</v>
      </c>
      <c r="C66">
        <f>IF(A66="","",IFERROR(VLOOKUP(A66&amp;"-"&amp;B66,'Ref Source'!D:J,7,FALSE),""))</f>
        <v>0.21</v>
      </c>
      <c r="D66">
        <f>IF(A66="","",IFERROR(VLOOKUP(A66&amp;"-"&amp;B66,'Ref Source'!D:J,4,FALSE),""))</f>
        <v>2022</v>
      </c>
      <c r="E66">
        <f>IF(A66="","",IFERROR(VLOOKUP(A66&amp;"-"&amp;B66,'Ref Source'!D:J,5,FALSE),""))</f>
        <v>2029</v>
      </c>
      <c r="F66">
        <f>IF(Source!H67="","",Source!H67)</f>
        <v>697684</v>
      </c>
      <c r="G66">
        <f>IF(Source!I67="","",Source!I67)</f>
        <v>0.21</v>
      </c>
      <c r="H66" t="str">
        <f>IF(A66="","",IF(Source!F67="N","Y",IF(Source!E67=Source!B67,"Y","N")))</f>
        <v>Y</v>
      </c>
      <c r="I66">
        <f t="shared" ref="I66:I89" si="18">IF(A66="","",IF(H66="Y",SUMIFS(F:F,A:A,A66,B:B,B66),""))</f>
        <v>697684</v>
      </c>
      <c r="J66">
        <f t="shared" ref="J66:J89" si="19">IF(H66="Y",G66,"")</f>
        <v>0.21</v>
      </c>
      <c r="L66" t="str">
        <f t="shared" ref="L66:L99" si="20">IF(N66=$L$1,"X","")</f>
        <v/>
      </c>
      <c r="M66" t="str">
        <f>IF(L66="","",COUNTIF($L$2:L66,L66))</f>
        <v/>
      </c>
      <c r="N66" t="str">
        <f t="shared" ref="N66:N99" si="21">IF($H66="Y",A66,"")</f>
        <v>6446460</v>
      </c>
      <c r="O66" t="str">
        <f t="shared" ref="O66:O99" si="22">IF($H66="Y",VLOOKUP(B66,$Y$8:$Z$10,2,FALSE),"")</f>
        <v>0022-Referednum Fund-Exempt Operating -Post 2009</v>
      </c>
      <c r="P66">
        <f t="shared" ref="P66:P99" si="23">IF($H66="Y",C66,"")</f>
        <v>0.21</v>
      </c>
      <c r="Q66">
        <f t="shared" ref="Q66:Q99" si="24">IF($H66="Y",D66,"")</f>
        <v>2022</v>
      </c>
      <c r="R66">
        <f t="shared" ref="R66:R99" si="25">IF($H66="Y",E66,"")</f>
        <v>2029</v>
      </c>
      <c r="S66">
        <f t="shared" ref="S66:S99" si="26">IF($H66="Y",F66,"")</f>
        <v>697684</v>
      </c>
      <c r="T66">
        <f t="shared" ref="T66:T99" si="27">IF($H66="Y",G66,"")</f>
        <v>0.21</v>
      </c>
      <c r="U66" t="str">
        <f t="shared" ref="U66:U99" si="28">IF($H66="Y",H66,"")</f>
        <v>Y</v>
      </c>
      <c r="V66">
        <f t="shared" ref="V66:V99" si="29">IF($H66="Y",I66,"")</f>
        <v>697684</v>
      </c>
      <c r="W66">
        <f t="shared" ref="W66:W99" si="30">IF($H66="Y",J66,"")</f>
        <v>0.21</v>
      </c>
    </row>
    <row r="67" spans="1:23" x14ac:dyDescent="0.35">
      <c r="A67" t="str">
        <f>IF(Source!B68="","",IF(Source!F68="N",Source!B68&amp;Source!C68&amp;Source!D68,Source!E68&amp;Source!C68&amp;Source!D68))</f>
        <v>6446470</v>
      </c>
      <c r="B67" t="str">
        <f>IF(Source!G68="","",Source!G68)</f>
        <v>0022</v>
      </c>
      <c r="C67">
        <f>IF(A67="","",IFERROR(VLOOKUP(A67&amp;"-"&amp;B67,'Ref Source'!D:J,7,FALSE),""))</f>
        <v>0.22</v>
      </c>
      <c r="D67">
        <f>IF(A67="","",IFERROR(VLOOKUP(A67&amp;"-"&amp;B67,'Ref Source'!D:J,4,FALSE),""))</f>
        <v>2020</v>
      </c>
      <c r="E67">
        <f>IF(A67="","",IFERROR(VLOOKUP(A67&amp;"-"&amp;B67,'Ref Source'!D:J,5,FALSE),""))</f>
        <v>2027</v>
      </c>
      <c r="F67">
        <f>IF(Source!H68="","",Source!H68)</f>
        <v>8117862</v>
      </c>
      <c r="G67">
        <f>IF(Source!I68="","",Source!I68)</f>
        <v>0.22</v>
      </c>
      <c r="H67" t="str">
        <f>IF(A67="","",IF(Source!F68="N","Y",IF(Source!E68=Source!B68,"Y","N")))</f>
        <v>Y</v>
      </c>
      <c r="I67">
        <f t="shared" si="18"/>
        <v>8117862</v>
      </c>
      <c r="J67">
        <f t="shared" si="19"/>
        <v>0.22</v>
      </c>
      <c r="L67" t="str">
        <f t="shared" si="20"/>
        <v/>
      </c>
      <c r="M67" t="str">
        <f>IF(L67="","",COUNTIF($L$2:L67,L67))</f>
        <v/>
      </c>
      <c r="N67" t="str">
        <f t="shared" si="21"/>
        <v>6446470</v>
      </c>
      <c r="O67" t="str">
        <f t="shared" si="22"/>
        <v>0022-Referednum Fund-Exempt Operating -Post 2009</v>
      </c>
      <c r="P67">
        <f t="shared" si="23"/>
        <v>0.22</v>
      </c>
      <c r="Q67">
        <f t="shared" si="24"/>
        <v>2020</v>
      </c>
      <c r="R67">
        <f t="shared" si="25"/>
        <v>2027</v>
      </c>
      <c r="S67">
        <f t="shared" si="26"/>
        <v>8117862</v>
      </c>
      <c r="T67">
        <f t="shared" si="27"/>
        <v>0.22</v>
      </c>
      <c r="U67" t="str">
        <f t="shared" si="28"/>
        <v>Y</v>
      </c>
      <c r="V67">
        <f t="shared" si="29"/>
        <v>8117862</v>
      </c>
      <c r="W67">
        <f t="shared" si="30"/>
        <v>0.22</v>
      </c>
    </row>
    <row r="68" spans="1:23" x14ac:dyDescent="0.35">
      <c r="A68" t="str">
        <f>IF(Source!B69="","",IF(Source!F69="N",Source!B69&amp;Source!C69&amp;Source!D69,Source!E69&amp;Source!C69&amp;Source!D69))</f>
        <v>6446530</v>
      </c>
      <c r="B68" t="str">
        <f>IF(Source!G69="","",Source!G69)</f>
        <v>0022</v>
      </c>
      <c r="C68">
        <f>IF(A68="","",IFERROR(VLOOKUP(A68&amp;"-"&amp;B68,'Ref Source'!D:J,7,FALSE),""))</f>
        <v>0.21</v>
      </c>
      <c r="D68">
        <f>IF(A68="","",IFERROR(VLOOKUP(A68&amp;"-"&amp;B68,'Ref Source'!D:J,4,FALSE),""))</f>
        <v>2021</v>
      </c>
      <c r="E68">
        <f>IF(A68="","",IFERROR(VLOOKUP(A68&amp;"-"&amp;B68,'Ref Source'!D:J,5,FALSE),""))</f>
        <v>2028</v>
      </c>
      <c r="F68">
        <f>IF(Source!H69="","",Source!H69)</f>
        <v>1539469</v>
      </c>
      <c r="G68">
        <f>IF(Source!I69="","",Source!I69)</f>
        <v>0.18</v>
      </c>
      <c r="H68" t="str">
        <f>IF(A68="","",IF(Source!F69="N","Y",IF(Source!E69=Source!B69,"Y","N")))</f>
        <v>Y</v>
      </c>
      <c r="I68">
        <f t="shared" si="18"/>
        <v>1539469</v>
      </c>
      <c r="J68">
        <f t="shared" si="19"/>
        <v>0.18</v>
      </c>
      <c r="L68" t="str">
        <f t="shared" si="20"/>
        <v/>
      </c>
      <c r="M68" t="str">
        <f>IF(L68="","",COUNTIF($L$2:L68,L68))</f>
        <v/>
      </c>
      <c r="N68" t="str">
        <f t="shared" si="21"/>
        <v>6446530</v>
      </c>
      <c r="O68" t="str">
        <f t="shared" si="22"/>
        <v>0022-Referednum Fund-Exempt Operating -Post 2009</v>
      </c>
      <c r="P68">
        <f t="shared" si="23"/>
        <v>0.21</v>
      </c>
      <c r="Q68">
        <f t="shared" si="24"/>
        <v>2021</v>
      </c>
      <c r="R68">
        <f t="shared" si="25"/>
        <v>2028</v>
      </c>
      <c r="S68">
        <f t="shared" si="26"/>
        <v>1539469</v>
      </c>
      <c r="T68">
        <f t="shared" si="27"/>
        <v>0.18</v>
      </c>
      <c r="U68" t="str">
        <f t="shared" si="28"/>
        <v>Y</v>
      </c>
      <c r="V68">
        <f t="shared" si="29"/>
        <v>1539469</v>
      </c>
      <c r="W68">
        <f t="shared" si="30"/>
        <v>0.18</v>
      </c>
    </row>
    <row r="69" spans="1:23" x14ac:dyDescent="0.35">
      <c r="A69" t="str">
        <f>IF(Source!B70="","",IF(Source!F70="N",Source!B70&amp;Source!C70&amp;Source!D70,Source!E70&amp;Source!C70&amp;Source!D70))</f>
        <v>6446560</v>
      </c>
      <c r="B69" t="str">
        <f>IF(Source!G70="","",Source!G70)</f>
        <v>0022</v>
      </c>
      <c r="C69">
        <f>IF(A69="","",IFERROR(VLOOKUP(A69&amp;"-"&amp;B69,'Ref Source'!D:J,7,FALSE),""))</f>
        <v>0.14949999999999999</v>
      </c>
      <c r="D69">
        <f>IF(A69="","",IFERROR(VLOOKUP(A69&amp;"-"&amp;B69,'Ref Source'!D:J,4,FALSE),""))</f>
        <v>2023</v>
      </c>
      <c r="E69">
        <f>IF(A69="","",IFERROR(VLOOKUP(A69&amp;"-"&amp;B69,'Ref Source'!D:J,5,FALSE),""))</f>
        <v>2030</v>
      </c>
      <c r="F69">
        <f>IF(Source!H70="","",Source!H70)</f>
        <v>4553996</v>
      </c>
      <c r="G69">
        <f>IF(Source!I70="","",Source!I70)</f>
        <v>0.13950000000000001</v>
      </c>
      <c r="H69" t="str">
        <f>IF(A69="","",IF(Source!F70="N","Y",IF(Source!E70=Source!B70,"Y","N")))</f>
        <v>Y</v>
      </c>
      <c r="I69">
        <f t="shared" si="18"/>
        <v>4553996</v>
      </c>
      <c r="J69">
        <f t="shared" si="19"/>
        <v>0.13950000000000001</v>
      </c>
      <c r="L69" t="str">
        <f t="shared" si="20"/>
        <v/>
      </c>
      <c r="M69" t="str">
        <f>IF(L69="","",COUNTIF($L$2:L69,L69))</f>
        <v/>
      </c>
      <c r="N69" t="str">
        <f t="shared" si="21"/>
        <v>6446560</v>
      </c>
      <c r="O69" t="str">
        <f t="shared" si="22"/>
        <v>0022-Referednum Fund-Exempt Operating -Post 2009</v>
      </c>
      <c r="P69">
        <f t="shared" si="23"/>
        <v>0.14949999999999999</v>
      </c>
      <c r="Q69">
        <f t="shared" si="24"/>
        <v>2023</v>
      </c>
      <c r="R69">
        <f t="shared" si="25"/>
        <v>2030</v>
      </c>
      <c r="S69">
        <f t="shared" si="26"/>
        <v>4553996</v>
      </c>
      <c r="T69">
        <f t="shared" si="27"/>
        <v>0.13950000000000001</v>
      </c>
      <c r="U69" t="str">
        <f t="shared" si="28"/>
        <v>Y</v>
      </c>
      <c r="V69">
        <f t="shared" si="29"/>
        <v>4553996</v>
      </c>
      <c r="W69">
        <f t="shared" si="30"/>
        <v>0.13950000000000001</v>
      </c>
    </row>
    <row r="70" spans="1:23" x14ac:dyDescent="0.35">
      <c r="A70" t="str">
        <f>IF(Source!B71="","",IF(Source!F71="N",Source!B71&amp;Source!C71&amp;Source!D71,Source!E71&amp;Source!C71&amp;Source!D71))</f>
        <v>5045455</v>
      </c>
      <c r="B70" t="str">
        <f>IF(Source!G71="","",Source!G71)</f>
        <v>0022</v>
      </c>
      <c r="C70">
        <f>IF(A70="","",IFERROR(VLOOKUP(A70&amp;"-"&amp;B70,'Ref Source'!D:J,7,FALSE),""))</f>
        <v>0.17</v>
      </c>
      <c r="D70">
        <f>IF(A70="","",IFERROR(VLOOKUP(A70&amp;"-"&amp;B70,'Ref Source'!D:J,4,FALSE),""))</f>
        <v>2019</v>
      </c>
      <c r="E70">
        <f>IF(A70="","",IFERROR(VLOOKUP(A70&amp;"-"&amp;B70,'Ref Source'!D:J,5,FALSE),""))</f>
        <v>2026</v>
      </c>
      <c r="F70">
        <f>IF(Source!H71="","",Source!H71)</f>
        <v>138716</v>
      </c>
      <c r="G70">
        <f>IF(Source!I71="","",Source!I71)</f>
        <v>0.17</v>
      </c>
      <c r="H70" t="str">
        <f>IF(A70="","",IF(Source!F71="N","Y",IF(Source!E71=Source!B71,"Y","N")))</f>
        <v>N</v>
      </c>
      <c r="I70" t="str">
        <f t="shared" si="18"/>
        <v/>
      </c>
      <c r="J70" t="str">
        <f t="shared" si="19"/>
        <v/>
      </c>
      <c r="L70" t="str">
        <f t="shared" si="20"/>
        <v/>
      </c>
      <c r="M70" t="str">
        <f>IF(L70="","",COUNTIF($L$2:L70,L70))</f>
        <v/>
      </c>
      <c r="N70" t="str">
        <f t="shared" si="21"/>
        <v/>
      </c>
      <c r="O70" t="str">
        <f t="shared" si="22"/>
        <v/>
      </c>
      <c r="P70" t="str">
        <f t="shared" si="23"/>
        <v/>
      </c>
      <c r="Q70" t="str">
        <f t="shared" si="24"/>
        <v/>
      </c>
      <c r="R70" t="str">
        <f t="shared" si="25"/>
        <v/>
      </c>
      <c r="S70" t="str">
        <f t="shared" si="26"/>
        <v/>
      </c>
      <c r="T70" t="str">
        <f t="shared" si="27"/>
        <v/>
      </c>
      <c r="U70" t="str">
        <f t="shared" si="28"/>
        <v/>
      </c>
      <c r="V70" t="str">
        <f t="shared" si="29"/>
        <v/>
      </c>
      <c r="W70" t="str">
        <f t="shared" si="30"/>
        <v/>
      </c>
    </row>
    <row r="71" spans="1:23" x14ac:dyDescent="0.35">
      <c r="A71" t="str">
        <f>IF(Source!B72="","",IF(Source!F72="N",Source!B72&amp;Source!C72&amp;Source!D72,Source!E72&amp;Source!C72&amp;Source!D72))</f>
        <v>7147200</v>
      </c>
      <c r="B71" t="str">
        <f>IF(Source!G72="","",Source!G72)</f>
        <v>0022</v>
      </c>
      <c r="C71">
        <f>IF(A71="","",IFERROR(VLOOKUP(A71&amp;"-"&amp;B71,'Ref Source'!D:J,7,FALSE),""))</f>
        <v>0.24340000000000001</v>
      </c>
      <c r="D71">
        <f>IF(A71="","",IFERROR(VLOOKUP(A71&amp;"-"&amp;B71,'Ref Source'!D:J,4,FALSE),""))</f>
        <v>2024</v>
      </c>
      <c r="E71">
        <f>IF(A71="","",IFERROR(VLOOKUP(A71&amp;"-"&amp;B71,'Ref Source'!D:J,5,FALSE),""))</f>
        <v>2031</v>
      </c>
      <c r="F71">
        <f>IF(Source!H72="","",Source!H72)</f>
        <v>2700558</v>
      </c>
      <c r="G71">
        <f>IF(Source!I72="","",Source!I72)</f>
        <v>0.24340000000000001</v>
      </c>
      <c r="H71" t="str">
        <f>IF(A71="","",IF(Source!F72="N","Y",IF(Source!E72=Source!B72,"Y","N")))</f>
        <v>Y</v>
      </c>
      <c r="I71">
        <f t="shared" si="18"/>
        <v>2700558</v>
      </c>
      <c r="J71">
        <f t="shared" si="19"/>
        <v>0.24340000000000001</v>
      </c>
      <c r="L71" t="str">
        <f t="shared" si="20"/>
        <v/>
      </c>
      <c r="M71" t="str">
        <f>IF(L71="","",COUNTIF($L$2:L71,L71))</f>
        <v/>
      </c>
      <c r="N71" t="str">
        <f t="shared" si="21"/>
        <v>7147200</v>
      </c>
      <c r="O71" t="str">
        <f t="shared" si="22"/>
        <v>0022-Referednum Fund-Exempt Operating -Post 2009</v>
      </c>
      <c r="P71">
        <f t="shared" si="23"/>
        <v>0.24340000000000001</v>
      </c>
      <c r="Q71">
        <f t="shared" si="24"/>
        <v>2024</v>
      </c>
      <c r="R71">
        <f t="shared" si="25"/>
        <v>2031</v>
      </c>
      <c r="S71">
        <f t="shared" si="26"/>
        <v>2700558</v>
      </c>
      <c r="T71">
        <f t="shared" si="27"/>
        <v>0.24340000000000001</v>
      </c>
      <c r="U71" t="str">
        <f t="shared" si="28"/>
        <v>Y</v>
      </c>
      <c r="V71">
        <f t="shared" si="29"/>
        <v>2700558</v>
      </c>
      <c r="W71">
        <f t="shared" si="30"/>
        <v>0.24340000000000001</v>
      </c>
    </row>
    <row r="72" spans="1:23" x14ac:dyDescent="0.35">
      <c r="A72" t="str">
        <f>IF(Source!B73="","",IF(Source!F73="N",Source!B73&amp;Source!C73&amp;Source!D73,Source!E73&amp;Source!C73&amp;Source!D73))</f>
        <v>7147205</v>
      </c>
      <c r="B72" t="str">
        <f>IF(Source!G73="","",Source!G73)</f>
        <v>0022</v>
      </c>
      <c r="C72">
        <f>IF(A72="","",IFERROR(VLOOKUP(A72&amp;"-"&amp;B72,'Ref Source'!D:J,7,FALSE),""))</f>
        <v>0.33339999999999997</v>
      </c>
      <c r="D72">
        <f>IF(A72="","",IFERROR(VLOOKUP(A72&amp;"-"&amp;B72,'Ref Source'!D:J,4,FALSE),""))</f>
        <v>2021</v>
      </c>
      <c r="E72">
        <f>IF(A72="","",IFERROR(VLOOKUP(A72&amp;"-"&amp;B72,'Ref Source'!D:J,5,FALSE),""))</f>
        <v>2028</v>
      </c>
      <c r="F72">
        <f>IF(Source!H73="","",Source!H73)</f>
        <v>27902905</v>
      </c>
      <c r="G72">
        <f>IF(Source!I73="","",Source!I73)</f>
        <v>0.33339999999999997</v>
      </c>
      <c r="H72" t="str">
        <f>IF(A72="","",IF(Source!F73="N","Y",IF(Source!E73=Source!B73,"Y","N")))</f>
        <v>Y</v>
      </c>
      <c r="I72">
        <f t="shared" si="18"/>
        <v>27902905</v>
      </c>
      <c r="J72">
        <f t="shared" si="19"/>
        <v>0.33339999999999997</v>
      </c>
      <c r="L72" t="str">
        <f t="shared" si="20"/>
        <v/>
      </c>
      <c r="M72" t="str">
        <f>IF(L72="","",COUNTIF($L$2:L72,L72))</f>
        <v/>
      </c>
      <c r="N72" t="str">
        <f t="shared" si="21"/>
        <v>7147205</v>
      </c>
      <c r="O72" t="str">
        <f t="shared" si="22"/>
        <v>0022-Referednum Fund-Exempt Operating -Post 2009</v>
      </c>
      <c r="P72">
        <f t="shared" si="23"/>
        <v>0.33339999999999997</v>
      </c>
      <c r="Q72">
        <f t="shared" si="24"/>
        <v>2021</v>
      </c>
      <c r="R72">
        <f t="shared" si="25"/>
        <v>2028</v>
      </c>
      <c r="S72">
        <f t="shared" si="26"/>
        <v>27902905</v>
      </c>
      <c r="T72">
        <f t="shared" si="27"/>
        <v>0.33339999999999997</v>
      </c>
      <c r="U72" t="str">
        <f t="shared" si="28"/>
        <v>Y</v>
      </c>
      <c r="V72">
        <f t="shared" si="29"/>
        <v>27902905</v>
      </c>
      <c r="W72">
        <f t="shared" si="30"/>
        <v>0.33339999999999997</v>
      </c>
    </row>
    <row r="73" spans="1:23" x14ac:dyDescent="0.35">
      <c r="A73" t="str">
        <f>IF(Source!B74="","",IF(Source!F74="N",Source!B74&amp;Source!C74&amp;Source!D74,Source!E74&amp;Source!C74&amp;Source!D74))</f>
        <v>5045455</v>
      </c>
      <c r="B73" t="str">
        <f>IF(Source!G74="","",Source!G74)</f>
        <v>0022</v>
      </c>
      <c r="C73">
        <f>IF(A73="","",IFERROR(VLOOKUP(A73&amp;"-"&amp;B73,'Ref Source'!D:J,7,FALSE),""))</f>
        <v>0.17</v>
      </c>
      <c r="D73">
        <f>IF(A73="","",IFERROR(VLOOKUP(A73&amp;"-"&amp;B73,'Ref Source'!D:J,4,FALSE),""))</f>
        <v>2019</v>
      </c>
      <c r="E73">
        <f>IF(A73="","",IFERROR(VLOOKUP(A73&amp;"-"&amp;B73,'Ref Source'!D:J,5,FALSE),""))</f>
        <v>2026</v>
      </c>
      <c r="F73">
        <f>IF(Source!H74="","",Source!H74)</f>
        <v>257609</v>
      </c>
      <c r="G73">
        <f>IF(Source!I74="","",Source!I74)</f>
        <v>0.17</v>
      </c>
      <c r="H73" t="str">
        <f>IF(A73="","",IF(Source!F74="N","Y",IF(Source!E74=Source!B74,"Y","N")))</f>
        <v>N</v>
      </c>
      <c r="I73" t="str">
        <f t="shared" si="18"/>
        <v/>
      </c>
      <c r="J73" t="str">
        <f t="shared" si="19"/>
        <v/>
      </c>
      <c r="L73" t="str">
        <f t="shared" si="20"/>
        <v/>
      </c>
      <c r="M73" t="str">
        <f>IF(L73="","",COUNTIF($L$2:L73,L73))</f>
        <v/>
      </c>
      <c r="N73" t="str">
        <f t="shared" si="21"/>
        <v/>
      </c>
      <c r="O73" t="str">
        <f t="shared" si="22"/>
        <v/>
      </c>
      <c r="P73" t="str">
        <f t="shared" si="23"/>
        <v/>
      </c>
      <c r="Q73" t="str">
        <f t="shared" si="24"/>
        <v/>
      </c>
      <c r="R73" t="str">
        <f t="shared" si="25"/>
        <v/>
      </c>
      <c r="S73" t="str">
        <f t="shared" si="26"/>
        <v/>
      </c>
      <c r="T73" t="str">
        <f t="shared" si="27"/>
        <v/>
      </c>
      <c r="U73" t="str">
        <f t="shared" si="28"/>
        <v/>
      </c>
      <c r="V73" t="str">
        <f t="shared" si="29"/>
        <v/>
      </c>
      <c r="W73" t="str">
        <f t="shared" si="30"/>
        <v/>
      </c>
    </row>
    <row r="74" spans="1:23" x14ac:dyDescent="0.35">
      <c r="A74" t="str">
        <f>IF(Source!B75="","",IF(Source!F75="N",Source!B75&amp;Source!C75&amp;Source!D75,Source!E75&amp;Source!C75&amp;Source!D75))</f>
        <v>7547495</v>
      </c>
      <c r="B74" t="str">
        <f>IF(Source!G75="","",Source!G75)</f>
        <v>0022</v>
      </c>
      <c r="C74">
        <f>IF(A74="","",IFERROR(VLOOKUP(A74&amp;"-"&amp;B74,'Ref Source'!D:J,7,FALSE),""))</f>
        <v>0.28999999999999998</v>
      </c>
      <c r="D74">
        <f>IF(A74="","",IFERROR(VLOOKUP(A74&amp;"-"&amp;B74,'Ref Source'!D:J,4,FALSE),""))</f>
        <v>2019</v>
      </c>
      <c r="E74">
        <f>IF(A74="","",IFERROR(VLOOKUP(A74&amp;"-"&amp;B74,'Ref Source'!D:J,5,FALSE),""))</f>
        <v>2026</v>
      </c>
      <c r="F74">
        <f>IF(Source!H75="","",Source!H75)</f>
        <v>829133</v>
      </c>
      <c r="G74">
        <f>IF(Source!I75="","",Source!I75)</f>
        <v>0.28999999999999998</v>
      </c>
      <c r="H74" t="str">
        <f>IF(A74="","",IF(Source!F75="N","Y",IF(Source!E75=Source!B75,"Y","N")))</f>
        <v>Y</v>
      </c>
      <c r="I74">
        <f t="shared" si="18"/>
        <v>829133</v>
      </c>
      <c r="J74">
        <f t="shared" si="19"/>
        <v>0.28999999999999998</v>
      </c>
      <c r="L74" t="str">
        <f t="shared" si="20"/>
        <v/>
      </c>
      <c r="M74" t="str">
        <f>IF(L74="","",COUNTIF($L$2:L74,L74))</f>
        <v/>
      </c>
      <c r="N74" t="str">
        <f t="shared" si="21"/>
        <v>7547495</v>
      </c>
      <c r="O74" t="str">
        <f t="shared" si="22"/>
        <v>0022-Referednum Fund-Exempt Operating -Post 2009</v>
      </c>
      <c r="P74">
        <f t="shared" si="23"/>
        <v>0.28999999999999998</v>
      </c>
      <c r="Q74">
        <f t="shared" si="24"/>
        <v>2019</v>
      </c>
      <c r="R74">
        <f t="shared" si="25"/>
        <v>2026</v>
      </c>
      <c r="S74">
        <f t="shared" si="26"/>
        <v>829133</v>
      </c>
      <c r="T74">
        <f t="shared" si="27"/>
        <v>0.28999999999999998</v>
      </c>
      <c r="U74" t="str">
        <f t="shared" si="28"/>
        <v>Y</v>
      </c>
      <c r="V74">
        <f t="shared" si="29"/>
        <v>829133</v>
      </c>
      <c r="W74">
        <f t="shared" si="30"/>
        <v>0.28999999999999998</v>
      </c>
    </row>
    <row r="75" spans="1:23" x14ac:dyDescent="0.35">
      <c r="A75" t="str">
        <f>IF(Source!B76="","",IF(Source!F76="N",Source!B76&amp;Source!C76&amp;Source!D76,Source!E76&amp;Source!C76&amp;Source!D76))</f>
        <v>7644515</v>
      </c>
      <c r="B75" t="str">
        <f>IF(Source!G76="","",Source!G76)</f>
        <v>0022</v>
      </c>
      <c r="C75">
        <f>IF(A75="","",IFERROR(VLOOKUP(A75&amp;"-"&amp;B75,'Ref Source'!D:J,7,FALSE),""))</f>
        <v>0.21429999999999999</v>
      </c>
      <c r="D75">
        <f>IF(A75="","",IFERROR(VLOOKUP(A75&amp;"-"&amp;B75,'Ref Source'!D:J,4,FALSE),""))</f>
        <v>2019</v>
      </c>
      <c r="E75">
        <f>IF(A75="","",IFERROR(VLOOKUP(A75&amp;"-"&amp;B75,'Ref Source'!D:J,5,FALSE),""))</f>
        <v>2026</v>
      </c>
      <c r="F75">
        <f>IF(Source!H76="","",Source!H76)</f>
        <v>1398150</v>
      </c>
      <c r="G75">
        <f>IF(Source!I76="","",Source!I76)</f>
        <v>0.21429999999999999</v>
      </c>
      <c r="H75" t="str">
        <f>IF(A75="","",IF(Source!F76="N","Y",IF(Source!E76=Source!B76,"Y","N")))</f>
        <v>Y</v>
      </c>
      <c r="I75">
        <f t="shared" si="18"/>
        <v>2233410</v>
      </c>
      <c r="J75">
        <f t="shared" si="19"/>
        <v>0.21429999999999999</v>
      </c>
      <c r="L75" t="str">
        <f t="shared" si="20"/>
        <v/>
      </c>
      <c r="M75" t="str">
        <f>IF(L75="","",COUNTIF($L$2:L75,L75))</f>
        <v/>
      </c>
      <c r="N75" t="str">
        <f t="shared" si="21"/>
        <v>7644515</v>
      </c>
      <c r="O75" t="str">
        <f t="shared" si="22"/>
        <v>0022-Referednum Fund-Exempt Operating -Post 2009</v>
      </c>
      <c r="P75">
        <f t="shared" si="23"/>
        <v>0.21429999999999999</v>
      </c>
      <c r="Q75">
        <f t="shared" si="24"/>
        <v>2019</v>
      </c>
      <c r="R75">
        <f t="shared" si="25"/>
        <v>2026</v>
      </c>
      <c r="S75">
        <f t="shared" si="26"/>
        <v>1398150</v>
      </c>
      <c r="T75">
        <f t="shared" si="27"/>
        <v>0.21429999999999999</v>
      </c>
      <c r="U75" t="str">
        <f t="shared" si="28"/>
        <v>Y</v>
      </c>
      <c r="V75">
        <f t="shared" si="29"/>
        <v>2233410</v>
      </c>
      <c r="W75">
        <f t="shared" si="30"/>
        <v>0.21429999999999999</v>
      </c>
    </row>
    <row r="76" spans="1:23" x14ac:dyDescent="0.35">
      <c r="A76" t="str">
        <f>IF(Source!B77="","",IF(Source!F77="N",Source!B77&amp;Source!C77&amp;Source!D77,Source!E77&amp;Source!C77&amp;Source!D77))</f>
        <v>7647605</v>
      </c>
      <c r="B76" t="str">
        <f>IF(Source!G77="","",Source!G77)</f>
        <v>0022</v>
      </c>
      <c r="C76">
        <f>IF(A76="","",IFERROR(VLOOKUP(A76&amp;"-"&amp;B76,'Ref Source'!D:J,7,FALSE),""))</f>
        <v>0.1963</v>
      </c>
      <c r="D76">
        <f>IF(A76="","",IFERROR(VLOOKUP(A76&amp;"-"&amp;B76,'Ref Source'!D:J,4,FALSE),""))</f>
        <v>2016</v>
      </c>
      <c r="E76">
        <f>IF(A76="","",IFERROR(VLOOKUP(A76&amp;"-"&amp;B76,'Ref Source'!D:J,5,FALSE),""))</f>
        <v>2027</v>
      </c>
      <c r="F76">
        <f>IF(Source!H77="","",Source!H77)</f>
        <v>0</v>
      </c>
      <c r="G76">
        <f>IF(Source!I77="","",Source!I77)</f>
        <v>0</v>
      </c>
      <c r="H76" t="str">
        <f>IF(A76="","",IF(Source!F77="N","Y",IF(Source!E77=Source!B77,"Y","N")))</f>
        <v>Y</v>
      </c>
      <c r="I76">
        <f t="shared" si="18"/>
        <v>0</v>
      </c>
      <c r="J76">
        <f t="shared" si="19"/>
        <v>0</v>
      </c>
      <c r="L76" t="str">
        <f t="shared" si="20"/>
        <v/>
      </c>
      <c r="M76" t="str">
        <f>IF(L76="","",COUNTIF($L$2:L76,L76))</f>
        <v/>
      </c>
      <c r="N76" t="str">
        <f t="shared" si="21"/>
        <v>7647605</v>
      </c>
      <c r="O76" t="str">
        <f t="shared" si="22"/>
        <v>0022-Referednum Fund-Exempt Operating -Post 2009</v>
      </c>
      <c r="P76">
        <f t="shared" si="23"/>
        <v>0.1963</v>
      </c>
      <c r="Q76">
        <f t="shared" si="24"/>
        <v>2016</v>
      </c>
      <c r="R76">
        <f t="shared" si="25"/>
        <v>2027</v>
      </c>
      <c r="S76">
        <f t="shared" si="26"/>
        <v>0</v>
      </c>
      <c r="T76">
        <f t="shared" si="27"/>
        <v>0</v>
      </c>
      <c r="U76" t="str">
        <f t="shared" si="28"/>
        <v>Y</v>
      </c>
      <c r="V76">
        <f t="shared" si="29"/>
        <v>0</v>
      </c>
      <c r="W76">
        <f t="shared" si="30"/>
        <v>0</v>
      </c>
    </row>
    <row r="77" spans="1:23" x14ac:dyDescent="0.35">
      <c r="A77" t="str">
        <f>IF(Source!B78="","",IF(Source!F78="N",Source!B78&amp;Source!C78&amp;Source!D78,Source!E78&amp;Source!C78&amp;Source!D78))</f>
        <v>7647610</v>
      </c>
      <c r="B77" t="str">
        <f>IF(Source!G78="","",Source!G78)</f>
        <v>0022</v>
      </c>
      <c r="C77">
        <f>IF(A77="","",IFERROR(VLOOKUP(A77&amp;"-"&amp;B77,'Ref Source'!D:J,7,FALSE),""))</f>
        <v>0.44</v>
      </c>
      <c r="D77">
        <f>IF(A77="","",IFERROR(VLOOKUP(A77&amp;"-"&amp;B77,'Ref Source'!D:J,4,FALSE),""))</f>
        <v>2020</v>
      </c>
      <c r="E77">
        <f>IF(A77="","",IFERROR(VLOOKUP(A77&amp;"-"&amp;B77,'Ref Source'!D:J,5,FALSE),""))</f>
        <v>2027</v>
      </c>
      <c r="F77">
        <f>IF(Source!H78="","",Source!H78)</f>
        <v>1458033</v>
      </c>
      <c r="G77">
        <f>IF(Source!I78="","",Source!I78)</f>
        <v>0.32619999999999999</v>
      </c>
      <c r="H77" t="str">
        <f>IF(A77="","",IF(Source!F78="N","Y",IF(Source!E78=Source!B78,"Y","N")))</f>
        <v>Y</v>
      </c>
      <c r="I77">
        <f t="shared" si="18"/>
        <v>1737067</v>
      </c>
      <c r="J77">
        <f t="shared" si="19"/>
        <v>0.32619999999999999</v>
      </c>
      <c r="L77" t="str">
        <f t="shared" si="20"/>
        <v/>
      </c>
      <c r="M77" t="str">
        <f>IF(L77="","",COUNTIF($L$2:L77,L77))</f>
        <v/>
      </c>
      <c r="N77" t="str">
        <f t="shared" si="21"/>
        <v>7647610</v>
      </c>
      <c r="O77" t="str">
        <f t="shared" si="22"/>
        <v>0022-Referednum Fund-Exempt Operating -Post 2009</v>
      </c>
      <c r="P77">
        <f t="shared" si="23"/>
        <v>0.44</v>
      </c>
      <c r="Q77">
        <f t="shared" si="24"/>
        <v>2020</v>
      </c>
      <c r="R77">
        <f t="shared" si="25"/>
        <v>2027</v>
      </c>
      <c r="S77">
        <f t="shared" si="26"/>
        <v>1458033</v>
      </c>
      <c r="T77">
        <f t="shared" si="27"/>
        <v>0.32619999999999999</v>
      </c>
      <c r="U77" t="str">
        <f t="shared" si="28"/>
        <v>Y</v>
      </c>
      <c r="V77">
        <f t="shared" si="29"/>
        <v>1737067</v>
      </c>
      <c r="W77">
        <f t="shared" si="30"/>
        <v>0.32619999999999999</v>
      </c>
    </row>
    <row r="78" spans="1:23" x14ac:dyDescent="0.35">
      <c r="A78" t="str">
        <f>IF(Source!B79="","",IF(Source!F79="N",Source!B79&amp;Source!C79&amp;Source!D79,Source!E79&amp;Source!C79&amp;Source!D79))</f>
        <v>0440395</v>
      </c>
      <c r="B78" t="str">
        <f>IF(Source!G79="","",Source!G79)</f>
        <v>0022</v>
      </c>
      <c r="C78">
        <f>IF(A78="","",IFERROR(VLOOKUP(A78&amp;"-"&amp;B78,'Ref Source'!D:J,7,FALSE),""))</f>
        <v>0.31</v>
      </c>
      <c r="D78">
        <f>IF(A78="","",IFERROR(VLOOKUP(A78&amp;"-"&amp;B78,'Ref Source'!D:J,4,FALSE),""))</f>
        <v>2021</v>
      </c>
      <c r="E78">
        <f>IF(A78="","",IFERROR(VLOOKUP(A78&amp;"-"&amp;B78,'Ref Source'!D:J,5,FALSE),""))</f>
        <v>2028</v>
      </c>
      <c r="F78">
        <f>IF(Source!H79="","",Source!H79)</f>
        <v>559909</v>
      </c>
      <c r="G78">
        <f>IF(Source!I79="","",Source!I79)</f>
        <v>0.31</v>
      </c>
      <c r="H78" t="str">
        <f>IF(A78="","",IF(Source!F79="N","Y",IF(Source!E79=Source!B79,"Y","N")))</f>
        <v>N</v>
      </c>
      <c r="I78" t="str">
        <f t="shared" si="18"/>
        <v/>
      </c>
      <c r="J78" t="str">
        <f t="shared" si="19"/>
        <v/>
      </c>
      <c r="L78" t="str">
        <f t="shared" si="20"/>
        <v/>
      </c>
      <c r="M78" t="str">
        <f>IF(L78="","",COUNTIF($L$2:L78,L78))</f>
        <v/>
      </c>
      <c r="N78" t="str">
        <f t="shared" si="21"/>
        <v/>
      </c>
      <c r="O78" t="str">
        <f t="shared" si="22"/>
        <v/>
      </c>
      <c r="P78" t="str">
        <f t="shared" si="23"/>
        <v/>
      </c>
      <c r="Q78" t="str">
        <f t="shared" si="24"/>
        <v/>
      </c>
      <c r="R78" t="str">
        <f t="shared" si="25"/>
        <v/>
      </c>
      <c r="S78" t="str">
        <f t="shared" si="26"/>
        <v/>
      </c>
      <c r="T78" t="str">
        <f t="shared" si="27"/>
        <v/>
      </c>
      <c r="U78" t="str">
        <f t="shared" si="28"/>
        <v/>
      </c>
      <c r="V78" t="str">
        <f t="shared" si="29"/>
        <v/>
      </c>
      <c r="W78" t="str">
        <f t="shared" si="30"/>
        <v/>
      </c>
    </row>
    <row r="79" spans="1:23" x14ac:dyDescent="0.35">
      <c r="A79" t="str">
        <f>IF(Source!B80="","",IF(Source!F80="N",Source!B80&amp;Source!C80&amp;Source!D80,Source!E80&amp;Source!C80&amp;Source!D80))</f>
        <v>7947875</v>
      </c>
      <c r="B79" t="str">
        <f>IF(Source!G80="","",Source!G80)</f>
        <v>0022</v>
      </c>
      <c r="C79">
        <f>IF(A79="","",IFERROR(VLOOKUP(A79&amp;"-"&amp;B79,'Ref Source'!D:J,7,FALSE),""))</f>
        <v>0.37</v>
      </c>
      <c r="D79">
        <f>IF(A79="","",IFERROR(VLOOKUP(A79&amp;"-"&amp;B79,'Ref Source'!D:J,4,FALSE),""))</f>
        <v>2024</v>
      </c>
      <c r="E79">
        <f>IF(A79="","",IFERROR(VLOOKUP(A79&amp;"-"&amp;B79,'Ref Source'!D:J,5,FALSE),""))</f>
        <v>2031</v>
      </c>
      <c r="F79">
        <f>IF(Source!H80="","",Source!H80)</f>
        <v>7072079</v>
      </c>
      <c r="G79">
        <f>IF(Source!I80="","",Source!I80)</f>
        <v>0.37</v>
      </c>
      <c r="H79" t="str">
        <f>IF(A79="","",IF(Source!F80="N","Y",IF(Source!E80=Source!B80,"Y","N")))</f>
        <v>Y</v>
      </c>
      <c r="I79">
        <f t="shared" si="18"/>
        <v>7072079</v>
      </c>
      <c r="J79">
        <f t="shared" si="19"/>
        <v>0.37</v>
      </c>
      <c r="L79" t="str">
        <f t="shared" si="20"/>
        <v/>
      </c>
      <c r="M79" t="str">
        <f>IF(L79="","",COUNTIF($L$2:L79,L79))</f>
        <v/>
      </c>
      <c r="N79" t="str">
        <f t="shared" si="21"/>
        <v>7947875</v>
      </c>
      <c r="O79" t="str">
        <f t="shared" si="22"/>
        <v>0022-Referednum Fund-Exempt Operating -Post 2009</v>
      </c>
      <c r="P79">
        <f t="shared" si="23"/>
        <v>0.37</v>
      </c>
      <c r="Q79">
        <f t="shared" si="24"/>
        <v>2024</v>
      </c>
      <c r="R79">
        <f t="shared" si="25"/>
        <v>2031</v>
      </c>
      <c r="S79">
        <f t="shared" si="26"/>
        <v>7072079</v>
      </c>
      <c r="T79">
        <f t="shared" si="27"/>
        <v>0.37</v>
      </c>
      <c r="U79" t="str">
        <f t="shared" si="28"/>
        <v>Y</v>
      </c>
      <c r="V79">
        <f t="shared" si="29"/>
        <v>7072079</v>
      </c>
      <c r="W79">
        <f t="shared" si="30"/>
        <v>0.37</v>
      </c>
    </row>
    <row r="80" spans="1:23" x14ac:dyDescent="0.35">
      <c r="A80" t="str">
        <f>IF(Source!B81="","",IF(Source!F81="N",Source!B81&amp;Source!C81&amp;Source!D81,Source!E81&amp;Source!C81&amp;Source!D81))</f>
        <v>8448030</v>
      </c>
      <c r="B80" t="str">
        <f>IF(Source!G81="","",Source!G81)</f>
        <v>0022</v>
      </c>
      <c r="C80">
        <f>IF(A80="","",IFERROR(VLOOKUP(A80&amp;"-"&amp;B80,'Ref Source'!D:J,7,FALSE),""))</f>
        <v>0.16220000000000001</v>
      </c>
      <c r="D80">
        <f>IF(A80="","",IFERROR(VLOOKUP(A80&amp;"-"&amp;B80,'Ref Source'!D:J,4,FALSE),""))</f>
        <v>2020</v>
      </c>
      <c r="E80">
        <f>IF(A80="","",IFERROR(VLOOKUP(A80&amp;"-"&amp;B80,'Ref Source'!D:J,5,FALSE),""))</f>
        <v>2027</v>
      </c>
      <c r="F80">
        <f>IF(Source!H81="","",Source!H81)</f>
        <v>7511484</v>
      </c>
      <c r="G80">
        <f>IF(Source!I81="","",Source!I81)</f>
        <v>0.16220000000000001</v>
      </c>
      <c r="H80" t="str">
        <f>IF(A80="","",IF(Source!F81="N","Y",IF(Source!E81=Source!B81,"Y","N")))</f>
        <v>Y</v>
      </c>
      <c r="I80">
        <f t="shared" si="18"/>
        <v>7511484</v>
      </c>
      <c r="J80">
        <f t="shared" si="19"/>
        <v>0.16220000000000001</v>
      </c>
      <c r="L80" t="str">
        <f t="shared" si="20"/>
        <v/>
      </c>
      <c r="M80" t="str">
        <f>IF(L80="","",COUNTIF($L$2:L80,L80))</f>
        <v/>
      </c>
      <c r="N80" t="str">
        <f t="shared" si="21"/>
        <v>8448030</v>
      </c>
      <c r="O80" t="str">
        <f t="shared" si="22"/>
        <v>0022-Referednum Fund-Exempt Operating -Post 2009</v>
      </c>
      <c r="P80">
        <f t="shared" si="23"/>
        <v>0.16220000000000001</v>
      </c>
      <c r="Q80">
        <f t="shared" si="24"/>
        <v>2020</v>
      </c>
      <c r="R80">
        <f t="shared" si="25"/>
        <v>2027</v>
      </c>
      <c r="S80">
        <f t="shared" si="26"/>
        <v>7511484</v>
      </c>
      <c r="T80">
        <f t="shared" si="27"/>
        <v>0.16220000000000001</v>
      </c>
      <c r="U80" t="str">
        <f t="shared" si="28"/>
        <v>Y</v>
      </c>
      <c r="V80">
        <f t="shared" si="29"/>
        <v>7511484</v>
      </c>
      <c r="W80">
        <f t="shared" si="30"/>
        <v>0.16220000000000001</v>
      </c>
    </row>
    <row r="81" spans="1:23" x14ac:dyDescent="0.35">
      <c r="A81" t="str">
        <f>IF(Source!B82="","",IF(Source!F82="N",Source!B82&amp;Source!C82&amp;Source!D82,Source!E82&amp;Source!C82&amp;Source!D82))</f>
        <v>0440395</v>
      </c>
      <c r="B81" t="str">
        <f>IF(Source!G82="","",Source!G82)</f>
        <v>0022</v>
      </c>
      <c r="C81">
        <f>IF(A81="","",IFERROR(VLOOKUP(A81&amp;"-"&amp;B81,'Ref Source'!D:J,7,FALSE),""))</f>
        <v>0.31</v>
      </c>
      <c r="D81">
        <f>IF(A81="","",IFERROR(VLOOKUP(A81&amp;"-"&amp;B81,'Ref Source'!D:J,4,FALSE),""))</f>
        <v>2021</v>
      </c>
      <c r="E81">
        <f>IF(A81="","",IFERROR(VLOOKUP(A81&amp;"-"&amp;B81,'Ref Source'!D:J,5,FALSE),""))</f>
        <v>2028</v>
      </c>
      <c r="F81">
        <f>IF(Source!H82="","",Source!H82)</f>
        <v>410494</v>
      </c>
      <c r="G81">
        <f>IF(Source!I82="","",Source!I82)</f>
        <v>0.31</v>
      </c>
      <c r="H81" t="str">
        <f>IF(A81="","",IF(Source!F82="N","Y",IF(Source!E82=Source!B82,"Y","N")))</f>
        <v>N</v>
      </c>
      <c r="I81" t="str">
        <f t="shared" si="18"/>
        <v/>
      </c>
      <c r="J81" t="str">
        <f t="shared" si="19"/>
        <v/>
      </c>
      <c r="L81" t="str">
        <f t="shared" si="20"/>
        <v/>
      </c>
      <c r="M81" t="str">
        <f>IF(L81="","",COUNTIF($L$2:L81,L81))</f>
        <v/>
      </c>
      <c r="N81" t="str">
        <f t="shared" si="21"/>
        <v/>
      </c>
      <c r="O81" t="str">
        <f t="shared" si="22"/>
        <v/>
      </c>
      <c r="P81" t="str">
        <f t="shared" si="23"/>
        <v/>
      </c>
      <c r="Q81" t="str">
        <f t="shared" si="24"/>
        <v/>
      </c>
      <c r="R81" t="str">
        <f t="shared" si="25"/>
        <v/>
      </c>
      <c r="S81" t="str">
        <f t="shared" si="26"/>
        <v/>
      </c>
      <c r="T81" t="str">
        <f t="shared" si="27"/>
        <v/>
      </c>
      <c r="U81" t="str">
        <f t="shared" si="28"/>
        <v/>
      </c>
      <c r="V81" t="str">
        <f t="shared" si="29"/>
        <v/>
      </c>
      <c r="W81" t="str">
        <f t="shared" si="30"/>
        <v/>
      </c>
    </row>
    <row r="82" spans="1:23" x14ac:dyDescent="0.35">
      <c r="A82" t="str">
        <f>IF(Source!B83="","",IF(Source!F83="N",Source!B83&amp;Source!C83&amp;Source!D83,Source!E83&amp;Source!C83&amp;Source!D83))</f>
        <v>8948355</v>
      </c>
      <c r="B82" t="str">
        <f>IF(Source!G83="","",Source!G83)</f>
        <v>0022</v>
      </c>
      <c r="C82">
        <f>IF(A82="","",IFERROR(VLOOKUP(A82&amp;"-"&amp;B82,'Ref Source'!D:J,7,FALSE),""))</f>
        <v>0.19</v>
      </c>
      <c r="D82">
        <f>IF(A82="","",IFERROR(VLOOKUP(A82&amp;"-"&amp;B82,'Ref Source'!D:J,4,FALSE),""))</f>
        <v>2021</v>
      </c>
      <c r="E82">
        <f>IF(A82="","",IFERROR(VLOOKUP(A82&amp;"-"&amp;B82,'Ref Source'!D:J,5,FALSE),""))</f>
        <v>2028</v>
      </c>
      <c r="F82">
        <f>IF(Source!H83="","",Source!H83)</f>
        <v>531440</v>
      </c>
      <c r="G82">
        <f>IF(Source!I83="","",Source!I83)</f>
        <v>0.19</v>
      </c>
      <c r="H82" t="str">
        <f>IF(A82="","",IF(Source!F83="N","Y",IF(Source!E83=Source!B83,"Y","N")))</f>
        <v>Y</v>
      </c>
      <c r="I82">
        <f t="shared" si="18"/>
        <v>531440</v>
      </c>
      <c r="J82">
        <f t="shared" si="19"/>
        <v>0.19</v>
      </c>
      <c r="L82" t="str">
        <f t="shared" si="20"/>
        <v/>
      </c>
      <c r="M82" t="str">
        <f>IF(L82="","",COUNTIF($L$2:L82,L82))</f>
        <v/>
      </c>
      <c r="N82" t="str">
        <f t="shared" si="21"/>
        <v>8948355</v>
      </c>
      <c r="O82" t="str">
        <f t="shared" si="22"/>
        <v>0022-Referednum Fund-Exempt Operating -Post 2009</v>
      </c>
      <c r="P82">
        <f t="shared" si="23"/>
        <v>0.19</v>
      </c>
      <c r="Q82">
        <f t="shared" si="24"/>
        <v>2021</v>
      </c>
      <c r="R82">
        <f t="shared" si="25"/>
        <v>2028</v>
      </c>
      <c r="S82">
        <f t="shared" si="26"/>
        <v>531440</v>
      </c>
      <c r="T82">
        <f t="shared" si="27"/>
        <v>0.19</v>
      </c>
      <c r="U82" t="str">
        <f t="shared" si="28"/>
        <v>Y</v>
      </c>
      <c r="V82">
        <f t="shared" si="29"/>
        <v>531440</v>
      </c>
      <c r="W82">
        <f t="shared" si="30"/>
        <v>0.19</v>
      </c>
    </row>
    <row r="83" spans="1:23" x14ac:dyDescent="0.35">
      <c r="A83" t="str">
        <f>IF(Source!B84="","",IF(Source!F84="N",Source!B84&amp;Source!C84&amp;Source!D84,Source!E84&amp;Source!C84&amp;Source!D84))</f>
        <v>9048425</v>
      </c>
      <c r="B83" t="str">
        <f>IF(Source!G84="","",Source!G84)</f>
        <v>0022</v>
      </c>
      <c r="C83">
        <f>IF(A83="","",IFERROR(VLOOKUP(A83&amp;"-"&amp;B83,'Ref Source'!D:J,7,FALSE),""))</f>
        <v>0.127</v>
      </c>
      <c r="D83">
        <f>IF(A83="","",IFERROR(VLOOKUP(A83&amp;"-"&amp;B83,'Ref Source'!D:J,4,FALSE),""))</f>
        <v>2023</v>
      </c>
      <c r="E83">
        <f>IF(A83="","",IFERROR(VLOOKUP(A83&amp;"-"&amp;B83,'Ref Source'!D:J,5,FALSE),""))</f>
        <v>2030</v>
      </c>
      <c r="F83">
        <f>IF(Source!H84="","",Source!H84)</f>
        <v>555282</v>
      </c>
      <c r="G83">
        <f>IF(Source!I84="","",Source!I84)</f>
        <v>0.127</v>
      </c>
      <c r="H83" t="str">
        <f>IF(A83="","",IF(Source!F84="N","Y",IF(Source!E84=Source!B84,"Y","N")))</f>
        <v>Y</v>
      </c>
      <c r="I83">
        <f t="shared" si="18"/>
        <v>555282</v>
      </c>
      <c r="J83">
        <f t="shared" si="19"/>
        <v>0.127</v>
      </c>
      <c r="L83" t="str">
        <f t="shared" si="20"/>
        <v/>
      </c>
      <c r="M83" t="str">
        <f>IF(L83="","",COUNTIF($L$2:L83,L83))</f>
        <v/>
      </c>
      <c r="N83" t="str">
        <f t="shared" si="21"/>
        <v>9048425</v>
      </c>
      <c r="O83" t="str">
        <f t="shared" si="22"/>
        <v>0022-Referednum Fund-Exempt Operating -Post 2009</v>
      </c>
      <c r="P83">
        <f t="shared" si="23"/>
        <v>0.127</v>
      </c>
      <c r="Q83">
        <f t="shared" si="24"/>
        <v>2023</v>
      </c>
      <c r="R83">
        <f t="shared" si="25"/>
        <v>2030</v>
      </c>
      <c r="S83">
        <f t="shared" si="26"/>
        <v>555282</v>
      </c>
      <c r="T83">
        <f t="shared" si="27"/>
        <v>0.127</v>
      </c>
      <c r="U83" t="str">
        <f t="shared" si="28"/>
        <v>Y</v>
      </c>
      <c r="V83">
        <f t="shared" si="29"/>
        <v>555282</v>
      </c>
      <c r="W83">
        <f t="shared" si="30"/>
        <v>0.127</v>
      </c>
    </row>
    <row r="84" spans="1:23" x14ac:dyDescent="0.35">
      <c r="A84" t="str">
        <f>IF(Source!B85="","",IF(Source!F85="N",Source!B85&amp;Source!C85&amp;Source!D85,Source!E85&amp;Source!C85&amp;Source!D85))</f>
        <v>9148525</v>
      </c>
      <c r="B84" t="str">
        <f>IF(Source!G85="","",Source!G85)</f>
        <v>0022</v>
      </c>
      <c r="C84">
        <f>IF(A84="","",IFERROR(VLOOKUP(A84&amp;"-"&amp;B84,'Ref Source'!D:J,7,FALSE),""))</f>
        <v>0.21</v>
      </c>
      <c r="D84">
        <f>IF(A84="","",IFERROR(VLOOKUP(A84&amp;"-"&amp;B84,'Ref Source'!D:J,4,FALSE),""))</f>
        <v>2020</v>
      </c>
      <c r="E84">
        <f>IF(A84="","",IFERROR(VLOOKUP(A84&amp;"-"&amp;B84,'Ref Source'!D:J,5,FALSE),""))</f>
        <v>2027</v>
      </c>
      <c r="F84">
        <f>IF(Source!H85="","",Source!H85)</f>
        <v>1054692</v>
      </c>
      <c r="G84">
        <f>IF(Source!I85="","",Source!I85)</f>
        <v>0.21</v>
      </c>
      <c r="H84" t="str">
        <f>IF(A84="","",IF(Source!F85="N","Y",IF(Source!E85=Source!B85,"Y","N")))</f>
        <v>Y</v>
      </c>
      <c r="I84">
        <f t="shared" si="18"/>
        <v>1054692</v>
      </c>
      <c r="J84">
        <f t="shared" si="19"/>
        <v>0.21</v>
      </c>
      <c r="L84" t="str">
        <f t="shared" si="20"/>
        <v/>
      </c>
      <c r="M84" t="str">
        <f>IF(L84="","",COUNTIF($L$2:L84,L84))</f>
        <v/>
      </c>
      <c r="N84" t="str">
        <f t="shared" si="21"/>
        <v>9148525</v>
      </c>
      <c r="O84" t="str">
        <f t="shared" si="22"/>
        <v>0022-Referednum Fund-Exempt Operating -Post 2009</v>
      </c>
      <c r="P84">
        <f t="shared" si="23"/>
        <v>0.21</v>
      </c>
      <c r="Q84">
        <f t="shared" si="24"/>
        <v>2020</v>
      </c>
      <c r="R84">
        <f t="shared" si="25"/>
        <v>2027</v>
      </c>
      <c r="S84">
        <f t="shared" si="26"/>
        <v>1054692</v>
      </c>
      <c r="T84">
        <f t="shared" si="27"/>
        <v>0.21</v>
      </c>
      <c r="U84" t="str">
        <f t="shared" si="28"/>
        <v>Y</v>
      </c>
      <c r="V84">
        <f t="shared" si="29"/>
        <v>1054692</v>
      </c>
      <c r="W84">
        <f t="shared" si="30"/>
        <v>0.21</v>
      </c>
    </row>
    <row r="85" spans="1:23" x14ac:dyDescent="0.35">
      <c r="A85" t="str">
        <f>IF(Source!B86="","",IF(Source!F86="N",Source!B86&amp;Source!C86&amp;Source!D86,Source!E86&amp;Source!C86&amp;Source!D86))</f>
        <v>9148535</v>
      </c>
      <c r="B85" t="str">
        <f>IF(Source!G86="","",Source!G86)</f>
        <v>0022</v>
      </c>
      <c r="C85">
        <f>IF(A85="","",IFERROR(VLOOKUP(A85&amp;"-"&amp;B85,'Ref Source'!D:J,7,FALSE),""))</f>
        <v>0.2737</v>
      </c>
      <c r="D85">
        <f>IF(A85="","",IFERROR(VLOOKUP(A85&amp;"-"&amp;B85,'Ref Source'!D:J,4,FALSE),""))</f>
        <v>2024</v>
      </c>
      <c r="E85">
        <f>IF(A85="","",IFERROR(VLOOKUP(A85&amp;"-"&amp;B85,'Ref Source'!D:J,5,FALSE),""))</f>
        <v>2031</v>
      </c>
      <c r="F85">
        <f>IF(Source!H86="","",Source!H86)</f>
        <v>1275643</v>
      </c>
      <c r="G85">
        <f>IF(Source!I86="","",Source!I86)</f>
        <v>0.2737</v>
      </c>
      <c r="H85" t="str">
        <f>IF(A85="","",IF(Source!F86="N","Y",IF(Source!E86=Source!B86,"Y","N")))</f>
        <v>Y</v>
      </c>
      <c r="I85">
        <f t="shared" si="18"/>
        <v>2308924</v>
      </c>
      <c r="J85">
        <f t="shared" si="19"/>
        <v>0.2737</v>
      </c>
      <c r="L85" t="str">
        <f t="shared" si="20"/>
        <v/>
      </c>
      <c r="M85" t="str">
        <f>IF(L85="","",COUNTIF($L$2:L85,L85))</f>
        <v/>
      </c>
      <c r="N85" t="str">
        <f t="shared" si="21"/>
        <v>9148535</v>
      </c>
      <c r="O85" t="str">
        <f t="shared" si="22"/>
        <v>0022-Referednum Fund-Exempt Operating -Post 2009</v>
      </c>
      <c r="P85">
        <f t="shared" si="23"/>
        <v>0.2737</v>
      </c>
      <c r="Q85">
        <f t="shared" si="24"/>
        <v>2024</v>
      </c>
      <c r="R85">
        <f t="shared" si="25"/>
        <v>2031</v>
      </c>
      <c r="S85">
        <f t="shared" si="26"/>
        <v>1275643</v>
      </c>
      <c r="T85">
        <f t="shared" si="27"/>
        <v>0.2737</v>
      </c>
      <c r="U85" t="str">
        <f t="shared" si="28"/>
        <v>Y</v>
      </c>
      <c r="V85">
        <f t="shared" si="29"/>
        <v>2308924</v>
      </c>
      <c r="W85">
        <f t="shared" si="30"/>
        <v>0.2737</v>
      </c>
    </row>
    <row r="86" spans="1:23" x14ac:dyDescent="0.35">
      <c r="A86" t="str">
        <f>IF(Source!B87="","",IF(Source!F87="N",Source!B87&amp;Source!C87&amp;Source!D87,Source!E87&amp;Source!C87&amp;Source!D87))</f>
        <v>9248625</v>
      </c>
      <c r="B86" t="str">
        <f>IF(Source!G87="","",Source!G87)</f>
        <v>0022</v>
      </c>
      <c r="C86">
        <f>IF(A86="","",IFERROR(VLOOKUP(A86&amp;"-"&amp;B86,'Ref Source'!D:J,7,FALSE),""))</f>
        <v>0.628</v>
      </c>
      <c r="D86">
        <f>IF(A86="","",IFERROR(VLOOKUP(A86&amp;"-"&amp;B86,'Ref Source'!D:J,4,FALSE),""))</f>
        <v>2019</v>
      </c>
      <c r="E86">
        <f>IF(A86="","",IFERROR(VLOOKUP(A86&amp;"-"&amp;B86,'Ref Source'!D:J,5,FALSE),""))</f>
        <v>2026</v>
      </c>
      <c r="F86">
        <f>IF(Source!H87="","",Source!H87)</f>
        <v>962003</v>
      </c>
      <c r="G86">
        <f>IF(Source!I87="","",Source!I87)</f>
        <v>0.32479999999999998</v>
      </c>
      <c r="H86" t="str">
        <f>IF(A86="","",IF(Source!F87="N","Y",IF(Source!E87=Source!B87,"Y","N")))</f>
        <v>Y</v>
      </c>
      <c r="I86">
        <f t="shared" si="18"/>
        <v>1438302</v>
      </c>
      <c r="J86">
        <f t="shared" si="19"/>
        <v>0.32479999999999998</v>
      </c>
      <c r="L86" t="str">
        <f t="shared" si="20"/>
        <v/>
      </c>
      <c r="M86" t="str">
        <f>IF(L86="","",COUNTIF($L$2:L86,L86))</f>
        <v/>
      </c>
      <c r="N86" t="str">
        <f t="shared" si="21"/>
        <v>9248625</v>
      </c>
      <c r="O86" t="str">
        <f t="shared" si="22"/>
        <v>0022-Referednum Fund-Exempt Operating -Post 2009</v>
      </c>
      <c r="P86">
        <f t="shared" si="23"/>
        <v>0.628</v>
      </c>
      <c r="Q86">
        <f t="shared" si="24"/>
        <v>2019</v>
      </c>
      <c r="R86">
        <f t="shared" si="25"/>
        <v>2026</v>
      </c>
      <c r="S86">
        <f t="shared" si="26"/>
        <v>962003</v>
      </c>
      <c r="T86">
        <f t="shared" si="27"/>
        <v>0.32479999999999998</v>
      </c>
      <c r="U86" t="str">
        <f t="shared" si="28"/>
        <v>Y</v>
      </c>
      <c r="V86">
        <f t="shared" si="29"/>
        <v>1438302</v>
      </c>
      <c r="W86">
        <f t="shared" si="30"/>
        <v>0.32479999999999998</v>
      </c>
    </row>
    <row r="87" spans="1:23" x14ac:dyDescent="0.35">
      <c r="A87" t="s">
        <v>914</v>
      </c>
      <c r="B87" t="s">
        <v>62</v>
      </c>
      <c r="C87">
        <f>IF(A87="","",IFERROR(VLOOKUP(A87&amp;"-"&amp;B87,'Ref Source'!D:J,7,FALSE),""))</f>
        <v>0.15</v>
      </c>
      <c r="D87">
        <f>IF(A87="","",IFERROR(VLOOKUP(A87&amp;"-"&amp;B87,'Ref Source'!D:J,4,FALSE),""))</f>
        <v>2024</v>
      </c>
      <c r="E87">
        <f>IF(A87="","",IFERROR(VLOOKUP(A87&amp;"-"&amp;B87,'Ref Source'!D:J,5,FALSE),""))</f>
        <v>2031</v>
      </c>
      <c r="F87">
        <v>0</v>
      </c>
      <c r="G87">
        <v>0</v>
      </c>
      <c r="H87" t="str">
        <f>IF(A87="","",IF(Source!F88="N","Y",IF(Source!E88=Source!B88,"Y","N")))</f>
        <v>Y</v>
      </c>
      <c r="I87">
        <f t="shared" si="18"/>
        <v>0</v>
      </c>
      <c r="J87">
        <f t="shared" si="19"/>
        <v>0</v>
      </c>
      <c r="L87" t="str">
        <f t="shared" si="20"/>
        <v/>
      </c>
      <c r="M87" t="str">
        <f>IF(L87="","",COUNTIF($L$2:L87,L87))</f>
        <v/>
      </c>
      <c r="N87" t="str">
        <f t="shared" si="21"/>
        <v>0240235</v>
      </c>
      <c r="O87" t="str">
        <f t="shared" si="22"/>
        <v>0025-School Safety Referendum</v>
      </c>
      <c r="P87">
        <f t="shared" si="23"/>
        <v>0.15</v>
      </c>
      <c r="Q87">
        <f t="shared" si="24"/>
        <v>2024</v>
      </c>
      <c r="R87">
        <f t="shared" si="25"/>
        <v>2031</v>
      </c>
      <c r="S87">
        <f t="shared" si="26"/>
        <v>0</v>
      </c>
      <c r="T87">
        <f t="shared" si="27"/>
        <v>0</v>
      </c>
      <c r="U87" t="str">
        <f t="shared" si="28"/>
        <v>Y</v>
      </c>
      <c r="V87">
        <f t="shared" si="29"/>
        <v>0</v>
      </c>
      <c r="W87">
        <f t="shared" si="30"/>
        <v>0</v>
      </c>
    </row>
    <row r="88" spans="1:23" x14ac:dyDescent="0.35">
      <c r="A88" t="s">
        <v>986</v>
      </c>
      <c r="B88" t="s">
        <v>20</v>
      </c>
      <c r="C88">
        <f>IF(A88="","",IFERROR(VLOOKUP(A88&amp;"-"&amp;B88,'Ref Source'!D:J,7,FALSE),""))</f>
        <v>0.17</v>
      </c>
      <c r="D88">
        <f>IF(A88="","",IFERROR(VLOOKUP(A88&amp;"-"&amp;B88,'Ref Source'!D:J,4,FALSE),""))</f>
        <v>2024</v>
      </c>
      <c r="E88">
        <f>IF(A88="","",IFERROR(VLOOKUP(A88&amp;"-"&amp;B88,'Ref Source'!D:J,5,FALSE),""))</f>
        <v>2031</v>
      </c>
      <c r="F88">
        <v>0</v>
      </c>
      <c r="G88">
        <v>0</v>
      </c>
      <c r="H88" t="str">
        <f>IF(A88="","",IF(Source!F89="N","Y",IF(Source!E89=Source!B89,"Y","N")))</f>
        <v>Y</v>
      </c>
      <c r="I88">
        <f t="shared" si="18"/>
        <v>0</v>
      </c>
      <c r="J88">
        <f t="shared" si="19"/>
        <v>0</v>
      </c>
      <c r="L88" t="str">
        <f t="shared" si="20"/>
        <v/>
      </c>
      <c r="M88" t="str">
        <f>IF(L88="","",COUNTIF($L$2:L88,L88))</f>
        <v/>
      </c>
      <c r="N88" t="str">
        <f t="shared" si="21"/>
        <v>4544760</v>
      </c>
      <c r="O88" t="str">
        <f t="shared" si="22"/>
        <v>0022-Referednum Fund-Exempt Operating -Post 2009</v>
      </c>
      <c r="P88">
        <f t="shared" si="23"/>
        <v>0.17</v>
      </c>
      <c r="Q88">
        <f t="shared" si="24"/>
        <v>2024</v>
      </c>
      <c r="R88">
        <f t="shared" si="25"/>
        <v>2031</v>
      </c>
      <c r="S88">
        <f t="shared" si="26"/>
        <v>0</v>
      </c>
      <c r="T88">
        <f t="shared" si="27"/>
        <v>0</v>
      </c>
      <c r="U88" t="str">
        <f t="shared" si="28"/>
        <v>Y</v>
      </c>
      <c r="V88">
        <f t="shared" si="29"/>
        <v>0</v>
      </c>
      <c r="W88">
        <f t="shared" si="30"/>
        <v>0</v>
      </c>
    </row>
    <row r="89" spans="1:23" x14ac:dyDescent="0.35">
      <c r="A89" t="s">
        <v>1047</v>
      </c>
      <c r="B89" t="s">
        <v>20</v>
      </c>
      <c r="C89">
        <f>IF(A89="","",IFERROR(VLOOKUP(A89&amp;"-"&amp;B89,'Ref Source'!D:J,7,FALSE),""))</f>
        <v>7.4999999999999997E-2</v>
      </c>
      <c r="D89">
        <f>IF(A89="","",IFERROR(VLOOKUP(A89&amp;"-"&amp;B89,'Ref Source'!D:J,4,FALSE),""))</f>
        <v>2024</v>
      </c>
      <c r="E89">
        <f>IF(A89="","",IFERROR(VLOOKUP(A89&amp;"-"&amp;B89,'Ref Source'!D:J,5,FALSE),""))</f>
        <v>2031</v>
      </c>
      <c r="F89">
        <v>0</v>
      </c>
      <c r="G89">
        <v>0</v>
      </c>
      <c r="H89" t="str">
        <f>IF(A89="","",IF(Source!F90="N","Y",IF(Source!E90=Source!B90,"Y","N")))</f>
        <v>Y</v>
      </c>
      <c r="I89">
        <f t="shared" si="18"/>
        <v>0</v>
      </c>
      <c r="J89">
        <f t="shared" si="19"/>
        <v>0</v>
      </c>
      <c r="L89" t="str">
        <f t="shared" si="20"/>
        <v/>
      </c>
      <c r="M89" t="str">
        <f>IF(L89="","",COUNTIF($L$2:L89,L89))</f>
        <v/>
      </c>
      <c r="N89" t="str">
        <f t="shared" si="21"/>
        <v>9048445</v>
      </c>
      <c r="O89" t="str">
        <f t="shared" si="22"/>
        <v>0022-Referednum Fund-Exempt Operating -Post 2009</v>
      </c>
      <c r="P89">
        <f t="shared" si="23"/>
        <v>7.4999999999999997E-2</v>
      </c>
      <c r="Q89">
        <f t="shared" si="24"/>
        <v>2024</v>
      </c>
      <c r="R89">
        <f t="shared" si="25"/>
        <v>2031</v>
      </c>
      <c r="S89">
        <f t="shared" si="26"/>
        <v>0</v>
      </c>
      <c r="T89">
        <f t="shared" si="27"/>
        <v>0</v>
      </c>
      <c r="U89" t="str">
        <f t="shared" si="28"/>
        <v>Y</v>
      </c>
      <c r="V89">
        <f t="shared" si="29"/>
        <v>0</v>
      </c>
      <c r="W89">
        <f t="shared" si="30"/>
        <v>0</v>
      </c>
    </row>
    <row r="90" spans="1:23" x14ac:dyDescent="0.35">
      <c r="B90" s="37"/>
      <c r="L90" t="str">
        <f t="shared" si="20"/>
        <v/>
      </c>
      <c r="M90" t="str">
        <f>IF(L90="","",COUNTIF($L$2:L90,L90))</f>
        <v/>
      </c>
      <c r="N90" t="str">
        <f t="shared" si="21"/>
        <v/>
      </c>
      <c r="O90" t="str">
        <f t="shared" si="22"/>
        <v/>
      </c>
      <c r="P90" t="str">
        <f t="shared" si="23"/>
        <v/>
      </c>
      <c r="Q90" t="str">
        <f t="shared" si="24"/>
        <v/>
      </c>
      <c r="R90" t="str">
        <f t="shared" si="25"/>
        <v/>
      </c>
      <c r="S90" t="str">
        <f t="shared" si="26"/>
        <v/>
      </c>
      <c r="T90" t="str">
        <f t="shared" si="27"/>
        <v/>
      </c>
      <c r="U90" t="str">
        <f t="shared" si="28"/>
        <v/>
      </c>
      <c r="V90" t="str">
        <f t="shared" si="29"/>
        <v/>
      </c>
      <c r="W90" t="str">
        <f t="shared" si="30"/>
        <v/>
      </c>
    </row>
    <row r="91" spans="1:23" x14ac:dyDescent="0.35">
      <c r="L91" t="str">
        <f t="shared" si="20"/>
        <v/>
      </c>
      <c r="M91" t="str">
        <f>IF(L91="","",COUNTIF($L$2:L91,L91))</f>
        <v/>
      </c>
      <c r="N91" t="str">
        <f t="shared" si="21"/>
        <v/>
      </c>
      <c r="O91" t="str">
        <f t="shared" si="22"/>
        <v/>
      </c>
      <c r="P91" t="str">
        <f t="shared" si="23"/>
        <v/>
      </c>
      <c r="Q91" t="str">
        <f t="shared" si="24"/>
        <v/>
      </c>
      <c r="R91" t="str">
        <f t="shared" si="25"/>
        <v/>
      </c>
      <c r="S91" t="str">
        <f t="shared" si="26"/>
        <v/>
      </c>
      <c r="T91" t="str">
        <f t="shared" si="27"/>
        <v/>
      </c>
      <c r="U91" t="str">
        <f t="shared" si="28"/>
        <v/>
      </c>
      <c r="V91" t="str">
        <f t="shared" si="29"/>
        <v/>
      </c>
      <c r="W91" t="str">
        <f t="shared" si="30"/>
        <v/>
      </c>
    </row>
    <row r="92" spans="1:23" x14ac:dyDescent="0.35">
      <c r="L92" t="str">
        <f t="shared" si="20"/>
        <v/>
      </c>
      <c r="M92" t="str">
        <f>IF(L92="","",COUNTIF($L$2:L92,L92))</f>
        <v/>
      </c>
      <c r="N92" t="str">
        <f t="shared" si="21"/>
        <v/>
      </c>
      <c r="O92" t="str">
        <f t="shared" si="22"/>
        <v/>
      </c>
      <c r="P92" t="str">
        <f t="shared" si="23"/>
        <v/>
      </c>
      <c r="Q92" t="str">
        <f t="shared" si="24"/>
        <v/>
      </c>
      <c r="R92" t="str">
        <f t="shared" si="25"/>
        <v/>
      </c>
      <c r="S92" t="str">
        <f t="shared" si="26"/>
        <v/>
      </c>
      <c r="T92" t="str">
        <f t="shared" si="27"/>
        <v/>
      </c>
      <c r="U92" t="str">
        <f t="shared" si="28"/>
        <v/>
      </c>
      <c r="V92" t="str">
        <f t="shared" si="29"/>
        <v/>
      </c>
      <c r="W92" t="str">
        <f t="shared" si="30"/>
        <v/>
      </c>
    </row>
    <row r="93" spans="1:23" x14ac:dyDescent="0.35">
      <c r="L93" t="str">
        <f t="shared" si="20"/>
        <v/>
      </c>
      <c r="M93" t="str">
        <f>IF(L93="","",COUNTIF($L$2:L93,L93))</f>
        <v/>
      </c>
      <c r="N93" t="str">
        <f t="shared" si="21"/>
        <v/>
      </c>
      <c r="O93" t="str">
        <f t="shared" si="22"/>
        <v/>
      </c>
      <c r="P93" t="str">
        <f t="shared" si="23"/>
        <v/>
      </c>
      <c r="Q93" t="str">
        <f t="shared" si="24"/>
        <v/>
      </c>
      <c r="R93" t="str">
        <f t="shared" si="25"/>
        <v/>
      </c>
      <c r="S93" t="str">
        <f t="shared" si="26"/>
        <v/>
      </c>
      <c r="T93" t="str">
        <f t="shared" si="27"/>
        <v/>
      </c>
      <c r="U93" t="str">
        <f t="shared" si="28"/>
        <v/>
      </c>
      <c r="V93" t="str">
        <f t="shared" si="29"/>
        <v/>
      </c>
      <c r="W93" t="str">
        <f t="shared" si="30"/>
        <v/>
      </c>
    </row>
    <row r="94" spans="1:23" x14ac:dyDescent="0.35">
      <c r="L94" t="str">
        <f t="shared" si="20"/>
        <v/>
      </c>
      <c r="M94" t="str">
        <f>IF(L94="","",COUNTIF($L$2:L94,L94))</f>
        <v/>
      </c>
      <c r="N94" t="str">
        <f t="shared" si="21"/>
        <v/>
      </c>
      <c r="O94" t="str">
        <f t="shared" si="22"/>
        <v/>
      </c>
      <c r="P94" t="str">
        <f t="shared" si="23"/>
        <v/>
      </c>
      <c r="Q94" t="str">
        <f t="shared" si="24"/>
        <v/>
      </c>
      <c r="R94" t="str">
        <f t="shared" si="25"/>
        <v/>
      </c>
      <c r="S94" t="str">
        <f t="shared" si="26"/>
        <v/>
      </c>
      <c r="T94" t="str">
        <f t="shared" si="27"/>
        <v/>
      </c>
      <c r="U94" t="str">
        <f t="shared" si="28"/>
        <v/>
      </c>
      <c r="V94" t="str">
        <f t="shared" si="29"/>
        <v/>
      </c>
      <c r="W94" t="str">
        <f t="shared" si="30"/>
        <v/>
      </c>
    </row>
    <row r="95" spans="1:23" x14ac:dyDescent="0.35">
      <c r="L95" t="str">
        <f t="shared" si="20"/>
        <v/>
      </c>
      <c r="M95" t="str">
        <f>IF(L95="","",COUNTIF($L$2:L95,L95))</f>
        <v/>
      </c>
      <c r="N95" t="str">
        <f t="shared" si="21"/>
        <v/>
      </c>
      <c r="O95" t="str">
        <f t="shared" si="22"/>
        <v/>
      </c>
      <c r="P95" t="str">
        <f t="shared" si="23"/>
        <v/>
      </c>
      <c r="Q95" t="str">
        <f t="shared" si="24"/>
        <v/>
      </c>
      <c r="R95" t="str">
        <f t="shared" si="25"/>
        <v/>
      </c>
      <c r="S95" t="str">
        <f t="shared" si="26"/>
        <v/>
      </c>
      <c r="T95" t="str">
        <f t="shared" si="27"/>
        <v/>
      </c>
      <c r="U95" t="str">
        <f t="shared" si="28"/>
        <v/>
      </c>
      <c r="V95" t="str">
        <f t="shared" si="29"/>
        <v/>
      </c>
      <c r="W95" t="str">
        <f t="shared" si="30"/>
        <v/>
      </c>
    </row>
    <row r="96" spans="1:23" x14ac:dyDescent="0.35">
      <c r="L96" t="str">
        <f t="shared" si="20"/>
        <v/>
      </c>
      <c r="M96" t="str">
        <f>IF(L96="","",COUNTIF($L$2:L96,L96))</f>
        <v/>
      </c>
      <c r="N96" t="str">
        <f t="shared" si="21"/>
        <v/>
      </c>
      <c r="O96" t="str">
        <f t="shared" si="22"/>
        <v/>
      </c>
      <c r="P96" t="str">
        <f t="shared" si="23"/>
        <v/>
      </c>
      <c r="Q96" t="str">
        <f t="shared" si="24"/>
        <v/>
      </c>
      <c r="R96" t="str">
        <f t="shared" si="25"/>
        <v/>
      </c>
      <c r="S96" t="str">
        <f t="shared" si="26"/>
        <v/>
      </c>
      <c r="T96" t="str">
        <f t="shared" si="27"/>
        <v/>
      </c>
      <c r="U96" t="str">
        <f t="shared" si="28"/>
        <v/>
      </c>
      <c r="V96" t="str">
        <f t="shared" si="29"/>
        <v/>
      </c>
      <c r="W96" t="str">
        <f t="shared" si="30"/>
        <v/>
      </c>
    </row>
    <row r="97" spans="12:23" x14ac:dyDescent="0.35">
      <c r="L97" t="str">
        <f t="shared" si="20"/>
        <v/>
      </c>
      <c r="M97" t="str">
        <f>IF(L97="","",COUNTIF($L$2:L97,L97))</f>
        <v/>
      </c>
      <c r="N97" t="str">
        <f t="shared" si="21"/>
        <v/>
      </c>
      <c r="O97" t="str">
        <f t="shared" si="22"/>
        <v/>
      </c>
      <c r="P97" t="str">
        <f t="shared" si="23"/>
        <v/>
      </c>
      <c r="Q97" t="str">
        <f t="shared" si="24"/>
        <v/>
      </c>
      <c r="R97" t="str">
        <f t="shared" si="25"/>
        <v/>
      </c>
      <c r="S97" t="str">
        <f t="shared" si="26"/>
        <v/>
      </c>
      <c r="T97" t="str">
        <f t="shared" si="27"/>
        <v/>
      </c>
      <c r="U97" t="str">
        <f t="shared" si="28"/>
        <v/>
      </c>
      <c r="V97" t="str">
        <f t="shared" si="29"/>
        <v/>
      </c>
      <c r="W97" t="str">
        <f t="shared" si="30"/>
        <v/>
      </c>
    </row>
    <row r="98" spans="12:23" x14ac:dyDescent="0.35">
      <c r="L98" t="str">
        <f t="shared" si="20"/>
        <v/>
      </c>
      <c r="M98" t="str">
        <f>IF(L98="","",COUNTIF($L$2:L98,L98))</f>
        <v/>
      </c>
      <c r="N98" t="str">
        <f t="shared" si="21"/>
        <v/>
      </c>
      <c r="O98" t="str">
        <f t="shared" si="22"/>
        <v/>
      </c>
      <c r="P98" t="str">
        <f t="shared" si="23"/>
        <v/>
      </c>
      <c r="Q98" t="str">
        <f t="shared" si="24"/>
        <v/>
      </c>
      <c r="R98" t="str">
        <f t="shared" si="25"/>
        <v/>
      </c>
      <c r="S98" t="str">
        <f t="shared" si="26"/>
        <v/>
      </c>
      <c r="T98" t="str">
        <f t="shared" si="27"/>
        <v/>
      </c>
      <c r="U98" t="str">
        <f t="shared" si="28"/>
        <v/>
      </c>
      <c r="V98" t="str">
        <f t="shared" si="29"/>
        <v/>
      </c>
      <c r="W98" t="str">
        <f t="shared" si="30"/>
        <v/>
      </c>
    </row>
    <row r="99" spans="12:23" x14ac:dyDescent="0.35">
      <c r="L99" t="str">
        <f t="shared" si="20"/>
        <v/>
      </c>
      <c r="M99" t="str">
        <f>IF(L99="","",COUNTIF($L$2:L99,L99))</f>
        <v/>
      </c>
      <c r="N99" t="str">
        <f t="shared" si="21"/>
        <v/>
      </c>
      <c r="O99" t="str">
        <f t="shared" si="22"/>
        <v/>
      </c>
      <c r="P99" t="str">
        <f t="shared" si="23"/>
        <v/>
      </c>
      <c r="Q99" t="str">
        <f t="shared" si="24"/>
        <v/>
      </c>
      <c r="R99" t="str">
        <f t="shared" si="25"/>
        <v/>
      </c>
      <c r="S99" t="str">
        <f t="shared" si="26"/>
        <v/>
      </c>
      <c r="T99" t="str">
        <f t="shared" si="27"/>
        <v/>
      </c>
      <c r="U99" t="str">
        <f t="shared" si="28"/>
        <v/>
      </c>
      <c r="V99" t="str">
        <f t="shared" si="29"/>
        <v/>
      </c>
      <c r="W99" t="str">
        <f t="shared" si="30"/>
        <v/>
      </c>
    </row>
  </sheetData>
  <autoFilter ref="A1:AG99" xr:uid="{08EB63B3-AC69-436D-ABCF-54BFADBC5F8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3EEC7-1873-4C19-ACA7-647A46A9B705}">
  <sheetPr filterMode="1"/>
  <dimension ref="A1:G338"/>
  <sheetViews>
    <sheetView workbookViewId="0">
      <selection activeCell="B1" sqref="B1:B1048576"/>
    </sheetView>
  </sheetViews>
  <sheetFormatPr defaultRowHeight="14.5" x14ac:dyDescent="0.35"/>
  <cols>
    <col min="1" max="1" width="7.81640625" bestFit="1" customWidth="1"/>
    <col min="2" max="2" width="9" bestFit="1" customWidth="1"/>
    <col min="3" max="3" width="14" bestFit="1" customWidth="1"/>
    <col min="4" max="4" width="8.7265625" bestFit="1" customWidth="1"/>
    <col min="5" max="5" width="48.81640625" bestFit="1" customWidth="1"/>
    <col min="6" max="6" width="15.81640625" bestFit="1" customWidth="1"/>
    <col min="7" max="7" width="18" bestFit="1" customWidth="1"/>
  </cols>
  <sheetData>
    <row r="1" spans="1:7" x14ac:dyDescent="0.35">
      <c r="A1" t="s">
        <v>5</v>
      </c>
      <c r="B1" t="s">
        <v>6</v>
      </c>
      <c r="C1" t="s">
        <v>7</v>
      </c>
      <c r="D1" t="s">
        <v>8</v>
      </c>
      <c r="E1" t="s">
        <v>144</v>
      </c>
      <c r="F1" t="s">
        <v>9</v>
      </c>
      <c r="G1" t="s">
        <v>10</v>
      </c>
    </row>
    <row r="2" spans="1:7" hidden="1" x14ac:dyDescent="0.35">
      <c r="A2" t="s">
        <v>14</v>
      </c>
      <c r="B2" t="s">
        <v>145</v>
      </c>
      <c r="C2" t="s">
        <v>16</v>
      </c>
      <c r="D2" t="s">
        <v>146</v>
      </c>
      <c r="E2" t="s">
        <v>147</v>
      </c>
      <c r="F2" t="s">
        <v>18</v>
      </c>
      <c r="G2" t="s">
        <v>19</v>
      </c>
    </row>
    <row r="3" spans="1:7" hidden="1" x14ac:dyDescent="0.35">
      <c r="A3" t="s">
        <v>14</v>
      </c>
      <c r="B3" t="s">
        <v>145</v>
      </c>
      <c r="C3" t="s">
        <v>16</v>
      </c>
      <c r="D3" t="s">
        <v>62</v>
      </c>
      <c r="E3" t="s">
        <v>148</v>
      </c>
      <c r="F3" t="s">
        <v>18</v>
      </c>
      <c r="G3" t="s">
        <v>19</v>
      </c>
    </row>
    <row r="4" spans="1:7" hidden="1" x14ac:dyDescent="0.35">
      <c r="A4" t="s">
        <v>14</v>
      </c>
      <c r="B4" t="s">
        <v>145</v>
      </c>
      <c r="C4" t="s">
        <v>16</v>
      </c>
      <c r="D4" t="s">
        <v>149</v>
      </c>
      <c r="E4" t="s">
        <v>150</v>
      </c>
      <c r="F4" t="s">
        <v>18</v>
      </c>
      <c r="G4" t="s">
        <v>19</v>
      </c>
    </row>
    <row r="5" spans="1:7" hidden="1" x14ac:dyDescent="0.35">
      <c r="A5" t="s">
        <v>14</v>
      </c>
      <c r="B5" t="s">
        <v>15</v>
      </c>
      <c r="C5" t="s">
        <v>16</v>
      </c>
      <c r="D5" t="s">
        <v>17</v>
      </c>
      <c r="E5" t="s">
        <v>151</v>
      </c>
      <c r="F5" t="s">
        <v>18</v>
      </c>
      <c r="G5" t="s">
        <v>19</v>
      </c>
    </row>
    <row r="6" spans="1:7" hidden="1" x14ac:dyDescent="0.35">
      <c r="A6" t="s">
        <v>14</v>
      </c>
      <c r="B6" t="s">
        <v>15</v>
      </c>
      <c r="C6" t="s">
        <v>16</v>
      </c>
      <c r="D6" t="s">
        <v>152</v>
      </c>
      <c r="E6" t="s">
        <v>153</v>
      </c>
      <c r="F6" t="s">
        <v>18</v>
      </c>
      <c r="G6" t="s">
        <v>19</v>
      </c>
    </row>
    <row r="7" spans="1:7" hidden="1" x14ac:dyDescent="0.35">
      <c r="A7" t="s">
        <v>14</v>
      </c>
      <c r="B7" t="s">
        <v>15</v>
      </c>
      <c r="C7" t="s">
        <v>16</v>
      </c>
      <c r="D7" t="s">
        <v>154</v>
      </c>
      <c r="E7" t="s">
        <v>155</v>
      </c>
      <c r="F7" t="s">
        <v>18</v>
      </c>
      <c r="G7" t="s">
        <v>19</v>
      </c>
    </row>
    <row r="8" spans="1:7" hidden="1" x14ac:dyDescent="0.35">
      <c r="A8" t="s">
        <v>14</v>
      </c>
      <c r="B8" t="s">
        <v>15</v>
      </c>
      <c r="C8" t="s">
        <v>16</v>
      </c>
      <c r="D8" t="s">
        <v>156</v>
      </c>
      <c r="E8" t="s">
        <v>157</v>
      </c>
      <c r="F8" t="s">
        <v>18</v>
      </c>
      <c r="G8" t="s">
        <v>19</v>
      </c>
    </row>
    <row r="9" spans="1:7" hidden="1" x14ac:dyDescent="0.35">
      <c r="A9" t="s">
        <v>14</v>
      </c>
      <c r="B9" t="s">
        <v>21</v>
      </c>
      <c r="C9" t="s">
        <v>16</v>
      </c>
      <c r="D9" t="s">
        <v>22</v>
      </c>
      <c r="E9" t="s">
        <v>158</v>
      </c>
      <c r="F9" t="s">
        <v>18</v>
      </c>
      <c r="G9" t="s">
        <v>19</v>
      </c>
    </row>
    <row r="10" spans="1:7" hidden="1" x14ac:dyDescent="0.35">
      <c r="A10" t="s">
        <v>14</v>
      </c>
      <c r="B10" t="s">
        <v>21</v>
      </c>
      <c r="C10" t="s">
        <v>16</v>
      </c>
      <c r="D10" t="s">
        <v>159</v>
      </c>
      <c r="E10" t="s">
        <v>160</v>
      </c>
      <c r="F10" t="s">
        <v>18</v>
      </c>
      <c r="G10" t="s">
        <v>19</v>
      </c>
    </row>
    <row r="11" spans="1:7" hidden="1" x14ac:dyDescent="0.35">
      <c r="A11" t="s">
        <v>14</v>
      </c>
      <c r="B11" t="s">
        <v>21</v>
      </c>
      <c r="C11" t="s">
        <v>16</v>
      </c>
      <c r="D11" t="s">
        <v>23</v>
      </c>
      <c r="E11" t="s">
        <v>161</v>
      </c>
      <c r="F11" t="s">
        <v>24</v>
      </c>
      <c r="G11" t="s">
        <v>25</v>
      </c>
    </row>
    <row r="12" spans="1:7" hidden="1" x14ac:dyDescent="0.35">
      <c r="A12" t="s">
        <v>14</v>
      </c>
      <c r="B12" t="s">
        <v>26</v>
      </c>
      <c r="C12" t="s">
        <v>16</v>
      </c>
      <c r="D12" t="s">
        <v>27</v>
      </c>
      <c r="E12" t="s">
        <v>162</v>
      </c>
      <c r="F12" t="s">
        <v>26</v>
      </c>
      <c r="G12" t="s">
        <v>25</v>
      </c>
    </row>
    <row r="13" spans="1:7" hidden="1" x14ac:dyDescent="0.35">
      <c r="A13" t="s">
        <v>14</v>
      </c>
      <c r="B13" t="s">
        <v>26</v>
      </c>
      <c r="C13" t="s">
        <v>16</v>
      </c>
      <c r="D13" t="s">
        <v>163</v>
      </c>
      <c r="E13" t="s">
        <v>164</v>
      </c>
      <c r="F13" t="s">
        <v>165</v>
      </c>
      <c r="G13" t="s">
        <v>25</v>
      </c>
    </row>
    <row r="14" spans="1:7" hidden="1" x14ac:dyDescent="0.35">
      <c r="A14" t="s">
        <v>14</v>
      </c>
      <c r="B14" t="s">
        <v>26</v>
      </c>
      <c r="C14" t="s">
        <v>16</v>
      </c>
      <c r="D14" t="s">
        <v>28</v>
      </c>
      <c r="E14" t="s">
        <v>166</v>
      </c>
      <c r="F14" t="s">
        <v>29</v>
      </c>
      <c r="G14" t="s">
        <v>25</v>
      </c>
    </row>
    <row r="15" spans="1:7" hidden="1" x14ac:dyDescent="0.35">
      <c r="A15" t="s">
        <v>14</v>
      </c>
      <c r="B15" t="s">
        <v>167</v>
      </c>
      <c r="C15" t="s">
        <v>16</v>
      </c>
      <c r="D15" t="s">
        <v>168</v>
      </c>
      <c r="E15" t="s">
        <v>169</v>
      </c>
      <c r="F15" t="s">
        <v>18</v>
      </c>
      <c r="G15" t="s">
        <v>19</v>
      </c>
    </row>
    <row r="16" spans="1:7" hidden="1" x14ac:dyDescent="0.35">
      <c r="A16" t="s">
        <v>14</v>
      </c>
      <c r="B16" t="s">
        <v>167</v>
      </c>
      <c r="C16" t="s">
        <v>16</v>
      </c>
      <c r="D16" t="s">
        <v>170</v>
      </c>
      <c r="E16" t="s">
        <v>171</v>
      </c>
      <c r="F16" t="s">
        <v>172</v>
      </c>
      <c r="G16" t="s">
        <v>25</v>
      </c>
    </row>
    <row r="17" spans="1:7" hidden="1" x14ac:dyDescent="0.35">
      <c r="A17" t="s">
        <v>14</v>
      </c>
      <c r="B17" t="s">
        <v>30</v>
      </c>
      <c r="C17" t="s">
        <v>16</v>
      </c>
      <c r="D17" t="s">
        <v>173</v>
      </c>
      <c r="E17" t="s">
        <v>174</v>
      </c>
      <c r="F17" t="s">
        <v>18</v>
      </c>
      <c r="G17" t="s">
        <v>19</v>
      </c>
    </row>
    <row r="18" spans="1:7" hidden="1" x14ac:dyDescent="0.35">
      <c r="A18" t="s">
        <v>14</v>
      </c>
      <c r="B18" t="s">
        <v>30</v>
      </c>
      <c r="C18" t="s">
        <v>16</v>
      </c>
      <c r="D18" t="s">
        <v>31</v>
      </c>
      <c r="E18" t="s">
        <v>175</v>
      </c>
      <c r="F18" t="s">
        <v>18</v>
      </c>
      <c r="G18" t="s">
        <v>19</v>
      </c>
    </row>
    <row r="19" spans="1:7" hidden="1" x14ac:dyDescent="0.35">
      <c r="A19" t="s">
        <v>14</v>
      </c>
      <c r="B19" t="s">
        <v>30</v>
      </c>
      <c r="C19" t="s">
        <v>16</v>
      </c>
      <c r="D19" t="s">
        <v>32</v>
      </c>
      <c r="E19" t="s">
        <v>176</v>
      </c>
      <c r="F19" t="s">
        <v>18</v>
      </c>
      <c r="G19" t="s">
        <v>19</v>
      </c>
    </row>
    <row r="20" spans="1:7" hidden="1" x14ac:dyDescent="0.35">
      <c r="A20" t="s">
        <v>14</v>
      </c>
      <c r="B20" t="s">
        <v>30</v>
      </c>
      <c r="C20" t="s">
        <v>16</v>
      </c>
      <c r="D20" t="s">
        <v>33</v>
      </c>
      <c r="E20" t="s">
        <v>177</v>
      </c>
      <c r="F20" t="s">
        <v>34</v>
      </c>
      <c r="G20" t="s">
        <v>25</v>
      </c>
    </row>
    <row r="21" spans="1:7" hidden="1" x14ac:dyDescent="0.35">
      <c r="A21" t="s">
        <v>14</v>
      </c>
      <c r="B21" t="s">
        <v>35</v>
      </c>
      <c r="C21" t="s">
        <v>16</v>
      </c>
      <c r="D21" t="s">
        <v>36</v>
      </c>
      <c r="E21" t="s">
        <v>178</v>
      </c>
      <c r="F21" t="s">
        <v>18</v>
      </c>
      <c r="G21" t="s">
        <v>19</v>
      </c>
    </row>
    <row r="22" spans="1:7" hidden="1" x14ac:dyDescent="0.35">
      <c r="A22" t="s">
        <v>14</v>
      </c>
      <c r="B22" t="s">
        <v>37</v>
      </c>
      <c r="C22" t="s">
        <v>16</v>
      </c>
      <c r="D22" t="s">
        <v>179</v>
      </c>
      <c r="E22" t="s">
        <v>180</v>
      </c>
      <c r="F22" t="s">
        <v>18</v>
      </c>
      <c r="G22" t="s">
        <v>19</v>
      </c>
    </row>
    <row r="23" spans="1:7" hidden="1" x14ac:dyDescent="0.35">
      <c r="A23" t="s">
        <v>14</v>
      </c>
      <c r="B23" t="s">
        <v>37</v>
      </c>
      <c r="C23" t="s">
        <v>16</v>
      </c>
      <c r="D23" t="s">
        <v>38</v>
      </c>
      <c r="E23" t="s">
        <v>181</v>
      </c>
      <c r="F23" t="s">
        <v>18</v>
      </c>
      <c r="G23" t="s">
        <v>19</v>
      </c>
    </row>
    <row r="24" spans="1:7" hidden="1" x14ac:dyDescent="0.35">
      <c r="A24" t="s">
        <v>14</v>
      </c>
      <c r="B24" t="s">
        <v>37</v>
      </c>
      <c r="C24" t="s">
        <v>16</v>
      </c>
      <c r="D24" t="s">
        <v>182</v>
      </c>
      <c r="E24" t="s">
        <v>183</v>
      </c>
      <c r="F24" t="s">
        <v>39</v>
      </c>
      <c r="G24" t="s">
        <v>25</v>
      </c>
    </row>
    <row r="25" spans="1:7" hidden="1" x14ac:dyDescent="0.35">
      <c r="A25" t="s">
        <v>14</v>
      </c>
      <c r="B25" t="s">
        <v>37</v>
      </c>
      <c r="C25" t="s">
        <v>16</v>
      </c>
      <c r="D25" t="s">
        <v>184</v>
      </c>
      <c r="E25" t="s">
        <v>185</v>
      </c>
      <c r="F25" t="s">
        <v>29</v>
      </c>
      <c r="G25" t="s">
        <v>25</v>
      </c>
    </row>
    <row r="26" spans="1:7" hidden="1" x14ac:dyDescent="0.35">
      <c r="A26" t="s">
        <v>14</v>
      </c>
      <c r="B26" t="s">
        <v>186</v>
      </c>
      <c r="C26" t="s">
        <v>16</v>
      </c>
      <c r="D26" t="s">
        <v>187</v>
      </c>
      <c r="E26" t="s">
        <v>188</v>
      </c>
      <c r="F26" t="s">
        <v>186</v>
      </c>
      <c r="G26" t="s">
        <v>25</v>
      </c>
    </row>
    <row r="27" spans="1:7" hidden="1" x14ac:dyDescent="0.35">
      <c r="A27" t="s">
        <v>14</v>
      </c>
      <c r="B27" t="s">
        <v>186</v>
      </c>
      <c r="C27" t="s">
        <v>16</v>
      </c>
      <c r="D27" t="s">
        <v>189</v>
      </c>
      <c r="E27" t="s">
        <v>190</v>
      </c>
      <c r="F27" t="s">
        <v>18</v>
      </c>
      <c r="G27" t="s">
        <v>19</v>
      </c>
    </row>
    <row r="28" spans="1:7" hidden="1" x14ac:dyDescent="0.35">
      <c r="A28" t="s">
        <v>14</v>
      </c>
      <c r="B28" t="s">
        <v>186</v>
      </c>
      <c r="C28" t="s">
        <v>16</v>
      </c>
      <c r="D28" t="s">
        <v>191</v>
      </c>
      <c r="E28" t="s">
        <v>192</v>
      </c>
      <c r="F28" t="s">
        <v>18</v>
      </c>
      <c r="G28" t="s">
        <v>19</v>
      </c>
    </row>
    <row r="29" spans="1:7" hidden="1" x14ac:dyDescent="0.35">
      <c r="A29" t="s">
        <v>14</v>
      </c>
      <c r="B29" t="s">
        <v>186</v>
      </c>
      <c r="C29" t="s">
        <v>16</v>
      </c>
      <c r="D29" t="s">
        <v>193</v>
      </c>
      <c r="E29" t="s">
        <v>194</v>
      </c>
      <c r="F29" t="s">
        <v>54</v>
      </c>
      <c r="G29" t="s">
        <v>25</v>
      </c>
    </row>
    <row r="30" spans="1:7" hidden="1" x14ac:dyDescent="0.35">
      <c r="A30" t="s">
        <v>14</v>
      </c>
      <c r="B30" t="s">
        <v>195</v>
      </c>
      <c r="C30" t="s">
        <v>16</v>
      </c>
      <c r="D30" t="s">
        <v>196</v>
      </c>
      <c r="E30" t="s">
        <v>197</v>
      </c>
      <c r="F30" t="s">
        <v>18</v>
      </c>
      <c r="G30" t="s">
        <v>19</v>
      </c>
    </row>
    <row r="31" spans="1:7" hidden="1" x14ac:dyDescent="0.35">
      <c r="A31" t="s">
        <v>14</v>
      </c>
      <c r="B31" t="s">
        <v>195</v>
      </c>
      <c r="C31" t="s">
        <v>16</v>
      </c>
      <c r="D31" t="s">
        <v>198</v>
      </c>
      <c r="E31" t="s">
        <v>199</v>
      </c>
      <c r="F31" t="s">
        <v>18</v>
      </c>
      <c r="G31" t="s">
        <v>19</v>
      </c>
    </row>
    <row r="32" spans="1:7" hidden="1" x14ac:dyDescent="0.35">
      <c r="A32" t="s">
        <v>14</v>
      </c>
      <c r="B32" t="s">
        <v>195</v>
      </c>
      <c r="C32" t="s">
        <v>16</v>
      </c>
      <c r="D32" t="s">
        <v>200</v>
      </c>
      <c r="E32" t="s">
        <v>201</v>
      </c>
      <c r="F32" t="s">
        <v>18</v>
      </c>
      <c r="G32" t="s">
        <v>19</v>
      </c>
    </row>
    <row r="33" spans="1:7" hidden="1" x14ac:dyDescent="0.35">
      <c r="A33" t="s">
        <v>14</v>
      </c>
      <c r="B33" t="s">
        <v>195</v>
      </c>
      <c r="C33" t="s">
        <v>16</v>
      </c>
      <c r="D33" t="s">
        <v>202</v>
      </c>
      <c r="E33" t="s">
        <v>203</v>
      </c>
      <c r="F33" t="s">
        <v>18</v>
      </c>
      <c r="G33" t="s">
        <v>19</v>
      </c>
    </row>
    <row r="34" spans="1:7" hidden="1" x14ac:dyDescent="0.35">
      <c r="A34" t="s">
        <v>14</v>
      </c>
      <c r="B34" t="s">
        <v>204</v>
      </c>
      <c r="C34" t="s">
        <v>16</v>
      </c>
      <c r="D34" t="s">
        <v>205</v>
      </c>
      <c r="E34" t="s">
        <v>206</v>
      </c>
      <c r="F34" t="s">
        <v>204</v>
      </c>
      <c r="G34" t="s">
        <v>25</v>
      </c>
    </row>
    <row r="35" spans="1:7" hidden="1" x14ac:dyDescent="0.35">
      <c r="A35" t="s">
        <v>14</v>
      </c>
      <c r="B35" t="s">
        <v>204</v>
      </c>
      <c r="C35" t="s">
        <v>16</v>
      </c>
      <c r="D35" t="s">
        <v>207</v>
      </c>
      <c r="E35" t="s">
        <v>208</v>
      </c>
      <c r="F35" t="s">
        <v>204</v>
      </c>
      <c r="G35" t="s">
        <v>25</v>
      </c>
    </row>
    <row r="36" spans="1:7" hidden="1" x14ac:dyDescent="0.35">
      <c r="A36" t="s">
        <v>14</v>
      </c>
      <c r="B36" t="s">
        <v>39</v>
      </c>
      <c r="C36" t="s">
        <v>16</v>
      </c>
      <c r="D36" t="s">
        <v>40</v>
      </c>
      <c r="E36" t="s">
        <v>209</v>
      </c>
      <c r="F36" t="s">
        <v>18</v>
      </c>
      <c r="G36" t="s">
        <v>19</v>
      </c>
    </row>
    <row r="37" spans="1:7" hidden="1" x14ac:dyDescent="0.35">
      <c r="A37" t="s">
        <v>14</v>
      </c>
      <c r="B37" t="s">
        <v>39</v>
      </c>
      <c r="C37" t="s">
        <v>16</v>
      </c>
      <c r="D37" t="s">
        <v>210</v>
      </c>
      <c r="E37" t="s">
        <v>211</v>
      </c>
      <c r="F37" t="s">
        <v>18</v>
      </c>
      <c r="G37" t="s">
        <v>19</v>
      </c>
    </row>
    <row r="38" spans="1:7" hidden="1" x14ac:dyDescent="0.35">
      <c r="A38" t="s">
        <v>14</v>
      </c>
      <c r="B38" t="s">
        <v>39</v>
      </c>
      <c r="C38" t="s">
        <v>16</v>
      </c>
      <c r="D38" t="s">
        <v>212</v>
      </c>
      <c r="E38" t="s">
        <v>213</v>
      </c>
      <c r="F38" t="s">
        <v>18</v>
      </c>
      <c r="G38" t="s">
        <v>19</v>
      </c>
    </row>
    <row r="39" spans="1:7" hidden="1" x14ac:dyDescent="0.35">
      <c r="A39" t="s">
        <v>14</v>
      </c>
      <c r="B39" t="s">
        <v>39</v>
      </c>
      <c r="C39" t="s">
        <v>16</v>
      </c>
      <c r="D39" t="s">
        <v>182</v>
      </c>
      <c r="E39" t="s">
        <v>183</v>
      </c>
      <c r="F39" t="s">
        <v>39</v>
      </c>
      <c r="G39" t="s">
        <v>25</v>
      </c>
    </row>
    <row r="40" spans="1:7" hidden="1" x14ac:dyDescent="0.35">
      <c r="A40" t="s">
        <v>14</v>
      </c>
      <c r="B40" t="s">
        <v>214</v>
      </c>
      <c r="C40" t="s">
        <v>16</v>
      </c>
      <c r="D40" t="s">
        <v>215</v>
      </c>
      <c r="E40" t="s">
        <v>216</v>
      </c>
      <c r="F40" t="s">
        <v>214</v>
      </c>
      <c r="G40" t="s">
        <v>25</v>
      </c>
    </row>
    <row r="41" spans="1:7" hidden="1" x14ac:dyDescent="0.35">
      <c r="A41" t="s">
        <v>14</v>
      </c>
      <c r="B41" t="s">
        <v>41</v>
      </c>
      <c r="C41" t="s">
        <v>16</v>
      </c>
      <c r="D41" t="s">
        <v>42</v>
      </c>
      <c r="E41" t="s">
        <v>217</v>
      </c>
      <c r="F41" t="s">
        <v>18</v>
      </c>
      <c r="G41" t="s">
        <v>19</v>
      </c>
    </row>
    <row r="42" spans="1:7" hidden="1" x14ac:dyDescent="0.35">
      <c r="A42" t="s">
        <v>14</v>
      </c>
      <c r="B42" t="s">
        <v>41</v>
      </c>
      <c r="C42" t="s">
        <v>16</v>
      </c>
      <c r="D42" t="s">
        <v>218</v>
      </c>
      <c r="E42" t="s">
        <v>219</v>
      </c>
      <c r="F42" t="s">
        <v>18</v>
      </c>
      <c r="G42" t="s">
        <v>19</v>
      </c>
    </row>
    <row r="43" spans="1:7" hidden="1" x14ac:dyDescent="0.35">
      <c r="A43" t="s">
        <v>14</v>
      </c>
      <c r="B43" t="s">
        <v>41</v>
      </c>
      <c r="C43" t="s">
        <v>16</v>
      </c>
      <c r="D43" t="s">
        <v>220</v>
      </c>
      <c r="E43" t="s">
        <v>221</v>
      </c>
      <c r="F43" t="s">
        <v>18</v>
      </c>
      <c r="G43" t="s">
        <v>19</v>
      </c>
    </row>
    <row r="44" spans="1:7" hidden="1" x14ac:dyDescent="0.35">
      <c r="A44" t="s">
        <v>14</v>
      </c>
      <c r="B44" t="s">
        <v>222</v>
      </c>
      <c r="C44" t="s">
        <v>16</v>
      </c>
      <c r="D44" t="s">
        <v>223</v>
      </c>
      <c r="E44" t="s">
        <v>224</v>
      </c>
      <c r="F44" t="s">
        <v>222</v>
      </c>
      <c r="G44" t="s">
        <v>25</v>
      </c>
    </row>
    <row r="45" spans="1:7" hidden="1" x14ac:dyDescent="0.35">
      <c r="A45" t="s">
        <v>14</v>
      </c>
      <c r="B45" t="s">
        <v>222</v>
      </c>
      <c r="C45" t="s">
        <v>16</v>
      </c>
      <c r="D45" t="s">
        <v>225</v>
      </c>
      <c r="E45" t="s">
        <v>226</v>
      </c>
      <c r="F45" t="s">
        <v>18</v>
      </c>
      <c r="G45" t="s">
        <v>19</v>
      </c>
    </row>
    <row r="46" spans="1:7" hidden="1" x14ac:dyDescent="0.35">
      <c r="A46" t="s">
        <v>14</v>
      </c>
      <c r="B46" t="s">
        <v>222</v>
      </c>
      <c r="C46" t="s">
        <v>16</v>
      </c>
      <c r="D46" t="s">
        <v>227</v>
      </c>
      <c r="E46" t="s">
        <v>228</v>
      </c>
      <c r="F46" t="s">
        <v>18</v>
      </c>
      <c r="G46" t="s">
        <v>19</v>
      </c>
    </row>
    <row r="47" spans="1:7" hidden="1" x14ac:dyDescent="0.35">
      <c r="A47" t="s">
        <v>14</v>
      </c>
      <c r="B47" t="s">
        <v>229</v>
      </c>
      <c r="C47" t="s">
        <v>16</v>
      </c>
      <c r="D47" t="s">
        <v>230</v>
      </c>
      <c r="E47" t="s">
        <v>231</v>
      </c>
      <c r="F47" t="s">
        <v>229</v>
      </c>
      <c r="G47" t="s">
        <v>25</v>
      </c>
    </row>
    <row r="48" spans="1:7" hidden="1" x14ac:dyDescent="0.35">
      <c r="A48" t="s">
        <v>14</v>
      </c>
      <c r="B48" t="s">
        <v>229</v>
      </c>
      <c r="C48" t="s">
        <v>16</v>
      </c>
      <c r="D48" t="s">
        <v>232</v>
      </c>
      <c r="E48" t="s">
        <v>233</v>
      </c>
      <c r="F48" t="s">
        <v>18</v>
      </c>
      <c r="G48" t="s">
        <v>19</v>
      </c>
    </row>
    <row r="49" spans="1:7" hidden="1" x14ac:dyDescent="0.35">
      <c r="A49" t="s">
        <v>14</v>
      </c>
      <c r="B49" t="s">
        <v>43</v>
      </c>
      <c r="C49" t="s">
        <v>16</v>
      </c>
      <c r="D49" t="s">
        <v>234</v>
      </c>
      <c r="E49" t="s">
        <v>235</v>
      </c>
      <c r="F49" t="s">
        <v>18</v>
      </c>
      <c r="G49" t="s">
        <v>19</v>
      </c>
    </row>
    <row r="50" spans="1:7" hidden="1" x14ac:dyDescent="0.35">
      <c r="A50" t="s">
        <v>14</v>
      </c>
      <c r="B50" t="s">
        <v>43</v>
      </c>
      <c r="C50" t="s">
        <v>16</v>
      </c>
      <c r="D50" t="s">
        <v>236</v>
      </c>
      <c r="E50" t="s">
        <v>237</v>
      </c>
      <c r="F50" t="s">
        <v>18</v>
      </c>
      <c r="G50" t="s">
        <v>19</v>
      </c>
    </row>
    <row r="51" spans="1:7" hidden="1" x14ac:dyDescent="0.35">
      <c r="A51" t="s">
        <v>14</v>
      </c>
      <c r="B51" t="s">
        <v>43</v>
      </c>
      <c r="C51" t="s">
        <v>16</v>
      </c>
      <c r="D51" t="s">
        <v>238</v>
      </c>
      <c r="E51" t="s">
        <v>239</v>
      </c>
      <c r="F51" t="s">
        <v>43</v>
      </c>
      <c r="G51" t="s">
        <v>25</v>
      </c>
    </row>
    <row r="52" spans="1:7" hidden="1" x14ac:dyDescent="0.35">
      <c r="A52" t="s">
        <v>14</v>
      </c>
      <c r="B52" t="s">
        <v>43</v>
      </c>
      <c r="C52" t="s">
        <v>16</v>
      </c>
      <c r="D52" t="s">
        <v>44</v>
      </c>
      <c r="E52" t="s">
        <v>240</v>
      </c>
      <c r="F52" t="s">
        <v>45</v>
      </c>
      <c r="G52" t="s">
        <v>25</v>
      </c>
    </row>
    <row r="53" spans="1:7" hidden="1" x14ac:dyDescent="0.35">
      <c r="A53" t="s">
        <v>14</v>
      </c>
      <c r="B53" t="s">
        <v>241</v>
      </c>
      <c r="C53" t="s">
        <v>16</v>
      </c>
      <c r="D53" t="s">
        <v>242</v>
      </c>
      <c r="E53" t="s">
        <v>243</v>
      </c>
      <c r="F53" t="s">
        <v>18</v>
      </c>
      <c r="G53" t="s">
        <v>19</v>
      </c>
    </row>
    <row r="54" spans="1:7" hidden="1" x14ac:dyDescent="0.35">
      <c r="A54" t="s">
        <v>14</v>
      </c>
      <c r="B54" t="s">
        <v>241</v>
      </c>
      <c r="C54" t="s">
        <v>16</v>
      </c>
      <c r="D54" t="s">
        <v>244</v>
      </c>
      <c r="E54" t="s">
        <v>245</v>
      </c>
      <c r="F54" t="s">
        <v>18</v>
      </c>
      <c r="G54" t="s">
        <v>19</v>
      </c>
    </row>
    <row r="55" spans="1:7" hidden="1" x14ac:dyDescent="0.35">
      <c r="A55" t="s">
        <v>14</v>
      </c>
      <c r="B55" t="s">
        <v>241</v>
      </c>
      <c r="C55" t="s">
        <v>16</v>
      </c>
      <c r="D55" t="s">
        <v>246</v>
      </c>
      <c r="E55" t="s">
        <v>247</v>
      </c>
      <c r="F55" t="s">
        <v>18</v>
      </c>
      <c r="G55" t="s">
        <v>19</v>
      </c>
    </row>
    <row r="56" spans="1:7" hidden="1" x14ac:dyDescent="0.35">
      <c r="A56" t="s">
        <v>14</v>
      </c>
      <c r="B56" t="s">
        <v>241</v>
      </c>
      <c r="C56" t="s">
        <v>16</v>
      </c>
      <c r="D56" t="s">
        <v>248</v>
      </c>
      <c r="E56" t="s">
        <v>249</v>
      </c>
      <c r="F56" t="s">
        <v>18</v>
      </c>
      <c r="G56" t="s">
        <v>19</v>
      </c>
    </row>
    <row r="57" spans="1:7" hidden="1" x14ac:dyDescent="0.35">
      <c r="A57" t="s">
        <v>14</v>
      </c>
      <c r="B57" t="s">
        <v>241</v>
      </c>
      <c r="C57" t="s">
        <v>16</v>
      </c>
      <c r="D57" t="s">
        <v>250</v>
      </c>
      <c r="E57" t="s">
        <v>251</v>
      </c>
      <c r="F57" t="s">
        <v>18</v>
      </c>
      <c r="G57" t="s">
        <v>19</v>
      </c>
    </row>
    <row r="58" spans="1:7" hidden="1" x14ac:dyDescent="0.35">
      <c r="A58" t="s">
        <v>14</v>
      </c>
      <c r="B58" t="s">
        <v>241</v>
      </c>
      <c r="C58" t="s">
        <v>16</v>
      </c>
      <c r="D58" t="s">
        <v>252</v>
      </c>
      <c r="E58" t="s">
        <v>253</v>
      </c>
      <c r="F58" t="s">
        <v>18</v>
      </c>
      <c r="G58" t="s">
        <v>19</v>
      </c>
    </row>
    <row r="59" spans="1:7" hidden="1" x14ac:dyDescent="0.35">
      <c r="A59" t="s">
        <v>14</v>
      </c>
      <c r="B59" t="s">
        <v>241</v>
      </c>
      <c r="C59" t="s">
        <v>16</v>
      </c>
      <c r="D59" t="s">
        <v>254</v>
      </c>
      <c r="E59" t="s">
        <v>255</v>
      </c>
      <c r="F59" t="s">
        <v>18</v>
      </c>
      <c r="G59" t="s">
        <v>19</v>
      </c>
    </row>
    <row r="60" spans="1:7" hidden="1" x14ac:dyDescent="0.35">
      <c r="A60" t="s">
        <v>14</v>
      </c>
      <c r="B60" t="s">
        <v>46</v>
      </c>
      <c r="C60" t="s">
        <v>16</v>
      </c>
      <c r="D60" t="s">
        <v>47</v>
      </c>
      <c r="E60" t="s">
        <v>256</v>
      </c>
      <c r="F60" t="s">
        <v>18</v>
      </c>
      <c r="G60" t="s">
        <v>19</v>
      </c>
    </row>
    <row r="61" spans="1:7" hidden="1" x14ac:dyDescent="0.35">
      <c r="A61" t="s">
        <v>14</v>
      </c>
      <c r="B61" t="s">
        <v>46</v>
      </c>
      <c r="C61" t="s">
        <v>16</v>
      </c>
      <c r="D61" t="s">
        <v>48</v>
      </c>
      <c r="E61" t="s">
        <v>257</v>
      </c>
      <c r="F61" t="s">
        <v>18</v>
      </c>
      <c r="G61" t="s">
        <v>19</v>
      </c>
    </row>
    <row r="62" spans="1:7" hidden="1" x14ac:dyDescent="0.35">
      <c r="A62" t="s">
        <v>14</v>
      </c>
      <c r="B62" t="s">
        <v>46</v>
      </c>
      <c r="C62" t="s">
        <v>16</v>
      </c>
      <c r="D62" t="s">
        <v>258</v>
      </c>
      <c r="E62" t="s">
        <v>259</v>
      </c>
      <c r="F62" t="s">
        <v>18</v>
      </c>
      <c r="G62" t="s">
        <v>19</v>
      </c>
    </row>
    <row r="63" spans="1:7" hidden="1" x14ac:dyDescent="0.35">
      <c r="A63" t="s">
        <v>14</v>
      </c>
      <c r="B63" t="s">
        <v>46</v>
      </c>
      <c r="C63" t="s">
        <v>16</v>
      </c>
      <c r="D63" t="s">
        <v>260</v>
      </c>
      <c r="E63" t="s">
        <v>261</v>
      </c>
      <c r="F63" t="s">
        <v>18</v>
      </c>
      <c r="G63" t="s">
        <v>19</v>
      </c>
    </row>
    <row r="64" spans="1:7" hidden="1" x14ac:dyDescent="0.35">
      <c r="A64" t="s">
        <v>14</v>
      </c>
      <c r="B64" t="s">
        <v>49</v>
      </c>
      <c r="C64" t="s">
        <v>16</v>
      </c>
      <c r="D64" t="s">
        <v>262</v>
      </c>
      <c r="E64" t="s">
        <v>263</v>
      </c>
      <c r="F64" t="s">
        <v>18</v>
      </c>
      <c r="G64" t="s">
        <v>19</v>
      </c>
    </row>
    <row r="65" spans="1:7" hidden="1" x14ac:dyDescent="0.35">
      <c r="A65" t="s">
        <v>14</v>
      </c>
      <c r="B65" t="s">
        <v>49</v>
      </c>
      <c r="C65" t="s">
        <v>16</v>
      </c>
      <c r="D65" t="s">
        <v>264</v>
      </c>
      <c r="E65" t="s">
        <v>265</v>
      </c>
      <c r="F65" t="s">
        <v>18</v>
      </c>
      <c r="G65" t="s">
        <v>19</v>
      </c>
    </row>
    <row r="66" spans="1:7" hidden="1" x14ac:dyDescent="0.35">
      <c r="A66" t="s">
        <v>14</v>
      </c>
      <c r="B66" t="s">
        <v>49</v>
      </c>
      <c r="C66" t="s">
        <v>16</v>
      </c>
      <c r="D66" t="s">
        <v>50</v>
      </c>
      <c r="E66" t="s">
        <v>266</v>
      </c>
      <c r="F66" t="s">
        <v>18</v>
      </c>
      <c r="G66" t="s">
        <v>19</v>
      </c>
    </row>
    <row r="67" spans="1:7" hidden="1" x14ac:dyDescent="0.35">
      <c r="A67" t="s">
        <v>14</v>
      </c>
      <c r="B67" t="s">
        <v>49</v>
      </c>
      <c r="C67" t="s">
        <v>16</v>
      </c>
      <c r="D67" t="s">
        <v>267</v>
      </c>
      <c r="E67" t="s">
        <v>268</v>
      </c>
      <c r="F67" t="s">
        <v>18</v>
      </c>
      <c r="G67" t="s">
        <v>19</v>
      </c>
    </row>
    <row r="68" spans="1:7" hidden="1" x14ac:dyDescent="0.35">
      <c r="A68" t="s">
        <v>14</v>
      </c>
      <c r="B68" t="s">
        <v>49</v>
      </c>
      <c r="C68" t="s">
        <v>16</v>
      </c>
      <c r="D68" t="s">
        <v>51</v>
      </c>
      <c r="E68" t="s">
        <v>269</v>
      </c>
      <c r="F68" t="s">
        <v>49</v>
      </c>
      <c r="G68" t="s">
        <v>25</v>
      </c>
    </row>
    <row r="69" spans="1:7" hidden="1" x14ac:dyDescent="0.35">
      <c r="A69" t="s">
        <v>14</v>
      </c>
      <c r="B69" t="s">
        <v>49</v>
      </c>
      <c r="C69" t="s">
        <v>16</v>
      </c>
      <c r="D69" t="s">
        <v>52</v>
      </c>
      <c r="E69" t="s">
        <v>270</v>
      </c>
      <c r="F69" t="s">
        <v>18</v>
      </c>
      <c r="G69" t="s">
        <v>19</v>
      </c>
    </row>
    <row r="70" spans="1:7" hidden="1" x14ac:dyDescent="0.35">
      <c r="A70" t="s">
        <v>14</v>
      </c>
      <c r="B70" t="s">
        <v>49</v>
      </c>
      <c r="C70" t="s">
        <v>16</v>
      </c>
      <c r="D70" t="s">
        <v>53</v>
      </c>
      <c r="E70" t="s">
        <v>271</v>
      </c>
      <c r="F70" t="s">
        <v>18</v>
      </c>
      <c r="G70" t="s">
        <v>19</v>
      </c>
    </row>
    <row r="71" spans="1:7" hidden="1" x14ac:dyDescent="0.35">
      <c r="A71" t="s">
        <v>14</v>
      </c>
      <c r="B71" t="s">
        <v>272</v>
      </c>
      <c r="C71" t="s">
        <v>16</v>
      </c>
      <c r="D71" t="s">
        <v>273</v>
      </c>
      <c r="E71" t="s">
        <v>274</v>
      </c>
      <c r="F71" t="s">
        <v>18</v>
      </c>
      <c r="G71" t="s">
        <v>19</v>
      </c>
    </row>
    <row r="72" spans="1:7" hidden="1" x14ac:dyDescent="0.35">
      <c r="A72" t="s">
        <v>14</v>
      </c>
      <c r="B72" t="s">
        <v>275</v>
      </c>
      <c r="C72" t="s">
        <v>16</v>
      </c>
      <c r="D72" t="s">
        <v>276</v>
      </c>
      <c r="E72" t="s">
        <v>277</v>
      </c>
      <c r="F72" t="s">
        <v>18</v>
      </c>
      <c r="G72" t="s">
        <v>19</v>
      </c>
    </row>
    <row r="73" spans="1:7" hidden="1" x14ac:dyDescent="0.35">
      <c r="A73" t="s">
        <v>14</v>
      </c>
      <c r="B73" t="s">
        <v>278</v>
      </c>
      <c r="C73" t="s">
        <v>16</v>
      </c>
      <c r="D73" t="s">
        <v>279</v>
      </c>
      <c r="E73" t="s">
        <v>280</v>
      </c>
      <c r="F73" t="s">
        <v>18</v>
      </c>
      <c r="G73" t="s">
        <v>19</v>
      </c>
    </row>
    <row r="74" spans="1:7" hidden="1" x14ac:dyDescent="0.35">
      <c r="A74" t="s">
        <v>14</v>
      </c>
      <c r="B74" t="s">
        <v>278</v>
      </c>
      <c r="C74" t="s">
        <v>16</v>
      </c>
      <c r="D74" t="s">
        <v>281</v>
      </c>
      <c r="E74" t="s">
        <v>282</v>
      </c>
      <c r="F74" t="s">
        <v>278</v>
      </c>
      <c r="G74" t="s">
        <v>25</v>
      </c>
    </row>
    <row r="75" spans="1:7" hidden="1" x14ac:dyDescent="0.35">
      <c r="A75" t="s">
        <v>14</v>
      </c>
      <c r="B75" t="s">
        <v>278</v>
      </c>
      <c r="C75" t="s">
        <v>16</v>
      </c>
      <c r="D75" t="s">
        <v>283</v>
      </c>
      <c r="E75" t="s">
        <v>284</v>
      </c>
      <c r="F75" t="s">
        <v>18</v>
      </c>
      <c r="G75" t="s">
        <v>19</v>
      </c>
    </row>
    <row r="76" spans="1:7" hidden="1" x14ac:dyDescent="0.35">
      <c r="A76" t="s">
        <v>14</v>
      </c>
      <c r="B76" t="s">
        <v>285</v>
      </c>
      <c r="C76" t="s">
        <v>16</v>
      </c>
      <c r="D76" t="s">
        <v>286</v>
      </c>
      <c r="E76" t="s">
        <v>287</v>
      </c>
      <c r="F76" t="s">
        <v>18</v>
      </c>
      <c r="G76" t="s">
        <v>19</v>
      </c>
    </row>
    <row r="77" spans="1:7" hidden="1" x14ac:dyDescent="0.35">
      <c r="A77" t="s">
        <v>14</v>
      </c>
      <c r="B77" t="s">
        <v>285</v>
      </c>
      <c r="C77" t="s">
        <v>16</v>
      </c>
      <c r="D77" t="s">
        <v>288</v>
      </c>
      <c r="E77" t="s">
        <v>289</v>
      </c>
      <c r="F77" t="s">
        <v>290</v>
      </c>
      <c r="G77" t="s">
        <v>25</v>
      </c>
    </row>
    <row r="78" spans="1:7" hidden="1" x14ac:dyDescent="0.35">
      <c r="A78" t="s">
        <v>14</v>
      </c>
      <c r="B78" t="s">
        <v>285</v>
      </c>
      <c r="C78" t="s">
        <v>16</v>
      </c>
      <c r="D78" t="s">
        <v>291</v>
      </c>
      <c r="E78" t="s">
        <v>292</v>
      </c>
      <c r="F78" t="s">
        <v>293</v>
      </c>
      <c r="G78" t="s">
        <v>25</v>
      </c>
    </row>
    <row r="79" spans="1:7" hidden="1" x14ac:dyDescent="0.35">
      <c r="A79" t="s">
        <v>14</v>
      </c>
      <c r="B79" t="s">
        <v>54</v>
      </c>
      <c r="C79" t="s">
        <v>16</v>
      </c>
      <c r="D79" t="s">
        <v>294</v>
      </c>
      <c r="E79" t="s">
        <v>295</v>
      </c>
      <c r="F79" t="s">
        <v>18</v>
      </c>
      <c r="G79" t="s">
        <v>19</v>
      </c>
    </row>
    <row r="80" spans="1:7" hidden="1" x14ac:dyDescent="0.35">
      <c r="A80" t="s">
        <v>14</v>
      </c>
      <c r="B80" t="s">
        <v>54</v>
      </c>
      <c r="C80" t="s">
        <v>16</v>
      </c>
      <c r="D80" t="s">
        <v>193</v>
      </c>
      <c r="E80" t="s">
        <v>194</v>
      </c>
      <c r="F80" t="s">
        <v>54</v>
      </c>
      <c r="G80" t="s">
        <v>25</v>
      </c>
    </row>
    <row r="81" spans="1:7" hidden="1" x14ac:dyDescent="0.35">
      <c r="A81" t="s">
        <v>14</v>
      </c>
      <c r="B81" t="s">
        <v>54</v>
      </c>
      <c r="C81" t="s">
        <v>16</v>
      </c>
      <c r="D81" t="s">
        <v>296</v>
      </c>
      <c r="E81" t="s">
        <v>297</v>
      </c>
      <c r="F81" t="s">
        <v>75</v>
      </c>
      <c r="G81" t="s">
        <v>25</v>
      </c>
    </row>
    <row r="82" spans="1:7" hidden="1" x14ac:dyDescent="0.35">
      <c r="A82" t="s">
        <v>14</v>
      </c>
      <c r="B82" t="s">
        <v>54</v>
      </c>
      <c r="C82" t="s">
        <v>16</v>
      </c>
      <c r="D82" t="s">
        <v>55</v>
      </c>
      <c r="E82" t="s">
        <v>298</v>
      </c>
      <c r="F82" t="s">
        <v>56</v>
      </c>
      <c r="G82" t="s">
        <v>25</v>
      </c>
    </row>
    <row r="83" spans="1:7" hidden="1" x14ac:dyDescent="0.35">
      <c r="A83" t="s">
        <v>14</v>
      </c>
      <c r="B83" t="s">
        <v>54</v>
      </c>
      <c r="C83" t="s">
        <v>16</v>
      </c>
      <c r="D83" t="s">
        <v>299</v>
      </c>
      <c r="E83" t="s">
        <v>300</v>
      </c>
      <c r="F83" t="s">
        <v>119</v>
      </c>
      <c r="G83" t="s">
        <v>25</v>
      </c>
    </row>
    <row r="84" spans="1:7" hidden="1" x14ac:dyDescent="0.35">
      <c r="A84" t="s">
        <v>14</v>
      </c>
      <c r="B84" t="s">
        <v>301</v>
      </c>
      <c r="C84" t="s">
        <v>16</v>
      </c>
      <c r="D84" t="s">
        <v>302</v>
      </c>
      <c r="E84" t="s">
        <v>303</v>
      </c>
      <c r="F84" t="s">
        <v>18</v>
      </c>
      <c r="G84" t="s">
        <v>19</v>
      </c>
    </row>
    <row r="85" spans="1:7" hidden="1" x14ac:dyDescent="0.35">
      <c r="A85" t="s">
        <v>14</v>
      </c>
      <c r="B85" t="s">
        <v>301</v>
      </c>
      <c r="C85" t="s">
        <v>16</v>
      </c>
      <c r="D85" t="s">
        <v>304</v>
      </c>
      <c r="E85" t="s">
        <v>305</v>
      </c>
      <c r="F85" t="s">
        <v>18</v>
      </c>
      <c r="G85" t="s">
        <v>19</v>
      </c>
    </row>
    <row r="86" spans="1:7" hidden="1" x14ac:dyDescent="0.35">
      <c r="A86" t="s">
        <v>14</v>
      </c>
      <c r="B86" t="s">
        <v>301</v>
      </c>
      <c r="C86" t="s">
        <v>16</v>
      </c>
      <c r="D86" t="s">
        <v>306</v>
      </c>
      <c r="E86" t="s">
        <v>307</v>
      </c>
      <c r="F86" t="s">
        <v>18</v>
      </c>
      <c r="G86" t="s">
        <v>19</v>
      </c>
    </row>
    <row r="87" spans="1:7" hidden="1" x14ac:dyDescent="0.35">
      <c r="A87" t="s">
        <v>14</v>
      </c>
      <c r="B87" t="s">
        <v>308</v>
      </c>
      <c r="C87" t="s">
        <v>16</v>
      </c>
      <c r="D87" t="s">
        <v>309</v>
      </c>
      <c r="E87" t="s">
        <v>310</v>
      </c>
      <c r="F87" t="s">
        <v>18</v>
      </c>
      <c r="G87" t="s">
        <v>19</v>
      </c>
    </row>
    <row r="88" spans="1:7" hidden="1" x14ac:dyDescent="0.35">
      <c r="A88" t="s">
        <v>14</v>
      </c>
      <c r="B88" t="s">
        <v>308</v>
      </c>
      <c r="C88" t="s">
        <v>16</v>
      </c>
      <c r="D88" t="s">
        <v>311</v>
      </c>
      <c r="E88" t="s">
        <v>312</v>
      </c>
      <c r="F88" t="s">
        <v>308</v>
      </c>
      <c r="G88" t="s">
        <v>25</v>
      </c>
    </row>
    <row r="89" spans="1:7" hidden="1" x14ac:dyDescent="0.35">
      <c r="A89" t="s">
        <v>14</v>
      </c>
      <c r="B89" t="s">
        <v>308</v>
      </c>
      <c r="C89" t="s">
        <v>16</v>
      </c>
      <c r="D89" t="s">
        <v>313</v>
      </c>
      <c r="E89" t="s">
        <v>314</v>
      </c>
      <c r="F89" t="s">
        <v>18</v>
      </c>
      <c r="G89" t="s">
        <v>19</v>
      </c>
    </row>
    <row r="90" spans="1:7" hidden="1" x14ac:dyDescent="0.35">
      <c r="A90" t="s">
        <v>14</v>
      </c>
      <c r="B90" t="s">
        <v>308</v>
      </c>
      <c r="C90" t="s">
        <v>16</v>
      </c>
      <c r="D90" t="s">
        <v>315</v>
      </c>
      <c r="E90" t="s">
        <v>316</v>
      </c>
      <c r="F90" t="s">
        <v>18</v>
      </c>
      <c r="G90" t="s">
        <v>19</v>
      </c>
    </row>
    <row r="91" spans="1:7" hidden="1" x14ac:dyDescent="0.35">
      <c r="A91" t="s">
        <v>14</v>
      </c>
      <c r="B91" t="s">
        <v>308</v>
      </c>
      <c r="C91" t="s">
        <v>16</v>
      </c>
      <c r="D91" t="s">
        <v>317</v>
      </c>
      <c r="E91" t="s">
        <v>318</v>
      </c>
      <c r="F91" t="s">
        <v>308</v>
      </c>
      <c r="G91" t="s">
        <v>25</v>
      </c>
    </row>
    <row r="92" spans="1:7" hidden="1" x14ac:dyDescent="0.35">
      <c r="A92" t="s">
        <v>14</v>
      </c>
      <c r="B92" t="s">
        <v>57</v>
      </c>
      <c r="C92" t="s">
        <v>16</v>
      </c>
      <c r="D92" t="s">
        <v>319</v>
      </c>
      <c r="E92" t="s">
        <v>320</v>
      </c>
      <c r="F92" t="s">
        <v>18</v>
      </c>
      <c r="G92" t="s">
        <v>19</v>
      </c>
    </row>
    <row r="93" spans="1:7" hidden="1" x14ac:dyDescent="0.35">
      <c r="A93" t="s">
        <v>14</v>
      </c>
      <c r="B93" t="s">
        <v>57</v>
      </c>
      <c r="C93" t="s">
        <v>16</v>
      </c>
      <c r="D93" t="s">
        <v>321</v>
      </c>
      <c r="E93" t="s">
        <v>322</v>
      </c>
      <c r="F93" t="s">
        <v>18</v>
      </c>
      <c r="G93" t="s">
        <v>19</v>
      </c>
    </row>
    <row r="94" spans="1:7" hidden="1" x14ac:dyDescent="0.35">
      <c r="A94" t="s">
        <v>14</v>
      </c>
      <c r="B94" t="s">
        <v>57</v>
      </c>
      <c r="C94" t="s">
        <v>16</v>
      </c>
      <c r="D94" t="s">
        <v>323</v>
      </c>
      <c r="E94" t="s">
        <v>324</v>
      </c>
      <c r="F94" t="s">
        <v>18</v>
      </c>
      <c r="G94" t="s">
        <v>19</v>
      </c>
    </row>
    <row r="95" spans="1:7" hidden="1" x14ac:dyDescent="0.35">
      <c r="A95" t="s">
        <v>14</v>
      </c>
      <c r="B95" t="s">
        <v>57</v>
      </c>
      <c r="C95" t="s">
        <v>16</v>
      </c>
      <c r="D95" t="s">
        <v>207</v>
      </c>
      <c r="E95" t="s">
        <v>208</v>
      </c>
      <c r="F95" t="s">
        <v>204</v>
      </c>
      <c r="G95" t="s">
        <v>25</v>
      </c>
    </row>
    <row r="96" spans="1:7" hidden="1" x14ac:dyDescent="0.35">
      <c r="A96" t="s">
        <v>14</v>
      </c>
      <c r="B96" t="s">
        <v>57</v>
      </c>
      <c r="C96" t="s">
        <v>16</v>
      </c>
      <c r="D96" t="s">
        <v>58</v>
      </c>
      <c r="E96" t="s">
        <v>325</v>
      </c>
      <c r="F96" t="s">
        <v>18</v>
      </c>
      <c r="G96" t="s">
        <v>19</v>
      </c>
    </row>
    <row r="97" spans="1:7" hidden="1" x14ac:dyDescent="0.35">
      <c r="A97" t="s">
        <v>14</v>
      </c>
      <c r="B97" t="s">
        <v>34</v>
      </c>
      <c r="C97" t="s">
        <v>16</v>
      </c>
      <c r="D97" t="s">
        <v>59</v>
      </c>
      <c r="E97" t="s">
        <v>326</v>
      </c>
      <c r="F97" t="s">
        <v>18</v>
      </c>
      <c r="G97" t="s">
        <v>19</v>
      </c>
    </row>
    <row r="98" spans="1:7" hidden="1" x14ac:dyDescent="0.35">
      <c r="A98" t="s">
        <v>14</v>
      </c>
      <c r="B98" t="s">
        <v>34</v>
      </c>
      <c r="C98" t="s">
        <v>16</v>
      </c>
      <c r="D98" t="s">
        <v>327</v>
      </c>
      <c r="E98" t="s">
        <v>328</v>
      </c>
      <c r="F98" t="s">
        <v>18</v>
      </c>
      <c r="G98" t="s">
        <v>19</v>
      </c>
    </row>
    <row r="99" spans="1:7" hidden="1" x14ac:dyDescent="0.35">
      <c r="A99" t="s">
        <v>14</v>
      </c>
      <c r="B99" t="s">
        <v>34</v>
      </c>
      <c r="C99" t="s">
        <v>16</v>
      </c>
      <c r="D99" t="s">
        <v>60</v>
      </c>
      <c r="E99" t="s">
        <v>329</v>
      </c>
      <c r="F99" t="s">
        <v>18</v>
      </c>
      <c r="G99" t="s">
        <v>19</v>
      </c>
    </row>
    <row r="100" spans="1:7" hidden="1" x14ac:dyDescent="0.35">
      <c r="A100" t="s">
        <v>14</v>
      </c>
      <c r="B100" t="s">
        <v>34</v>
      </c>
      <c r="C100" t="s">
        <v>16</v>
      </c>
      <c r="D100" t="s">
        <v>33</v>
      </c>
      <c r="E100" t="s">
        <v>177</v>
      </c>
      <c r="F100" t="s">
        <v>34</v>
      </c>
      <c r="G100" t="s">
        <v>25</v>
      </c>
    </row>
    <row r="101" spans="1:7" hidden="1" x14ac:dyDescent="0.35">
      <c r="A101" t="s">
        <v>14</v>
      </c>
      <c r="B101" t="s">
        <v>34</v>
      </c>
      <c r="C101" t="s">
        <v>16</v>
      </c>
      <c r="D101" t="s">
        <v>61</v>
      </c>
      <c r="E101" t="s">
        <v>330</v>
      </c>
      <c r="F101" t="s">
        <v>18</v>
      </c>
      <c r="G101" t="s">
        <v>19</v>
      </c>
    </row>
    <row r="102" spans="1:7" hidden="1" x14ac:dyDescent="0.35">
      <c r="A102" t="s">
        <v>14</v>
      </c>
      <c r="B102" t="s">
        <v>34</v>
      </c>
      <c r="C102" t="s">
        <v>16</v>
      </c>
      <c r="D102" t="s">
        <v>63</v>
      </c>
      <c r="E102" t="s">
        <v>331</v>
      </c>
      <c r="F102" t="s">
        <v>18</v>
      </c>
      <c r="G102" t="s">
        <v>19</v>
      </c>
    </row>
    <row r="103" spans="1:7" hidden="1" x14ac:dyDescent="0.35">
      <c r="A103" t="s">
        <v>14</v>
      </c>
      <c r="B103" t="s">
        <v>64</v>
      </c>
      <c r="C103" t="s">
        <v>16</v>
      </c>
      <c r="D103" t="s">
        <v>332</v>
      </c>
      <c r="E103" t="s">
        <v>333</v>
      </c>
      <c r="F103" t="s">
        <v>18</v>
      </c>
      <c r="G103" t="s">
        <v>19</v>
      </c>
    </row>
    <row r="104" spans="1:7" hidden="1" x14ac:dyDescent="0.35">
      <c r="A104" t="s">
        <v>14</v>
      </c>
      <c r="B104" t="s">
        <v>64</v>
      </c>
      <c r="C104" t="s">
        <v>16</v>
      </c>
      <c r="D104" t="s">
        <v>334</v>
      </c>
      <c r="E104" t="s">
        <v>335</v>
      </c>
      <c r="F104" t="s">
        <v>18</v>
      </c>
      <c r="G104" t="s">
        <v>19</v>
      </c>
    </row>
    <row r="105" spans="1:7" hidden="1" x14ac:dyDescent="0.35">
      <c r="A105" t="s">
        <v>14</v>
      </c>
      <c r="B105" t="s">
        <v>64</v>
      </c>
      <c r="C105" t="s">
        <v>16</v>
      </c>
      <c r="D105" t="s">
        <v>65</v>
      </c>
      <c r="E105" t="s">
        <v>336</v>
      </c>
      <c r="F105" t="s">
        <v>18</v>
      </c>
      <c r="G105" t="s">
        <v>19</v>
      </c>
    </row>
    <row r="106" spans="1:7" hidden="1" x14ac:dyDescent="0.35">
      <c r="A106" t="s">
        <v>14</v>
      </c>
      <c r="B106" t="s">
        <v>64</v>
      </c>
      <c r="C106" t="s">
        <v>16</v>
      </c>
      <c r="D106" t="s">
        <v>337</v>
      </c>
      <c r="E106" t="s">
        <v>338</v>
      </c>
      <c r="F106" t="s">
        <v>18</v>
      </c>
      <c r="G106" t="s">
        <v>19</v>
      </c>
    </row>
    <row r="107" spans="1:7" hidden="1" x14ac:dyDescent="0.35">
      <c r="A107" t="s">
        <v>14</v>
      </c>
      <c r="B107" t="s">
        <v>66</v>
      </c>
      <c r="C107" t="s">
        <v>16</v>
      </c>
      <c r="D107" t="s">
        <v>215</v>
      </c>
      <c r="E107" t="s">
        <v>216</v>
      </c>
      <c r="F107" t="s">
        <v>214</v>
      </c>
      <c r="G107" t="s">
        <v>25</v>
      </c>
    </row>
    <row r="108" spans="1:7" hidden="1" x14ac:dyDescent="0.35">
      <c r="A108" t="s">
        <v>14</v>
      </c>
      <c r="B108" t="s">
        <v>66</v>
      </c>
      <c r="C108" t="s">
        <v>16</v>
      </c>
      <c r="D108" t="s">
        <v>67</v>
      </c>
      <c r="E108" t="s">
        <v>339</v>
      </c>
      <c r="F108" t="s">
        <v>18</v>
      </c>
      <c r="G108" t="s">
        <v>19</v>
      </c>
    </row>
    <row r="109" spans="1:7" hidden="1" x14ac:dyDescent="0.35">
      <c r="A109" t="s">
        <v>14</v>
      </c>
      <c r="B109" t="s">
        <v>66</v>
      </c>
      <c r="C109" t="s">
        <v>16</v>
      </c>
      <c r="D109" t="s">
        <v>340</v>
      </c>
      <c r="E109" t="s">
        <v>341</v>
      </c>
      <c r="F109" t="s">
        <v>18</v>
      </c>
      <c r="G109" t="s">
        <v>19</v>
      </c>
    </row>
    <row r="110" spans="1:7" hidden="1" x14ac:dyDescent="0.35">
      <c r="A110" t="s">
        <v>14</v>
      </c>
      <c r="B110" t="s">
        <v>66</v>
      </c>
      <c r="C110" t="s">
        <v>16</v>
      </c>
      <c r="D110" t="s">
        <v>342</v>
      </c>
      <c r="E110" t="s">
        <v>343</v>
      </c>
      <c r="F110" t="s">
        <v>18</v>
      </c>
      <c r="G110" t="s">
        <v>19</v>
      </c>
    </row>
    <row r="111" spans="1:7" hidden="1" x14ac:dyDescent="0.35">
      <c r="A111" t="s">
        <v>14</v>
      </c>
      <c r="B111" t="s">
        <v>68</v>
      </c>
      <c r="C111" t="s">
        <v>16</v>
      </c>
      <c r="D111" t="s">
        <v>344</v>
      </c>
      <c r="E111" t="s">
        <v>345</v>
      </c>
      <c r="F111" t="s">
        <v>18</v>
      </c>
      <c r="G111" t="s">
        <v>19</v>
      </c>
    </row>
    <row r="112" spans="1:7" hidden="1" x14ac:dyDescent="0.35">
      <c r="A112" t="s">
        <v>14</v>
      </c>
      <c r="B112" t="s">
        <v>68</v>
      </c>
      <c r="C112" t="s">
        <v>16</v>
      </c>
      <c r="D112" t="s">
        <v>346</v>
      </c>
      <c r="E112" t="s">
        <v>347</v>
      </c>
      <c r="F112" t="s">
        <v>18</v>
      </c>
      <c r="G112" t="s">
        <v>19</v>
      </c>
    </row>
    <row r="113" spans="1:7" hidden="1" x14ac:dyDescent="0.35">
      <c r="A113" t="s">
        <v>14</v>
      </c>
      <c r="B113" t="s">
        <v>68</v>
      </c>
      <c r="C113" t="s">
        <v>16</v>
      </c>
      <c r="D113" t="s">
        <v>69</v>
      </c>
      <c r="E113" t="s">
        <v>348</v>
      </c>
      <c r="F113" t="s">
        <v>18</v>
      </c>
      <c r="G113" t="s">
        <v>19</v>
      </c>
    </row>
    <row r="114" spans="1:7" hidden="1" x14ac:dyDescent="0.35">
      <c r="A114" t="s">
        <v>14</v>
      </c>
      <c r="B114" t="s">
        <v>68</v>
      </c>
      <c r="C114" t="s">
        <v>16</v>
      </c>
      <c r="D114" t="s">
        <v>349</v>
      </c>
      <c r="E114" t="s">
        <v>350</v>
      </c>
      <c r="F114" t="s">
        <v>18</v>
      </c>
      <c r="G114" t="s">
        <v>19</v>
      </c>
    </row>
    <row r="115" spans="1:7" hidden="1" x14ac:dyDescent="0.35">
      <c r="A115" t="s">
        <v>14</v>
      </c>
      <c r="B115" t="s">
        <v>68</v>
      </c>
      <c r="C115" t="s">
        <v>16</v>
      </c>
      <c r="D115" t="s">
        <v>351</v>
      </c>
      <c r="E115" t="s">
        <v>352</v>
      </c>
      <c r="F115" t="s">
        <v>18</v>
      </c>
      <c r="G115" t="s">
        <v>19</v>
      </c>
    </row>
    <row r="116" spans="1:7" hidden="1" x14ac:dyDescent="0.35">
      <c r="A116" t="s">
        <v>14</v>
      </c>
      <c r="B116" t="s">
        <v>68</v>
      </c>
      <c r="C116" t="s">
        <v>16</v>
      </c>
      <c r="D116" t="s">
        <v>353</v>
      </c>
      <c r="E116" t="s">
        <v>354</v>
      </c>
      <c r="F116" t="s">
        <v>18</v>
      </c>
      <c r="G116" t="s">
        <v>19</v>
      </c>
    </row>
    <row r="117" spans="1:7" hidden="1" x14ac:dyDescent="0.35">
      <c r="A117" t="s">
        <v>14</v>
      </c>
      <c r="B117" t="s">
        <v>355</v>
      </c>
      <c r="C117" t="s">
        <v>16</v>
      </c>
      <c r="D117" t="s">
        <v>356</v>
      </c>
      <c r="E117" t="s">
        <v>357</v>
      </c>
      <c r="F117" t="s">
        <v>18</v>
      </c>
      <c r="G117" t="s">
        <v>19</v>
      </c>
    </row>
    <row r="118" spans="1:7" hidden="1" x14ac:dyDescent="0.35">
      <c r="A118" t="s">
        <v>14</v>
      </c>
      <c r="B118" t="s">
        <v>355</v>
      </c>
      <c r="C118" t="s">
        <v>16</v>
      </c>
      <c r="D118" t="s">
        <v>358</v>
      </c>
      <c r="E118" t="s">
        <v>359</v>
      </c>
      <c r="F118" t="s">
        <v>18</v>
      </c>
      <c r="G118" t="s">
        <v>19</v>
      </c>
    </row>
    <row r="119" spans="1:7" hidden="1" x14ac:dyDescent="0.35">
      <c r="A119" t="s">
        <v>14</v>
      </c>
      <c r="B119" t="s">
        <v>355</v>
      </c>
      <c r="C119" t="s">
        <v>16</v>
      </c>
      <c r="D119" t="s">
        <v>360</v>
      </c>
      <c r="E119" t="s">
        <v>361</v>
      </c>
      <c r="F119" t="s">
        <v>18</v>
      </c>
      <c r="G119" t="s">
        <v>19</v>
      </c>
    </row>
    <row r="120" spans="1:7" hidden="1" x14ac:dyDescent="0.35">
      <c r="A120" t="s">
        <v>14</v>
      </c>
      <c r="B120" t="s">
        <v>355</v>
      </c>
      <c r="C120" t="s">
        <v>16</v>
      </c>
      <c r="D120" t="s">
        <v>362</v>
      </c>
      <c r="E120" t="s">
        <v>363</v>
      </c>
      <c r="F120" t="s">
        <v>18</v>
      </c>
      <c r="G120" t="s">
        <v>19</v>
      </c>
    </row>
    <row r="121" spans="1:7" hidden="1" x14ac:dyDescent="0.35">
      <c r="A121" t="s">
        <v>14</v>
      </c>
      <c r="B121" t="s">
        <v>355</v>
      </c>
      <c r="C121" t="s">
        <v>16</v>
      </c>
      <c r="D121" t="s">
        <v>364</v>
      </c>
      <c r="E121" t="s">
        <v>365</v>
      </c>
      <c r="F121" t="s">
        <v>355</v>
      </c>
      <c r="G121" t="s">
        <v>25</v>
      </c>
    </row>
    <row r="122" spans="1:7" hidden="1" x14ac:dyDescent="0.35">
      <c r="A122" t="s">
        <v>14</v>
      </c>
      <c r="B122" t="s">
        <v>355</v>
      </c>
      <c r="C122" t="s">
        <v>16</v>
      </c>
      <c r="D122" t="s">
        <v>366</v>
      </c>
      <c r="E122" t="s">
        <v>367</v>
      </c>
      <c r="F122" t="s">
        <v>368</v>
      </c>
      <c r="G122" t="s">
        <v>25</v>
      </c>
    </row>
    <row r="123" spans="1:7" hidden="1" x14ac:dyDescent="0.35">
      <c r="A123" t="s">
        <v>14</v>
      </c>
      <c r="B123" t="s">
        <v>355</v>
      </c>
      <c r="C123" t="s">
        <v>16</v>
      </c>
      <c r="D123" t="s">
        <v>369</v>
      </c>
      <c r="E123" t="s">
        <v>370</v>
      </c>
      <c r="F123" t="s">
        <v>131</v>
      </c>
      <c r="G123" t="s">
        <v>25</v>
      </c>
    </row>
    <row r="124" spans="1:7" hidden="1" x14ac:dyDescent="0.35">
      <c r="A124" t="s">
        <v>14</v>
      </c>
      <c r="B124" t="s">
        <v>371</v>
      </c>
      <c r="C124" t="s">
        <v>16</v>
      </c>
      <c r="D124" t="s">
        <v>372</v>
      </c>
      <c r="E124" t="s">
        <v>373</v>
      </c>
      <c r="F124" t="s">
        <v>18</v>
      </c>
      <c r="G124" t="s">
        <v>19</v>
      </c>
    </row>
    <row r="125" spans="1:7" hidden="1" x14ac:dyDescent="0.35">
      <c r="A125" t="s">
        <v>14</v>
      </c>
      <c r="B125" t="s">
        <v>371</v>
      </c>
      <c r="C125" t="s">
        <v>16</v>
      </c>
      <c r="D125" t="s">
        <v>374</v>
      </c>
      <c r="E125" t="s">
        <v>375</v>
      </c>
      <c r="F125" t="s">
        <v>18</v>
      </c>
      <c r="G125" t="s">
        <v>19</v>
      </c>
    </row>
    <row r="126" spans="1:7" hidden="1" x14ac:dyDescent="0.35">
      <c r="A126" t="s">
        <v>14</v>
      </c>
      <c r="B126" t="s">
        <v>371</v>
      </c>
      <c r="C126" t="s">
        <v>16</v>
      </c>
      <c r="D126" t="s">
        <v>376</v>
      </c>
      <c r="E126" t="s">
        <v>377</v>
      </c>
      <c r="F126" t="s">
        <v>18</v>
      </c>
      <c r="G126" t="s">
        <v>19</v>
      </c>
    </row>
    <row r="127" spans="1:7" hidden="1" x14ac:dyDescent="0.35">
      <c r="A127" t="s">
        <v>14</v>
      </c>
      <c r="B127" t="s">
        <v>371</v>
      </c>
      <c r="C127" t="s">
        <v>16</v>
      </c>
      <c r="D127" t="s">
        <v>378</v>
      </c>
      <c r="E127" t="s">
        <v>379</v>
      </c>
      <c r="F127" t="s">
        <v>18</v>
      </c>
      <c r="G127" t="s">
        <v>19</v>
      </c>
    </row>
    <row r="128" spans="1:7" hidden="1" x14ac:dyDescent="0.35">
      <c r="A128" t="s">
        <v>14</v>
      </c>
      <c r="B128" t="s">
        <v>371</v>
      </c>
      <c r="C128" t="s">
        <v>16</v>
      </c>
      <c r="D128" t="s">
        <v>380</v>
      </c>
      <c r="E128" t="s">
        <v>381</v>
      </c>
      <c r="F128" t="s">
        <v>18</v>
      </c>
      <c r="G128" t="s">
        <v>19</v>
      </c>
    </row>
    <row r="129" spans="1:7" hidden="1" x14ac:dyDescent="0.35">
      <c r="A129" t="s">
        <v>14</v>
      </c>
      <c r="B129" t="s">
        <v>382</v>
      </c>
      <c r="C129" t="s">
        <v>16</v>
      </c>
      <c r="D129" t="s">
        <v>383</v>
      </c>
      <c r="E129" t="s">
        <v>384</v>
      </c>
      <c r="F129" t="s">
        <v>18</v>
      </c>
      <c r="G129" t="s">
        <v>19</v>
      </c>
    </row>
    <row r="130" spans="1:7" hidden="1" x14ac:dyDescent="0.35">
      <c r="A130" t="s">
        <v>14</v>
      </c>
      <c r="B130" t="s">
        <v>70</v>
      </c>
      <c r="C130" t="s">
        <v>16</v>
      </c>
      <c r="D130" t="s">
        <v>71</v>
      </c>
      <c r="E130" t="s">
        <v>385</v>
      </c>
      <c r="F130" t="s">
        <v>18</v>
      </c>
      <c r="G130" t="s">
        <v>19</v>
      </c>
    </row>
    <row r="131" spans="1:7" hidden="1" x14ac:dyDescent="0.35">
      <c r="A131" t="s">
        <v>14</v>
      </c>
      <c r="B131" t="s">
        <v>70</v>
      </c>
      <c r="C131" t="s">
        <v>16</v>
      </c>
      <c r="D131" t="s">
        <v>386</v>
      </c>
      <c r="E131" t="s">
        <v>387</v>
      </c>
      <c r="F131" t="s">
        <v>18</v>
      </c>
      <c r="G131" t="s">
        <v>19</v>
      </c>
    </row>
    <row r="132" spans="1:7" hidden="1" x14ac:dyDescent="0.35">
      <c r="A132" t="s">
        <v>14</v>
      </c>
      <c r="B132" t="s">
        <v>70</v>
      </c>
      <c r="C132" t="s">
        <v>16</v>
      </c>
      <c r="D132" t="s">
        <v>388</v>
      </c>
      <c r="E132" t="s">
        <v>389</v>
      </c>
      <c r="F132" t="s">
        <v>18</v>
      </c>
      <c r="G132" t="s">
        <v>19</v>
      </c>
    </row>
    <row r="133" spans="1:7" hidden="1" x14ac:dyDescent="0.35">
      <c r="A133" t="s">
        <v>14</v>
      </c>
      <c r="B133" t="s">
        <v>70</v>
      </c>
      <c r="C133" t="s">
        <v>16</v>
      </c>
      <c r="D133" t="s">
        <v>390</v>
      </c>
      <c r="E133" t="s">
        <v>391</v>
      </c>
      <c r="F133" t="s">
        <v>18</v>
      </c>
      <c r="G133" t="s">
        <v>19</v>
      </c>
    </row>
    <row r="134" spans="1:7" hidden="1" x14ac:dyDescent="0.35">
      <c r="A134" t="s">
        <v>14</v>
      </c>
      <c r="B134" t="s">
        <v>72</v>
      </c>
      <c r="C134" t="s">
        <v>16</v>
      </c>
      <c r="D134" t="s">
        <v>392</v>
      </c>
      <c r="E134" t="s">
        <v>393</v>
      </c>
      <c r="F134" t="s">
        <v>18</v>
      </c>
      <c r="G134" t="s">
        <v>19</v>
      </c>
    </row>
    <row r="135" spans="1:7" hidden="1" x14ac:dyDescent="0.35">
      <c r="A135" t="s">
        <v>14</v>
      </c>
      <c r="B135" t="s">
        <v>72</v>
      </c>
      <c r="C135" t="s">
        <v>16</v>
      </c>
      <c r="D135" t="s">
        <v>394</v>
      </c>
      <c r="E135" t="s">
        <v>395</v>
      </c>
      <c r="F135" t="s">
        <v>18</v>
      </c>
      <c r="G135" t="s">
        <v>19</v>
      </c>
    </row>
    <row r="136" spans="1:7" hidden="1" x14ac:dyDescent="0.35">
      <c r="A136" t="s">
        <v>14</v>
      </c>
      <c r="B136" t="s">
        <v>72</v>
      </c>
      <c r="C136" t="s">
        <v>16</v>
      </c>
      <c r="D136" t="s">
        <v>396</v>
      </c>
      <c r="E136" t="s">
        <v>397</v>
      </c>
      <c r="F136" t="s">
        <v>119</v>
      </c>
      <c r="G136" t="s">
        <v>25</v>
      </c>
    </row>
    <row r="137" spans="1:7" hidden="1" x14ac:dyDescent="0.35">
      <c r="A137" t="s">
        <v>14</v>
      </c>
      <c r="B137" t="s">
        <v>72</v>
      </c>
      <c r="C137" t="s">
        <v>16</v>
      </c>
      <c r="D137" t="s">
        <v>28</v>
      </c>
      <c r="E137" t="s">
        <v>166</v>
      </c>
      <c r="F137" t="s">
        <v>29</v>
      </c>
      <c r="G137" t="s">
        <v>25</v>
      </c>
    </row>
    <row r="138" spans="1:7" hidden="1" x14ac:dyDescent="0.35">
      <c r="A138" t="s">
        <v>14</v>
      </c>
      <c r="B138" t="s">
        <v>172</v>
      </c>
      <c r="C138" t="s">
        <v>16</v>
      </c>
      <c r="D138" t="s">
        <v>170</v>
      </c>
      <c r="E138" t="s">
        <v>171</v>
      </c>
      <c r="F138" t="s">
        <v>172</v>
      </c>
      <c r="G138" t="s">
        <v>25</v>
      </c>
    </row>
    <row r="139" spans="1:7" hidden="1" x14ac:dyDescent="0.35">
      <c r="A139" t="s">
        <v>14</v>
      </c>
      <c r="B139" t="s">
        <v>398</v>
      </c>
      <c r="C139" t="s">
        <v>16</v>
      </c>
      <c r="D139" t="s">
        <v>399</v>
      </c>
      <c r="E139" t="s">
        <v>400</v>
      </c>
      <c r="F139" t="s">
        <v>18</v>
      </c>
      <c r="G139" t="s">
        <v>19</v>
      </c>
    </row>
    <row r="140" spans="1:7" hidden="1" x14ac:dyDescent="0.35">
      <c r="A140" t="s">
        <v>14</v>
      </c>
      <c r="B140" t="s">
        <v>398</v>
      </c>
      <c r="C140" t="s">
        <v>16</v>
      </c>
      <c r="D140" t="s">
        <v>401</v>
      </c>
      <c r="E140" t="s">
        <v>402</v>
      </c>
      <c r="F140" t="s">
        <v>18</v>
      </c>
      <c r="G140" t="s">
        <v>19</v>
      </c>
    </row>
    <row r="141" spans="1:7" hidden="1" x14ac:dyDescent="0.35">
      <c r="A141" t="s">
        <v>14</v>
      </c>
      <c r="B141" t="s">
        <v>403</v>
      </c>
      <c r="C141" t="s">
        <v>16</v>
      </c>
      <c r="D141" t="s">
        <v>404</v>
      </c>
      <c r="E141" t="s">
        <v>405</v>
      </c>
      <c r="F141" t="s">
        <v>18</v>
      </c>
      <c r="G141" t="s">
        <v>19</v>
      </c>
    </row>
    <row r="142" spans="1:7" hidden="1" x14ac:dyDescent="0.35">
      <c r="A142" t="s">
        <v>14</v>
      </c>
      <c r="B142" t="s">
        <v>24</v>
      </c>
      <c r="C142" t="s">
        <v>16</v>
      </c>
      <c r="D142" t="s">
        <v>73</v>
      </c>
      <c r="E142" t="s">
        <v>406</v>
      </c>
      <c r="F142" t="s">
        <v>18</v>
      </c>
      <c r="G142" t="s">
        <v>19</v>
      </c>
    </row>
    <row r="143" spans="1:7" hidden="1" x14ac:dyDescent="0.35">
      <c r="A143" t="s">
        <v>14</v>
      </c>
      <c r="B143" t="s">
        <v>24</v>
      </c>
      <c r="C143" t="s">
        <v>16</v>
      </c>
      <c r="D143" t="s">
        <v>407</v>
      </c>
      <c r="E143" t="s">
        <v>408</v>
      </c>
      <c r="F143" t="s">
        <v>18</v>
      </c>
      <c r="G143" t="s">
        <v>19</v>
      </c>
    </row>
    <row r="144" spans="1:7" hidden="1" x14ac:dyDescent="0.35">
      <c r="A144" t="s">
        <v>14</v>
      </c>
      <c r="B144" t="s">
        <v>24</v>
      </c>
      <c r="C144" t="s">
        <v>16</v>
      </c>
      <c r="D144" t="s">
        <v>23</v>
      </c>
      <c r="E144" t="s">
        <v>161</v>
      </c>
      <c r="F144" t="s">
        <v>24</v>
      </c>
      <c r="G144" t="s">
        <v>25</v>
      </c>
    </row>
    <row r="145" spans="1:7" hidden="1" x14ac:dyDescent="0.35">
      <c r="A145" t="s">
        <v>14</v>
      </c>
      <c r="B145" t="s">
        <v>24</v>
      </c>
      <c r="C145" t="s">
        <v>16</v>
      </c>
      <c r="D145" t="s">
        <v>74</v>
      </c>
      <c r="E145" t="s">
        <v>409</v>
      </c>
      <c r="F145" t="s">
        <v>18</v>
      </c>
      <c r="G145" t="s">
        <v>19</v>
      </c>
    </row>
    <row r="146" spans="1:7" hidden="1" x14ac:dyDescent="0.35">
      <c r="A146" t="s">
        <v>14</v>
      </c>
      <c r="B146" t="s">
        <v>24</v>
      </c>
      <c r="C146" t="s">
        <v>16</v>
      </c>
      <c r="D146" t="s">
        <v>410</v>
      </c>
      <c r="E146" t="s">
        <v>411</v>
      </c>
      <c r="F146" t="s">
        <v>18</v>
      </c>
      <c r="G146" t="s">
        <v>19</v>
      </c>
    </row>
    <row r="147" spans="1:7" hidden="1" x14ac:dyDescent="0.35">
      <c r="A147" t="s">
        <v>14</v>
      </c>
      <c r="B147" t="s">
        <v>24</v>
      </c>
      <c r="C147" t="s">
        <v>16</v>
      </c>
      <c r="D147" t="s">
        <v>412</v>
      </c>
      <c r="E147" t="s">
        <v>413</v>
      </c>
      <c r="F147" t="s">
        <v>24</v>
      </c>
      <c r="G147" t="s">
        <v>25</v>
      </c>
    </row>
    <row r="148" spans="1:7" hidden="1" x14ac:dyDescent="0.35">
      <c r="A148" t="s">
        <v>14</v>
      </c>
      <c r="B148" t="s">
        <v>414</v>
      </c>
      <c r="C148" t="s">
        <v>16</v>
      </c>
      <c r="D148" t="s">
        <v>415</v>
      </c>
      <c r="E148" t="s">
        <v>416</v>
      </c>
      <c r="F148" t="s">
        <v>18</v>
      </c>
      <c r="G148" t="s">
        <v>19</v>
      </c>
    </row>
    <row r="149" spans="1:7" hidden="1" x14ac:dyDescent="0.35">
      <c r="A149" t="s">
        <v>14</v>
      </c>
      <c r="B149" t="s">
        <v>414</v>
      </c>
      <c r="C149" t="s">
        <v>16</v>
      </c>
      <c r="D149" t="s">
        <v>417</v>
      </c>
      <c r="E149" t="s">
        <v>418</v>
      </c>
      <c r="F149" t="s">
        <v>18</v>
      </c>
      <c r="G149" t="s">
        <v>19</v>
      </c>
    </row>
    <row r="150" spans="1:7" hidden="1" x14ac:dyDescent="0.35">
      <c r="A150" t="s">
        <v>14</v>
      </c>
      <c r="B150" t="s">
        <v>414</v>
      </c>
      <c r="C150" t="s">
        <v>16</v>
      </c>
      <c r="D150" t="s">
        <v>419</v>
      </c>
      <c r="E150" t="s">
        <v>420</v>
      </c>
      <c r="F150" t="s">
        <v>18</v>
      </c>
      <c r="G150" t="s">
        <v>19</v>
      </c>
    </row>
    <row r="151" spans="1:7" hidden="1" x14ac:dyDescent="0.35">
      <c r="A151" t="s">
        <v>14</v>
      </c>
      <c r="B151" t="s">
        <v>75</v>
      </c>
      <c r="C151" t="s">
        <v>16</v>
      </c>
      <c r="D151" t="s">
        <v>51</v>
      </c>
      <c r="E151" t="s">
        <v>269</v>
      </c>
      <c r="F151" t="s">
        <v>49</v>
      </c>
      <c r="G151" t="s">
        <v>25</v>
      </c>
    </row>
    <row r="152" spans="1:7" hidden="1" x14ac:dyDescent="0.35">
      <c r="A152" t="s">
        <v>14</v>
      </c>
      <c r="B152" t="s">
        <v>75</v>
      </c>
      <c r="C152" t="s">
        <v>16</v>
      </c>
      <c r="D152" t="s">
        <v>421</v>
      </c>
      <c r="E152" t="s">
        <v>422</v>
      </c>
      <c r="F152" t="s">
        <v>18</v>
      </c>
      <c r="G152" t="s">
        <v>19</v>
      </c>
    </row>
    <row r="153" spans="1:7" hidden="1" x14ac:dyDescent="0.35">
      <c r="A153" t="s">
        <v>14</v>
      </c>
      <c r="B153" t="s">
        <v>75</v>
      </c>
      <c r="C153" t="s">
        <v>16</v>
      </c>
      <c r="D153" t="s">
        <v>423</v>
      </c>
      <c r="E153" t="s">
        <v>424</v>
      </c>
      <c r="F153" t="s">
        <v>18</v>
      </c>
      <c r="G153" t="s">
        <v>19</v>
      </c>
    </row>
    <row r="154" spans="1:7" hidden="1" x14ac:dyDescent="0.35">
      <c r="A154" t="s">
        <v>14</v>
      </c>
      <c r="B154" t="s">
        <v>75</v>
      </c>
      <c r="C154" t="s">
        <v>16</v>
      </c>
      <c r="D154" t="s">
        <v>296</v>
      </c>
      <c r="E154" t="s">
        <v>297</v>
      </c>
      <c r="F154" t="s">
        <v>75</v>
      </c>
      <c r="G154" t="s">
        <v>25</v>
      </c>
    </row>
    <row r="155" spans="1:7" hidden="1" x14ac:dyDescent="0.35">
      <c r="A155" t="s">
        <v>14</v>
      </c>
      <c r="B155" t="s">
        <v>75</v>
      </c>
      <c r="C155" t="s">
        <v>16</v>
      </c>
      <c r="D155" t="s">
        <v>425</v>
      </c>
      <c r="E155" t="s">
        <v>426</v>
      </c>
      <c r="F155" t="s">
        <v>75</v>
      </c>
      <c r="G155" t="s">
        <v>25</v>
      </c>
    </row>
    <row r="156" spans="1:7" hidden="1" x14ac:dyDescent="0.35">
      <c r="A156" t="s">
        <v>14</v>
      </c>
      <c r="B156" t="s">
        <v>75</v>
      </c>
      <c r="C156" t="s">
        <v>16</v>
      </c>
      <c r="D156" t="s">
        <v>427</v>
      </c>
      <c r="E156" t="s">
        <v>428</v>
      </c>
      <c r="F156" t="s">
        <v>56</v>
      </c>
      <c r="G156" t="s">
        <v>25</v>
      </c>
    </row>
    <row r="157" spans="1:7" hidden="1" x14ac:dyDescent="0.35">
      <c r="A157" t="s">
        <v>14</v>
      </c>
      <c r="B157" t="s">
        <v>76</v>
      </c>
      <c r="C157" t="s">
        <v>16</v>
      </c>
      <c r="D157" t="s">
        <v>77</v>
      </c>
      <c r="E157" t="s">
        <v>429</v>
      </c>
      <c r="F157" t="s">
        <v>45</v>
      </c>
      <c r="G157" t="s">
        <v>25</v>
      </c>
    </row>
    <row r="158" spans="1:7" hidden="1" x14ac:dyDescent="0.35">
      <c r="A158" t="s">
        <v>14</v>
      </c>
      <c r="B158" t="s">
        <v>76</v>
      </c>
      <c r="C158" t="s">
        <v>16</v>
      </c>
      <c r="D158" t="s">
        <v>78</v>
      </c>
      <c r="E158" t="s">
        <v>430</v>
      </c>
      <c r="F158" t="s">
        <v>18</v>
      </c>
      <c r="G158" t="s">
        <v>19</v>
      </c>
    </row>
    <row r="159" spans="1:7" hidden="1" x14ac:dyDescent="0.35">
      <c r="A159" t="s">
        <v>14</v>
      </c>
      <c r="B159" t="s">
        <v>76</v>
      </c>
      <c r="C159" t="s">
        <v>16</v>
      </c>
      <c r="D159" t="s">
        <v>431</v>
      </c>
      <c r="E159" t="s">
        <v>432</v>
      </c>
      <c r="F159" t="s">
        <v>76</v>
      </c>
      <c r="G159" t="s">
        <v>25</v>
      </c>
    </row>
    <row r="160" spans="1:7" hidden="1" x14ac:dyDescent="0.35">
      <c r="A160" t="s">
        <v>14</v>
      </c>
      <c r="B160" t="s">
        <v>79</v>
      </c>
      <c r="C160" t="s">
        <v>16</v>
      </c>
      <c r="D160" t="s">
        <v>80</v>
      </c>
      <c r="E160" t="s">
        <v>433</v>
      </c>
      <c r="F160" t="s">
        <v>18</v>
      </c>
      <c r="G160" t="s">
        <v>19</v>
      </c>
    </row>
    <row r="161" spans="1:7" hidden="1" x14ac:dyDescent="0.35">
      <c r="A161" t="s">
        <v>14</v>
      </c>
      <c r="B161" t="s">
        <v>79</v>
      </c>
      <c r="C161" t="s">
        <v>16</v>
      </c>
      <c r="D161" t="s">
        <v>81</v>
      </c>
      <c r="E161" t="s">
        <v>434</v>
      </c>
      <c r="F161" t="s">
        <v>18</v>
      </c>
      <c r="G161" t="s">
        <v>19</v>
      </c>
    </row>
    <row r="162" spans="1:7" hidden="1" x14ac:dyDescent="0.35">
      <c r="A162" t="s">
        <v>14</v>
      </c>
      <c r="B162" t="s">
        <v>79</v>
      </c>
      <c r="C162" t="s">
        <v>16</v>
      </c>
      <c r="D162" t="s">
        <v>435</v>
      </c>
      <c r="E162" t="s">
        <v>436</v>
      </c>
      <c r="F162" t="s">
        <v>18</v>
      </c>
      <c r="G162" t="s">
        <v>19</v>
      </c>
    </row>
    <row r="163" spans="1:7" hidden="1" x14ac:dyDescent="0.35">
      <c r="A163" t="s">
        <v>14</v>
      </c>
      <c r="B163" t="s">
        <v>79</v>
      </c>
      <c r="C163" t="s">
        <v>16</v>
      </c>
      <c r="D163" t="s">
        <v>82</v>
      </c>
      <c r="E163" t="s">
        <v>437</v>
      </c>
      <c r="F163" t="s">
        <v>18</v>
      </c>
      <c r="G163" t="s">
        <v>19</v>
      </c>
    </row>
    <row r="164" spans="1:7" hidden="1" x14ac:dyDescent="0.35">
      <c r="A164" t="s">
        <v>14</v>
      </c>
      <c r="B164" t="s">
        <v>79</v>
      </c>
      <c r="C164" t="s">
        <v>16</v>
      </c>
      <c r="D164" t="s">
        <v>438</v>
      </c>
      <c r="E164" t="s">
        <v>439</v>
      </c>
      <c r="F164" t="s">
        <v>18</v>
      </c>
      <c r="G164" t="s">
        <v>19</v>
      </c>
    </row>
    <row r="165" spans="1:7" hidden="1" x14ac:dyDescent="0.35">
      <c r="A165" t="s">
        <v>14</v>
      </c>
      <c r="B165" t="s">
        <v>79</v>
      </c>
      <c r="C165" t="s">
        <v>16</v>
      </c>
      <c r="D165" t="s">
        <v>440</v>
      </c>
      <c r="E165" t="s">
        <v>441</v>
      </c>
      <c r="F165" t="s">
        <v>18</v>
      </c>
      <c r="G165" t="s">
        <v>19</v>
      </c>
    </row>
    <row r="166" spans="1:7" hidden="1" x14ac:dyDescent="0.35">
      <c r="A166" t="s">
        <v>14</v>
      </c>
      <c r="B166" t="s">
        <v>79</v>
      </c>
      <c r="C166" t="s">
        <v>16</v>
      </c>
      <c r="D166" t="s">
        <v>83</v>
      </c>
      <c r="E166" t="s">
        <v>442</v>
      </c>
      <c r="F166" t="s">
        <v>18</v>
      </c>
      <c r="G166" t="s">
        <v>19</v>
      </c>
    </row>
    <row r="167" spans="1:7" hidden="1" x14ac:dyDescent="0.35">
      <c r="A167" t="s">
        <v>14</v>
      </c>
      <c r="B167" t="s">
        <v>79</v>
      </c>
      <c r="C167" t="s">
        <v>16</v>
      </c>
      <c r="D167" t="s">
        <v>443</v>
      </c>
      <c r="E167" t="s">
        <v>444</v>
      </c>
      <c r="F167" t="s">
        <v>18</v>
      </c>
      <c r="G167" t="s">
        <v>19</v>
      </c>
    </row>
    <row r="168" spans="1:7" hidden="1" x14ac:dyDescent="0.35">
      <c r="A168" t="s">
        <v>14</v>
      </c>
      <c r="B168" t="s">
        <v>79</v>
      </c>
      <c r="C168" t="s">
        <v>16</v>
      </c>
      <c r="D168" t="s">
        <v>84</v>
      </c>
      <c r="E168" t="s">
        <v>445</v>
      </c>
      <c r="F168" t="s">
        <v>18</v>
      </c>
      <c r="G168" t="s">
        <v>19</v>
      </c>
    </row>
    <row r="169" spans="1:7" hidden="1" x14ac:dyDescent="0.35">
      <c r="A169" t="s">
        <v>14</v>
      </c>
      <c r="B169" t="s">
        <v>79</v>
      </c>
      <c r="C169" t="s">
        <v>16</v>
      </c>
      <c r="D169" t="s">
        <v>85</v>
      </c>
      <c r="E169" t="s">
        <v>446</v>
      </c>
      <c r="F169" t="s">
        <v>18</v>
      </c>
      <c r="G169" t="s">
        <v>19</v>
      </c>
    </row>
    <row r="170" spans="1:7" hidden="1" x14ac:dyDescent="0.35">
      <c r="A170" t="s">
        <v>14</v>
      </c>
      <c r="B170" t="s">
        <v>79</v>
      </c>
      <c r="C170" t="s">
        <v>16</v>
      </c>
      <c r="D170" t="s">
        <v>86</v>
      </c>
      <c r="E170" t="s">
        <v>447</v>
      </c>
      <c r="F170" t="s">
        <v>18</v>
      </c>
      <c r="G170" t="s">
        <v>19</v>
      </c>
    </row>
    <row r="171" spans="1:7" hidden="1" x14ac:dyDescent="0.35">
      <c r="A171" t="s">
        <v>14</v>
      </c>
      <c r="B171" t="s">
        <v>79</v>
      </c>
      <c r="C171" t="s">
        <v>16</v>
      </c>
      <c r="D171" t="s">
        <v>87</v>
      </c>
      <c r="E171" t="s">
        <v>448</v>
      </c>
      <c r="F171" t="s">
        <v>18</v>
      </c>
      <c r="G171" t="s">
        <v>19</v>
      </c>
    </row>
    <row r="172" spans="1:7" hidden="1" x14ac:dyDescent="0.35">
      <c r="A172" t="s">
        <v>14</v>
      </c>
      <c r="B172" t="s">
        <v>79</v>
      </c>
      <c r="C172" t="s">
        <v>16</v>
      </c>
      <c r="D172" t="s">
        <v>449</v>
      </c>
      <c r="E172" t="s">
        <v>450</v>
      </c>
      <c r="F172" t="s">
        <v>18</v>
      </c>
      <c r="G172" t="s">
        <v>19</v>
      </c>
    </row>
    <row r="173" spans="1:7" hidden="1" x14ac:dyDescent="0.35">
      <c r="A173" t="s">
        <v>14</v>
      </c>
      <c r="B173" t="s">
        <v>79</v>
      </c>
      <c r="C173" t="s">
        <v>16</v>
      </c>
      <c r="D173" t="s">
        <v>88</v>
      </c>
      <c r="E173" t="s">
        <v>451</v>
      </c>
      <c r="F173" t="s">
        <v>18</v>
      </c>
      <c r="G173" t="s">
        <v>19</v>
      </c>
    </row>
    <row r="174" spans="1:7" hidden="1" x14ac:dyDescent="0.35">
      <c r="A174" t="s">
        <v>14</v>
      </c>
      <c r="B174" t="s">
        <v>79</v>
      </c>
      <c r="C174" t="s">
        <v>16</v>
      </c>
      <c r="D174" t="s">
        <v>89</v>
      </c>
      <c r="E174" t="s">
        <v>452</v>
      </c>
      <c r="F174" t="s">
        <v>18</v>
      </c>
      <c r="G174" t="s">
        <v>19</v>
      </c>
    </row>
    <row r="175" spans="1:7" hidden="1" x14ac:dyDescent="0.35">
      <c r="A175" t="s">
        <v>14</v>
      </c>
      <c r="B175" t="s">
        <v>79</v>
      </c>
      <c r="C175" t="s">
        <v>16</v>
      </c>
      <c r="D175" t="s">
        <v>453</v>
      </c>
      <c r="E175" t="s">
        <v>454</v>
      </c>
      <c r="F175" t="s">
        <v>18</v>
      </c>
      <c r="G175" t="s">
        <v>19</v>
      </c>
    </row>
    <row r="176" spans="1:7" hidden="1" x14ac:dyDescent="0.35">
      <c r="A176" t="s">
        <v>14</v>
      </c>
      <c r="B176" t="s">
        <v>455</v>
      </c>
      <c r="C176" t="s">
        <v>16</v>
      </c>
      <c r="D176" t="s">
        <v>456</v>
      </c>
      <c r="E176" t="s">
        <v>457</v>
      </c>
      <c r="F176" t="s">
        <v>455</v>
      </c>
      <c r="G176" t="s">
        <v>25</v>
      </c>
    </row>
    <row r="177" spans="1:7" hidden="1" x14ac:dyDescent="0.35">
      <c r="A177" t="s">
        <v>14</v>
      </c>
      <c r="B177" t="s">
        <v>455</v>
      </c>
      <c r="C177" t="s">
        <v>16</v>
      </c>
      <c r="D177" t="s">
        <v>458</v>
      </c>
      <c r="E177" t="s">
        <v>459</v>
      </c>
      <c r="F177" t="s">
        <v>18</v>
      </c>
      <c r="G177" t="s">
        <v>19</v>
      </c>
    </row>
    <row r="178" spans="1:7" hidden="1" x14ac:dyDescent="0.35">
      <c r="A178" t="s">
        <v>14</v>
      </c>
      <c r="B178" t="s">
        <v>455</v>
      </c>
      <c r="C178" t="s">
        <v>16</v>
      </c>
      <c r="D178" t="s">
        <v>460</v>
      </c>
      <c r="E178" t="s">
        <v>461</v>
      </c>
      <c r="F178" t="s">
        <v>18</v>
      </c>
      <c r="G178" t="s">
        <v>19</v>
      </c>
    </row>
    <row r="179" spans="1:7" hidden="1" x14ac:dyDescent="0.35">
      <c r="A179" t="s">
        <v>14</v>
      </c>
      <c r="B179" t="s">
        <v>455</v>
      </c>
      <c r="C179" t="s">
        <v>16</v>
      </c>
      <c r="D179" t="s">
        <v>462</v>
      </c>
      <c r="E179" t="s">
        <v>463</v>
      </c>
      <c r="F179" t="s">
        <v>455</v>
      </c>
      <c r="G179" t="s">
        <v>25</v>
      </c>
    </row>
    <row r="180" spans="1:7" hidden="1" x14ac:dyDescent="0.35">
      <c r="A180" t="s">
        <v>14</v>
      </c>
      <c r="B180" t="s">
        <v>455</v>
      </c>
      <c r="C180" t="s">
        <v>16</v>
      </c>
      <c r="D180" t="s">
        <v>464</v>
      </c>
      <c r="E180" t="s">
        <v>465</v>
      </c>
      <c r="F180" t="s">
        <v>18</v>
      </c>
      <c r="G180" t="s">
        <v>19</v>
      </c>
    </row>
    <row r="181" spans="1:7" hidden="1" x14ac:dyDescent="0.35">
      <c r="A181" t="s">
        <v>14</v>
      </c>
      <c r="B181" t="s">
        <v>455</v>
      </c>
      <c r="C181" t="s">
        <v>16</v>
      </c>
      <c r="D181" t="s">
        <v>466</v>
      </c>
      <c r="E181" t="s">
        <v>467</v>
      </c>
      <c r="F181" t="s">
        <v>18</v>
      </c>
      <c r="G181" t="s">
        <v>19</v>
      </c>
    </row>
    <row r="182" spans="1:7" hidden="1" x14ac:dyDescent="0.35">
      <c r="A182" t="s">
        <v>14</v>
      </c>
      <c r="B182" t="s">
        <v>455</v>
      </c>
      <c r="C182" t="s">
        <v>16</v>
      </c>
      <c r="D182" t="s">
        <v>468</v>
      </c>
      <c r="E182" t="s">
        <v>469</v>
      </c>
      <c r="F182" t="s">
        <v>120</v>
      </c>
      <c r="G182" t="s">
        <v>25</v>
      </c>
    </row>
    <row r="183" spans="1:7" hidden="1" x14ac:dyDescent="0.35">
      <c r="A183" t="s">
        <v>14</v>
      </c>
      <c r="B183" t="s">
        <v>470</v>
      </c>
      <c r="C183" t="s">
        <v>16</v>
      </c>
      <c r="D183" t="s">
        <v>471</v>
      </c>
      <c r="E183" t="s">
        <v>472</v>
      </c>
      <c r="F183" t="s">
        <v>18</v>
      </c>
      <c r="G183" t="s">
        <v>19</v>
      </c>
    </row>
    <row r="184" spans="1:7" hidden="1" x14ac:dyDescent="0.35">
      <c r="A184" t="s">
        <v>14</v>
      </c>
      <c r="B184" t="s">
        <v>470</v>
      </c>
      <c r="C184" t="s">
        <v>16</v>
      </c>
      <c r="D184" t="s">
        <v>473</v>
      </c>
      <c r="E184" t="s">
        <v>474</v>
      </c>
      <c r="F184" t="s">
        <v>18</v>
      </c>
      <c r="G184" t="s">
        <v>19</v>
      </c>
    </row>
    <row r="185" spans="1:7" hidden="1" x14ac:dyDescent="0.35">
      <c r="A185" t="s">
        <v>14</v>
      </c>
      <c r="B185" t="s">
        <v>90</v>
      </c>
      <c r="C185" t="s">
        <v>16</v>
      </c>
      <c r="D185" t="s">
        <v>311</v>
      </c>
      <c r="E185" t="s">
        <v>312</v>
      </c>
      <c r="F185" t="s">
        <v>308</v>
      </c>
      <c r="G185" t="s">
        <v>25</v>
      </c>
    </row>
    <row r="186" spans="1:7" hidden="1" x14ac:dyDescent="0.35">
      <c r="A186" t="s">
        <v>14</v>
      </c>
      <c r="B186" t="s">
        <v>90</v>
      </c>
      <c r="C186" t="s">
        <v>16</v>
      </c>
      <c r="D186" t="s">
        <v>475</v>
      </c>
      <c r="E186" t="s">
        <v>476</v>
      </c>
      <c r="F186" t="s">
        <v>18</v>
      </c>
      <c r="G186" t="s">
        <v>19</v>
      </c>
    </row>
    <row r="187" spans="1:7" hidden="1" x14ac:dyDescent="0.35">
      <c r="A187" t="s">
        <v>14</v>
      </c>
      <c r="B187" t="s">
        <v>90</v>
      </c>
      <c r="C187" t="s">
        <v>16</v>
      </c>
      <c r="D187" t="s">
        <v>477</v>
      </c>
      <c r="E187" t="s">
        <v>478</v>
      </c>
      <c r="F187" t="s">
        <v>18</v>
      </c>
      <c r="G187" t="s">
        <v>19</v>
      </c>
    </row>
    <row r="188" spans="1:7" hidden="1" x14ac:dyDescent="0.35">
      <c r="A188" t="s">
        <v>14</v>
      </c>
      <c r="B188" t="s">
        <v>90</v>
      </c>
      <c r="C188" t="s">
        <v>16</v>
      </c>
      <c r="D188" t="s">
        <v>479</v>
      </c>
      <c r="E188" t="s">
        <v>480</v>
      </c>
      <c r="F188" t="s">
        <v>18</v>
      </c>
      <c r="G188" t="s">
        <v>19</v>
      </c>
    </row>
    <row r="189" spans="1:7" hidden="1" x14ac:dyDescent="0.35">
      <c r="A189" t="s">
        <v>14</v>
      </c>
      <c r="B189" t="s">
        <v>90</v>
      </c>
      <c r="C189" t="s">
        <v>16</v>
      </c>
      <c r="D189" t="s">
        <v>91</v>
      </c>
      <c r="E189" t="s">
        <v>481</v>
      </c>
      <c r="F189" t="s">
        <v>18</v>
      </c>
      <c r="G189" t="s">
        <v>19</v>
      </c>
    </row>
    <row r="190" spans="1:7" hidden="1" x14ac:dyDescent="0.35">
      <c r="A190" t="s">
        <v>14</v>
      </c>
      <c r="B190" t="s">
        <v>90</v>
      </c>
      <c r="C190" t="s">
        <v>16</v>
      </c>
      <c r="D190" t="s">
        <v>482</v>
      </c>
      <c r="E190" t="s">
        <v>483</v>
      </c>
      <c r="F190" t="s">
        <v>18</v>
      </c>
      <c r="G190" t="s">
        <v>19</v>
      </c>
    </row>
    <row r="191" spans="1:7" hidden="1" x14ac:dyDescent="0.35">
      <c r="A191" t="s">
        <v>14</v>
      </c>
      <c r="B191" t="s">
        <v>92</v>
      </c>
      <c r="C191" t="s">
        <v>16</v>
      </c>
      <c r="D191" t="s">
        <v>93</v>
      </c>
      <c r="E191" t="s">
        <v>484</v>
      </c>
      <c r="F191" t="s">
        <v>18</v>
      </c>
      <c r="G191" t="s">
        <v>19</v>
      </c>
    </row>
    <row r="192" spans="1:7" hidden="1" x14ac:dyDescent="0.35">
      <c r="A192" t="s">
        <v>14</v>
      </c>
      <c r="B192" t="s">
        <v>92</v>
      </c>
      <c r="C192" t="s">
        <v>16</v>
      </c>
      <c r="D192" t="s">
        <v>485</v>
      </c>
      <c r="E192" t="s">
        <v>486</v>
      </c>
      <c r="F192" t="s">
        <v>18</v>
      </c>
      <c r="G192" t="s">
        <v>19</v>
      </c>
    </row>
    <row r="193" spans="1:7" hidden="1" x14ac:dyDescent="0.35">
      <c r="A193" t="s">
        <v>14</v>
      </c>
      <c r="B193" t="s">
        <v>92</v>
      </c>
      <c r="C193" t="s">
        <v>16</v>
      </c>
      <c r="D193" t="s">
        <v>487</v>
      </c>
      <c r="E193" t="s">
        <v>488</v>
      </c>
      <c r="F193" t="s">
        <v>18</v>
      </c>
      <c r="G193" t="s">
        <v>19</v>
      </c>
    </row>
    <row r="194" spans="1:7" hidden="1" x14ac:dyDescent="0.35">
      <c r="A194" t="s">
        <v>14</v>
      </c>
      <c r="B194" t="s">
        <v>92</v>
      </c>
      <c r="C194" t="s">
        <v>16</v>
      </c>
      <c r="D194" t="s">
        <v>94</v>
      </c>
      <c r="E194" t="s">
        <v>489</v>
      </c>
      <c r="F194" t="s">
        <v>18</v>
      </c>
      <c r="G194" t="s">
        <v>19</v>
      </c>
    </row>
    <row r="195" spans="1:7" hidden="1" x14ac:dyDescent="0.35">
      <c r="A195" t="s">
        <v>14</v>
      </c>
      <c r="B195" t="s">
        <v>92</v>
      </c>
      <c r="C195" t="s">
        <v>16</v>
      </c>
      <c r="D195" t="s">
        <v>490</v>
      </c>
      <c r="E195" t="s">
        <v>491</v>
      </c>
      <c r="F195" t="s">
        <v>18</v>
      </c>
      <c r="G195" t="s">
        <v>19</v>
      </c>
    </row>
    <row r="196" spans="1:7" hidden="1" x14ac:dyDescent="0.35">
      <c r="A196" t="s">
        <v>14</v>
      </c>
      <c r="B196" t="s">
        <v>92</v>
      </c>
      <c r="C196" t="s">
        <v>16</v>
      </c>
      <c r="D196" t="s">
        <v>95</v>
      </c>
      <c r="E196" t="s">
        <v>492</v>
      </c>
      <c r="F196" t="s">
        <v>18</v>
      </c>
      <c r="G196" t="s">
        <v>19</v>
      </c>
    </row>
    <row r="197" spans="1:7" hidden="1" x14ac:dyDescent="0.35">
      <c r="A197" t="s">
        <v>14</v>
      </c>
      <c r="B197" t="s">
        <v>92</v>
      </c>
      <c r="C197" t="s">
        <v>16</v>
      </c>
      <c r="D197" t="s">
        <v>96</v>
      </c>
      <c r="E197" t="s">
        <v>493</v>
      </c>
      <c r="F197" t="s">
        <v>18</v>
      </c>
      <c r="G197" t="s">
        <v>19</v>
      </c>
    </row>
    <row r="198" spans="1:7" hidden="1" x14ac:dyDescent="0.35">
      <c r="A198" t="s">
        <v>14</v>
      </c>
      <c r="B198" t="s">
        <v>92</v>
      </c>
      <c r="C198" t="s">
        <v>16</v>
      </c>
      <c r="D198" t="s">
        <v>97</v>
      </c>
      <c r="E198" t="s">
        <v>494</v>
      </c>
      <c r="F198" t="s">
        <v>18</v>
      </c>
      <c r="G198" t="s">
        <v>19</v>
      </c>
    </row>
    <row r="199" spans="1:7" hidden="1" x14ac:dyDescent="0.35">
      <c r="A199" t="s">
        <v>14</v>
      </c>
      <c r="B199" t="s">
        <v>92</v>
      </c>
      <c r="C199" t="s">
        <v>16</v>
      </c>
      <c r="D199" t="s">
        <v>99</v>
      </c>
      <c r="E199" t="s">
        <v>495</v>
      </c>
      <c r="F199" t="s">
        <v>18</v>
      </c>
      <c r="G199" t="s">
        <v>19</v>
      </c>
    </row>
    <row r="200" spans="1:7" hidden="1" x14ac:dyDescent="0.35">
      <c r="A200" t="s">
        <v>14</v>
      </c>
      <c r="B200" t="s">
        <v>92</v>
      </c>
      <c r="C200" t="s">
        <v>16</v>
      </c>
      <c r="D200" t="s">
        <v>100</v>
      </c>
      <c r="E200" t="s">
        <v>496</v>
      </c>
      <c r="F200" t="s">
        <v>18</v>
      </c>
      <c r="G200" t="s">
        <v>19</v>
      </c>
    </row>
    <row r="201" spans="1:7" hidden="1" x14ac:dyDescent="0.35">
      <c r="A201" t="s">
        <v>14</v>
      </c>
      <c r="B201" t="s">
        <v>92</v>
      </c>
      <c r="C201" t="s">
        <v>16</v>
      </c>
      <c r="D201" t="s">
        <v>101</v>
      </c>
      <c r="E201" t="s">
        <v>497</v>
      </c>
      <c r="F201" t="s">
        <v>18</v>
      </c>
      <c r="G201" t="s">
        <v>19</v>
      </c>
    </row>
    <row r="202" spans="1:7" hidden="1" x14ac:dyDescent="0.35">
      <c r="A202" t="s">
        <v>14</v>
      </c>
      <c r="B202" t="s">
        <v>56</v>
      </c>
      <c r="C202" t="s">
        <v>16</v>
      </c>
      <c r="D202" t="s">
        <v>55</v>
      </c>
      <c r="E202" t="s">
        <v>298</v>
      </c>
      <c r="F202" t="s">
        <v>56</v>
      </c>
      <c r="G202" t="s">
        <v>25</v>
      </c>
    </row>
    <row r="203" spans="1:7" hidden="1" x14ac:dyDescent="0.35">
      <c r="A203" t="s">
        <v>14</v>
      </c>
      <c r="B203" t="s">
        <v>56</v>
      </c>
      <c r="C203" t="s">
        <v>16</v>
      </c>
      <c r="D203" t="s">
        <v>498</v>
      </c>
      <c r="E203" t="s">
        <v>499</v>
      </c>
      <c r="F203" t="s">
        <v>18</v>
      </c>
      <c r="G203" t="s">
        <v>19</v>
      </c>
    </row>
    <row r="204" spans="1:7" hidden="1" x14ac:dyDescent="0.35">
      <c r="A204" t="s">
        <v>14</v>
      </c>
      <c r="B204" t="s">
        <v>56</v>
      </c>
      <c r="C204" t="s">
        <v>16</v>
      </c>
      <c r="D204" t="s">
        <v>102</v>
      </c>
      <c r="E204" t="s">
        <v>500</v>
      </c>
      <c r="F204" t="s">
        <v>18</v>
      </c>
      <c r="G204" t="s">
        <v>19</v>
      </c>
    </row>
    <row r="205" spans="1:7" hidden="1" x14ac:dyDescent="0.35">
      <c r="A205" t="s">
        <v>14</v>
      </c>
      <c r="B205" t="s">
        <v>56</v>
      </c>
      <c r="C205" t="s">
        <v>16</v>
      </c>
      <c r="D205" t="s">
        <v>501</v>
      </c>
      <c r="E205" t="s">
        <v>502</v>
      </c>
      <c r="F205" t="s">
        <v>18</v>
      </c>
      <c r="G205" t="s">
        <v>19</v>
      </c>
    </row>
    <row r="206" spans="1:7" hidden="1" x14ac:dyDescent="0.35">
      <c r="A206" t="s">
        <v>14</v>
      </c>
      <c r="B206" t="s">
        <v>56</v>
      </c>
      <c r="C206" t="s">
        <v>16</v>
      </c>
      <c r="D206" t="s">
        <v>427</v>
      </c>
      <c r="E206" t="s">
        <v>428</v>
      </c>
      <c r="F206" t="s">
        <v>56</v>
      </c>
      <c r="G206" t="s">
        <v>25</v>
      </c>
    </row>
    <row r="207" spans="1:7" hidden="1" x14ac:dyDescent="0.35">
      <c r="A207" t="s">
        <v>14</v>
      </c>
      <c r="B207" t="s">
        <v>56</v>
      </c>
      <c r="C207" t="s">
        <v>16</v>
      </c>
      <c r="D207" t="s">
        <v>468</v>
      </c>
      <c r="E207" t="s">
        <v>469</v>
      </c>
      <c r="F207" t="s">
        <v>120</v>
      </c>
      <c r="G207" t="s">
        <v>25</v>
      </c>
    </row>
    <row r="208" spans="1:7" hidden="1" x14ac:dyDescent="0.35">
      <c r="A208" t="s">
        <v>14</v>
      </c>
      <c r="B208" t="s">
        <v>56</v>
      </c>
      <c r="C208" t="s">
        <v>16</v>
      </c>
      <c r="D208" t="s">
        <v>503</v>
      </c>
      <c r="E208" t="s">
        <v>504</v>
      </c>
      <c r="F208" t="s">
        <v>56</v>
      </c>
      <c r="G208" t="s">
        <v>25</v>
      </c>
    </row>
    <row r="209" spans="1:7" hidden="1" x14ac:dyDescent="0.35">
      <c r="A209" t="s">
        <v>14</v>
      </c>
      <c r="B209" t="s">
        <v>505</v>
      </c>
      <c r="C209" t="s">
        <v>16</v>
      </c>
      <c r="D209" t="s">
        <v>506</v>
      </c>
      <c r="E209" t="s">
        <v>507</v>
      </c>
      <c r="F209" t="s">
        <v>18</v>
      </c>
      <c r="G209" t="s">
        <v>19</v>
      </c>
    </row>
    <row r="210" spans="1:7" hidden="1" x14ac:dyDescent="0.35">
      <c r="A210" t="s">
        <v>14</v>
      </c>
      <c r="B210" t="s">
        <v>505</v>
      </c>
      <c r="C210" t="s">
        <v>16</v>
      </c>
      <c r="D210" t="s">
        <v>508</v>
      </c>
      <c r="E210" t="s">
        <v>509</v>
      </c>
      <c r="F210" t="s">
        <v>18</v>
      </c>
      <c r="G210" t="s">
        <v>19</v>
      </c>
    </row>
    <row r="211" spans="1:7" hidden="1" x14ac:dyDescent="0.35">
      <c r="A211" t="s">
        <v>14</v>
      </c>
      <c r="B211" t="s">
        <v>510</v>
      </c>
      <c r="C211" t="s">
        <v>16</v>
      </c>
      <c r="D211" t="s">
        <v>511</v>
      </c>
      <c r="E211" t="s">
        <v>512</v>
      </c>
      <c r="F211" t="s">
        <v>18</v>
      </c>
      <c r="G211" t="s">
        <v>19</v>
      </c>
    </row>
    <row r="212" spans="1:7" hidden="1" x14ac:dyDescent="0.35">
      <c r="A212" t="s">
        <v>14</v>
      </c>
      <c r="B212" t="s">
        <v>510</v>
      </c>
      <c r="C212" t="s">
        <v>16</v>
      </c>
      <c r="D212" t="s">
        <v>513</v>
      </c>
      <c r="E212" t="s">
        <v>514</v>
      </c>
      <c r="F212" t="s">
        <v>18</v>
      </c>
      <c r="G212" t="s">
        <v>19</v>
      </c>
    </row>
    <row r="213" spans="1:7" hidden="1" x14ac:dyDescent="0.35">
      <c r="A213" t="s">
        <v>14</v>
      </c>
      <c r="B213" t="s">
        <v>510</v>
      </c>
      <c r="C213" t="s">
        <v>16</v>
      </c>
      <c r="D213" t="s">
        <v>317</v>
      </c>
      <c r="E213" t="s">
        <v>318</v>
      </c>
      <c r="F213" t="s">
        <v>308</v>
      </c>
      <c r="G213" t="s">
        <v>25</v>
      </c>
    </row>
    <row r="214" spans="1:7" hidden="1" x14ac:dyDescent="0.35">
      <c r="A214" t="s">
        <v>14</v>
      </c>
      <c r="B214" t="s">
        <v>510</v>
      </c>
      <c r="C214" t="s">
        <v>16</v>
      </c>
      <c r="D214" t="s">
        <v>515</v>
      </c>
      <c r="E214" t="s">
        <v>516</v>
      </c>
      <c r="F214" t="s">
        <v>18</v>
      </c>
      <c r="G214" t="s">
        <v>19</v>
      </c>
    </row>
    <row r="215" spans="1:7" x14ac:dyDescent="0.35">
      <c r="A215" t="s">
        <v>14</v>
      </c>
      <c r="B215" t="s">
        <v>103</v>
      </c>
      <c r="C215" t="s">
        <v>16</v>
      </c>
      <c r="D215" t="s">
        <v>517</v>
      </c>
      <c r="E215" t="s">
        <v>518</v>
      </c>
      <c r="F215" t="s">
        <v>18</v>
      </c>
      <c r="G215" t="s">
        <v>19</v>
      </c>
    </row>
    <row r="216" spans="1:7" x14ac:dyDescent="0.35">
      <c r="A216" t="s">
        <v>14</v>
      </c>
      <c r="B216" t="s">
        <v>103</v>
      </c>
      <c r="C216" t="s">
        <v>16</v>
      </c>
      <c r="D216" t="s">
        <v>104</v>
      </c>
      <c r="E216" t="s">
        <v>519</v>
      </c>
      <c r="F216" t="s">
        <v>18</v>
      </c>
      <c r="G216" t="s">
        <v>19</v>
      </c>
    </row>
    <row r="217" spans="1:7" hidden="1" x14ac:dyDescent="0.35">
      <c r="A217" t="s">
        <v>14</v>
      </c>
      <c r="B217" t="s">
        <v>520</v>
      </c>
      <c r="C217" t="s">
        <v>16</v>
      </c>
      <c r="D217" t="s">
        <v>521</v>
      </c>
      <c r="E217" t="s">
        <v>522</v>
      </c>
      <c r="F217" t="s">
        <v>18</v>
      </c>
      <c r="G217" t="s">
        <v>19</v>
      </c>
    </row>
    <row r="218" spans="1:7" hidden="1" x14ac:dyDescent="0.35">
      <c r="A218" t="s">
        <v>14</v>
      </c>
      <c r="B218" t="s">
        <v>520</v>
      </c>
      <c r="C218" t="s">
        <v>16</v>
      </c>
      <c r="D218" t="s">
        <v>523</v>
      </c>
      <c r="E218" t="s">
        <v>524</v>
      </c>
      <c r="F218" t="s">
        <v>18</v>
      </c>
      <c r="G218" t="s">
        <v>19</v>
      </c>
    </row>
    <row r="219" spans="1:7" hidden="1" x14ac:dyDescent="0.35">
      <c r="A219" t="s">
        <v>14</v>
      </c>
      <c r="B219" t="s">
        <v>520</v>
      </c>
      <c r="C219" t="s">
        <v>16</v>
      </c>
      <c r="D219" t="s">
        <v>525</v>
      </c>
      <c r="E219" t="s">
        <v>526</v>
      </c>
      <c r="F219" t="s">
        <v>18</v>
      </c>
      <c r="G219" t="s">
        <v>19</v>
      </c>
    </row>
    <row r="220" spans="1:7" hidden="1" x14ac:dyDescent="0.35">
      <c r="A220" t="s">
        <v>14</v>
      </c>
      <c r="B220" t="s">
        <v>105</v>
      </c>
      <c r="C220" t="s">
        <v>16</v>
      </c>
      <c r="D220" t="s">
        <v>412</v>
      </c>
      <c r="E220" t="s">
        <v>413</v>
      </c>
      <c r="F220" t="s">
        <v>24</v>
      </c>
      <c r="G220" t="s">
        <v>25</v>
      </c>
    </row>
    <row r="221" spans="1:7" hidden="1" x14ac:dyDescent="0.35">
      <c r="A221" t="s">
        <v>14</v>
      </c>
      <c r="B221" t="s">
        <v>105</v>
      </c>
      <c r="C221" t="s">
        <v>16</v>
      </c>
      <c r="D221" t="s">
        <v>527</v>
      </c>
      <c r="E221" t="s">
        <v>528</v>
      </c>
      <c r="F221" t="s">
        <v>18</v>
      </c>
      <c r="G221" t="s">
        <v>19</v>
      </c>
    </row>
    <row r="222" spans="1:7" hidden="1" x14ac:dyDescent="0.35">
      <c r="A222" t="s">
        <v>14</v>
      </c>
      <c r="B222" t="s">
        <v>105</v>
      </c>
      <c r="C222" t="s">
        <v>16</v>
      </c>
      <c r="D222" t="s">
        <v>106</v>
      </c>
      <c r="E222" t="s">
        <v>529</v>
      </c>
      <c r="F222" t="s">
        <v>18</v>
      </c>
      <c r="G222" t="s">
        <v>19</v>
      </c>
    </row>
    <row r="223" spans="1:7" hidden="1" x14ac:dyDescent="0.35">
      <c r="A223" t="s">
        <v>14</v>
      </c>
      <c r="B223" t="s">
        <v>105</v>
      </c>
      <c r="C223" t="s">
        <v>16</v>
      </c>
      <c r="D223" t="s">
        <v>530</v>
      </c>
      <c r="E223" t="s">
        <v>531</v>
      </c>
      <c r="F223" t="s">
        <v>18</v>
      </c>
      <c r="G223" t="s">
        <v>19</v>
      </c>
    </row>
    <row r="224" spans="1:7" hidden="1" x14ac:dyDescent="0.35">
      <c r="A224" t="s">
        <v>14</v>
      </c>
      <c r="B224" t="s">
        <v>105</v>
      </c>
      <c r="C224" t="s">
        <v>16</v>
      </c>
      <c r="D224" t="s">
        <v>532</v>
      </c>
      <c r="E224" t="s">
        <v>533</v>
      </c>
      <c r="F224" t="s">
        <v>18</v>
      </c>
      <c r="G224" t="s">
        <v>19</v>
      </c>
    </row>
    <row r="225" spans="1:7" hidden="1" x14ac:dyDescent="0.35">
      <c r="A225" t="s">
        <v>14</v>
      </c>
      <c r="B225" t="s">
        <v>165</v>
      </c>
      <c r="C225" t="s">
        <v>16</v>
      </c>
      <c r="D225" t="s">
        <v>534</v>
      </c>
      <c r="E225" t="s">
        <v>535</v>
      </c>
      <c r="F225" t="s">
        <v>18</v>
      </c>
      <c r="G225" t="s">
        <v>19</v>
      </c>
    </row>
    <row r="226" spans="1:7" hidden="1" x14ac:dyDescent="0.35">
      <c r="A226" t="s">
        <v>14</v>
      </c>
      <c r="B226" t="s">
        <v>165</v>
      </c>
      <c r="C226" t="s">
        <v>16</v>
      </c>
      <c r="D226" t="s">
        <v>163</v>
      </c>
      <c r="E226" t="s">
        <v>164</v>
      </c>
      <c r="F226" t="s">
        <v>165</v>
      </c>
      <c r="G226" t="s">
        <v>25</v>
      </c>
    </row>
    <row r="227" spans="1:7" hidden="1" x14ac:dyDescent="0.35">
      <c r="A227" t="s">
        <v>14</v>
      </c>
      <c r="B227" t="s">
        <v>107</v>
      </c>
      <c r="C227" t="s">
        <v>16</v>
      </c>
      <c r="D227" t="s">
        <v>431</v>
      </c>
      <c r="E227" t="s">
        <v>432</v>
      </c>
      <c r="F227" t="s">
        <v>76</v>
      </c>
      <c r="G227" t="s">
        <v>25</v>
      </c>
    </row>
    <row r="228" spans="1:7" hidden="1" x14ac:dyDescent="0.35">
      <c r="A228" t="s">
        <v>14</v>
      </c>
      <c r="B228" t="s">
        <v>107</v>
      </c>
      <c r="C228" t="s">
        <v>16</v>
      </c>
      <c r="D228" t="s">
        <v>536</v>
      </c>
      <c r="E228" t="s">
        <v>537</v>
      </c>
      <c r="F228" t="s">
        <v>18</v>
      </c>
      <c r="G228" t="s">
        <v>19</v>
      </c>
    </row>
    <row r="229" spans="1:7" hidden="1" x14ac:dyDescent="0.35">
      <c r="A229" t="s">
        <v>14</v>
      </c>
      <c r="B229" t="s">
        <v>107</v>
      </c>
      <c r="C229" t="s">
        <v>16</v>
      </c>
      <c r="D229" t="s">
        <v>538</v>
      </c>
      <c r="E229" t="s">
        <v>539</v>
      </c>
      <c r="F229" t="s">
        <v>18</v>
      </c>
      <c r="G229" t="s">
        <v>19</v>
      </c>
    </row>
    <row r="230" spans="1:7" hidden="1" x14ac:dyDescent="0.35">
      <c r="A230" t="s">
        <v>14</v>
      </c>
      <c r="B230" t="s">
        <v>107</v>
      </c>
      <c r="C230" t="s">
        <v>16</v>
      </c>
      <c r="D230" t="s">
        <v>540</v>
      </c>
      <c r="E230" t="s">
        <v>541</v>
      </c>
      <c r="F230" t="s">
        <v>18</v>
      </c>
      <c r="G230" t="s">
        <v>19</v>
      </c>
    </row>
    <row r="231" spans="1:7" hidden="1" x14ac:dyDescent="0.35">
      <c r="A231" t="s">
        <v>14</v>
      </c>
      <c r="B231" t="s">
        <v>107</v>
      </c>
      <c r="C231" t="s">
        <v>16</v>
      </c>
      <c r="D231" t="s">
        <v>108</v>
      </c>
      <c r="E231" t="s">
        <v>542</v>
      </c>
      <c r="F231" t="s">
        <v>109</v>
      </c>
      <c r="G231" t="s">
        <v>25</v>
      </c>
    </row>
    <row r="232" spans="1:7" hidden="1" x14ac:dyDescent="0.35">
      <c r="A232" t="s">
        <v>14</v>
      </c>
      <c r="B232" t="s">
        <v>110</v>
      </c>
      <c r="C232" t="s">
        <v>16</v>
      </c>
      <c r="D232" t="s">
        <v>111</v>
      </c>
      <c r="E232" t="s">
        <v>543</v>
      </c>
      <c r="F232" t="s">
        <v>18</v>
      </c>
      <c r="G232" t="s">
        <v>19</v>
      </c>
    </row>
    <row r="233" spans="1:7" hidden="1" x14ac:dyDescent="0.35">
      <c r="A233" t="s">
        <v>14</v>
      </c>
      <c r="B233" t="s">
        <v>544</v>
      </c>
      <c r="C233" t="s">
        <v>16</v>
      </c>
      <c r="D233" t="s">
        <v>545</v>
      </c>
      <c r="E233" t="s">
        <v>546</v>
      </c>
      <c r="F233" t="s">
        <v>18</v>
      </c>
      <c r="G233" t="s">
        <v>19</v>
      </c>
    </row>
    <row r="234" spans="1:7" hidden="1" x14ac:dyDescent="0.35">
      <c r="A234" t="s">
        <v>14</v>
      </c>
      <c r="B234" t="s">
        <v>544</v>
      </c>
      <c r="C234" t="s">
        <v>16</v>
      </c>
      <c r="D234" t="s">
        <v>547</v>
      </c>
      <c r="E234" t="s">
        <v>548</v>
      </c>
      <c r="F234" t="s">
        <v>18</v>
      </c>
      <c r="G234" t="s">
        <v>19</v>
      </c>
    </row>
    <row r="235" spans="1:7" hidden="1" x14ac:dyDescent="0.35">
      <c r="A235" t="s">
        <v>14</v>
      </c>
      <c r="B235" t="s">
        <v>544</v>
      </c>
      <c r="C235" t="s">
        <v>16</v>
      </c>
      <c r="D235" t="s">
        <v>549</v>
      </c>
      <c r="E235" t="s">
        <v>550</v>
      </c>
      <c r="F235" t="s">
        <v>18</v>
      </c>
      <c r="G235" t="s">
        <v>19</v>
      </c>
    </row>
    <row r="236" spans="1:7" hidden="1" x14ac:dyDescent="0.35">
      <c r="A236" t="s">
        <v>14</v>
      </c>
      <c r="B236" t="s">
        <v>551</v>
      </c>
      <c r="C236" t="s">
        <v>16</v>
      </c>
      <c r="D236" t="s">
        <v>552</v>
      </c>
      <c r="E236" t="s">
        <v>553</v>
      </c>
      <c r="F236" t="s">
        <v>18</v>
      </c>
      <c r="G236" t="s">
        <v>19</v>
      </c>
    </row>
    <row r="237" spans="1:7" hidden="1" x14ac:dyDescent="0.35">
      <c r="A237" t="s">
        <v>14</v>
      </c>
      <c r="B237" t="s">
        <v>551</v>
      </c>
      <c r="C237" t="s">
        <v>16</v>
      </c>
      <c r="D237" t="s">
        <v>554</v>
      </c>
      <c r="E237" t="s">
        <v>555</v>
      </c>
      <c r="F237" t="s">
        <v>556</v>
      </c>
      <c r="G237" t="s">
        <v>25</v>
      </c>
    </row>
    <row r="238" spans="1:7" hidden="1" x14ac:dyDescent="0.35">
      <c r="A238" t="s">
        <v>14</v>
      </c>
      <c r="B238" t="s">
        <v>557</v>
      </c>
      <c r="C238" t="s">
        <v>16</v>
      </c>
      <c r="D238" t="s">
        <v>205</v>
      </c>
      <c r="E238" t="s">
        <v>206</v>
      </c>
      <c r="F238" t="s">
        <v>204</v>
      </c>
      <c r="G238" t="s">
        <v>25</v>
      </c>
    </row>
    <row r="239" spans="1:7" hidden="1" x14ac:dyDescent="0.35">
      <c r="A239" t="s">
        <v>14</v>
      </c>
      <c r="B239" t="s">
        <v>557</v>
      </c>
      <c r="C239" t="s">
        <v>16</v>
      </c>
      <c r="D239" t="s">
        <v>558</v>
      </c>
      <c r="E239" t="s">
        <v>559</v>
      </c>
      <c r="F239" t="s">
        <v>18</v>
      </c>
      <c r="G239" t="s">
        <v>19</v>
      </c>
    </row>
    <row r="240" spans="1:7" hidden="1" x14ac:dyDescent="0.35">
      <c r="A240" t="s">
        <v>14</v>
      </c>
      <c r="B240" t="s">
        <v>557</v>
      </c>
      <c r="C240" t="s">
        <v>16</v>
      </c>
      <c r="D240" t="s">
        <v>560</v>
      </c>
      <c r="E240" t="s">
        <v>561</v>
      </c>
      <c r="F240" t="s">
        <v>18</v>
      </c>
      <c r="G240" t="s">
        <v>19</v>
      </c>
    </row>
    <row r="241" spans="1:7" hidden="1" x14ac:dyDescent="0.35">
      <c r="A241" t="s">
        <v>14</v>
      </c>
      <c r="B241" t="s">
        <v>112</v>
      </c>
      <c r="C241" t="s">
        <v>16</v>
      </c>
      <c r="D241" t="s">
        <v>562</v>
      </c>
      <c r="E241" t="s">
        <v>563</v>
      </c>
      <c r="F241" t="s">
        <v>18</v>
      </c>
      <c r="G241" t="s">
        <v>19</v>
      </c>
    </row>
    <row r="242" spans="1:7" hidden="1" x14ac:dyDescent="0.35">
      <c r="A242" t="s">
        <v>14</v>
      </c>
      <c r="B242" t="s">
        <v>112</v>
      </c>
      <c r="C242" t="s">
        <v>16</v>
      </c>
      <c r="D242" t="s">
        <v>113</v>
      </c>
      <c r="E242" t="s">
        <v>564</v>
      </c>
      <c r="F242" t="s">
        <v>18</v>
      </c>
      <c r="G242" t="s">
        <v>19</v>
      </c>
    </row>
    <row r="243" spans="1:7" hidden="1" x14ac:dyDescent="0.35">
      <c r="A243" t="s">
        <v>14</v>
      </c>
      <c r="B243" t="s">
        <v>112</v>
      </c>
      <c r="C243" t="s">
        <v>16</v>
      </c>
      <c r="D243" t="s">
        <v>565</v>
      </c>
      <c r="E243" t="s">
        <v>566</v>
      </c>
      <c r="F243" t="s">
        <v>18</v>
      </c>
      <c r="G243" t="s">
        <v>19</v>
      </c>
    </row>
    <row r="244" spans="1:7" hidden="1" x14ac:dyDescent="0.35">
      <c r="A244" t="s">
        <v>14</v>
      </c>
      <c r="B244" t="s">
        <v>567</v>
      </c>
      <c r="C244" t="s">
        <v>16</v>
      </c>
      <c r="D244" t="s">
        <v>568</v>
      </c>
      <c r="E244" t="s">
        <v>569</v>
      </c>
      <c r="F244" t="s">
        <v>18</v>
      </c>
      <c r="G244" t="s">
        <v>19</v>
      </c>
    </row>
    <row r="245" spans="1:7" hidden="1" x14ac:dyDescent="0.35">
      <c r="A245" t="s">
        <v>14</v>
      </c>
      <c r="B245" t="s">
        <v>114</v>
      </c>
      <c r="C245" t="s">
        <v>16</v>
      </c>
      <c r="D245" t="s">
        <v>462</v>
      </c>
      <c r="E245" t="s">
        <v>463</v>
      </c>
      <c r="F245" t="s">
        <v>455</v>
      </c>
      <c r="G245" t="s">
        <v>25</v>
      </c>
    </row>
    <row r="246" spans="1:7" hidden="1" x14ac:dyDescent="0.35">
      <c r="A246" t="s">
        <v>14</v>
      </c>
      <c r="B246" t="s">
        <v>114</v>
      </c>
      <c r="C246" t="s">
        <v>16</v>
      </c>
      <c r="D246" t="s">
        <v>115</v>
      </c>
      <c r="E246" t="s">
        <v>570</v>
      </c>
      <c r="F246" t="s">
        <v>18</v>
      </c>
      <c r="G246" t="s">
        <v>19</v>
      </c>
    </row>
    <row r="247" spans="1:7" hidden="1" x14ac:dyDescent="0.35">
      <c r="A247" t="s">
        <v>14</v>
      </c>
      <c r="B247" t="s">
        <v>114</v>
      </c>
      <c r="C247" t="s">
        <v>16</v>
      </c>
      <c r="D247" t="s">
        <v>116</v>
      </c>
      <c r="E247" t="s">
        <v>571</v>
      </c>
      <c r="F247" t="s">
        <v>18</v>
      </c>
      <c r="G247" t="s">
        <v>19</v>
      </c>
    </row>
    <row r="248" spans="1:7" hidden="1" x14ac:dyDescent="0.35">
      <c r="A248" t="s">
        <v>14</v>
      </c>
      <c r="B248" t="s">
        <v>114</v>
      </c>
      <c r="C248" t="s">
        <v>16</v>
      </c>
      <c r="D248" t="s">
        <v>572</v>
      </c>
      <c r="E248" t="s">
        <v>573</v>
      </c>
      <c r="F248" t="s">
        <v>18</v>
      </c>
      <c r="G248" t="s">
        <v>19</v>
      </c>
    </row>
    <row r="249" spans="1:7" hidden="1" x14ac:dyDescent="0.35">
      <c r="A249" t="s">
        <v>14</v>
      </c>
      <c r="B249" t="s">
        <v>114</v>
      </c>
      <c r="C249" t="s">
        <v>16</v>
      </c>
      <c r="D249" t="s">
        <v>574</v>
      </c>
      <c r="E249" t="s">
        <v>575</v>
      </c>
      <c r="F249" t="s">
        <v>18</v>
      </c>
      <c r="G249" t="s">
        <v>19</v>
      </c>
    </row>
    <row r="250" spans="1:7" hidden="1" x14ac:dyDescent="0.35">
      <c r="A250" t="s">
        <v>14</v>
      </c>
      <c r="B250" t="s">
        <v>114</v>
      </c>
      <c r="C250" t="s">
        <v>16</v>
      </c>
      <c r="D250" t="s">
        <v>117</v>
      </c>
      <c r="E250" t="s">
        <v>576</v>
      </c>
      <c r="F250" t="s">
        <v>18</v>
      </c>
      <c r="G250" t="s">
        <v>19</v>
      </c>
    </row>
    <row r="251" spans="1:7" hidden="1" x14ac:dyDescent="0.35">
      <c r="A251" t="s">
        <v>14</v>
      </c>
      <c r="B251" t="s">
        <v>114</v>
      </c>
      <c r="C251" t="s">
        <v>16</v>
      </c>
      <c r="D251" t="s">
        <v>577</v>
      </c>
      <c r="E251" t="s">
        <v>578</v>
      </c>
      <c r="F251" t="s">
        <v>18</v>
      </c>
      <c r="G251" t="s">
        <v>19</v>
      </c>
    </row>
    <row r="252" spans="1:7" hidden="1" x14ac:dyDescent="0.35">
      <c r="A252" t="s">
        <v>14</v>
      </c>
      <c r="B252" t="s">
        <v>114</v>
      </c>
      <c r="C252" t="s">
        <v>16</v>
      </c>
      <c r="D252" t="s">
        <v>118</v>
      </c>
      <c r="E252" t="s">
        <v>579</v>
      </c>
      <c r="F252" t="s">
        <v>18</v>
      </c>
      <c r="G252" t="s">
        <v>19</v>
      </c>
    </row>
    <row r="253" spans="1:7" hidden="1" x14ac:dyDescent="0.35">
      <c r="A253" t="s">
        <v>14</v>
      </c>
      <c r="B253" t="s">
        <v>580</v>
      </c>
      <c r="C253" t="s">
        <v>16</v>
      </c>
      <c r="D253" t="s">
        <v>581</v>
      </c>
      <c r="E253" t="s">
        <v>582</v>
      </c>
      <c r="F253" t="s">
        <v>18</v>
      </c>
      <c r="G253" t="s">
        <v>19</v>
      </c>
    </row>
    <row r="254" spans="1:7" hidden="1" x14ac:dyDescent="0.35">
      <c r="A254" t="s">
        <v>14</v>
      </c>
      <c r="B254" t="s">
        <v>580</v>
      </c>
      <c r="C254" t="s">
        <v>16</v>
      </c>
      <c r="D254" t="s">
        <v>583</v>
      </c>
      <c r="E254" t="s">
        <v>584</v>
      </c>
      <c r="F254" t="s">
        <v>18</v>
      </c>
      <c r="G254" t="s">
        <v>19</v>
      </c>
    </row>
    <row r="255" spans="1:7" hidden="1" x14ac:dyDescent="0.35">
      <c r="A255" t="s">
        <v>14</v>
      </c>
      <c r="B255" t="s">
        <v>119</v>
      </c>
      <c r="C255" t="s">
        <v>16</v>
      </c>
      <c r="D255" t="s">
        <v>55</v>
      </c>
      <c r="E255" t="s">
        <v>298</v>
      </c>
      <c r="F255" t="s">
        <v>56</v>
      </c>
      <c r="G255" t="s">
        <v>25</v>
      </c>
    </row>
    <row r="256" spans="1:7" hidden="1" x14ac:dyDescent="0.35">
      <c r="A256" t="s">
        <v>14</v>
      </c>
      <c r="B256" t="s">
        <v>119</v>
      </c>
      <c r="C256" t="s">
        <v>16</v>
      </c>
      <c r="D256" t="s">
        <v>299</v>
      </c>
      <c r="E256" t="s">
        <v>300</v>
      </c>
      <c r="F256" t="s">
        <v>119</v>
      </c>
      <c r="G256" t="s">
        <v>25</v>
      </c>
    </row>
    <row r="257" spans="1:7" hidden="1" x14ac:dyDescent="0.35">
      <c r="A257" t="s">
        <v>14</v>
      </c>
      <c r="B257" t="s">
        <v>119</v>
      </c>
      <c r="C257" t="s">
        <v>16</v>
      </c>
      <c r="D257" t="s">
        <v>396</v>
      </c>
      <c r="E257" t="s">
        <v>397</v>
      </c>
      <c r="F257" t="s">
        <v>119</v>
      </c>
      <c r="G257" t="s">
        <v>25</v>
      </c>
    </row>
    <row r="258" spans="1:7" hidden="1" x14ac:dyDescent="0.35">
      <c r="A258" t="s">
        <v>14</v>
      </c>
      <c r="B258" t="s">
        <v>119</v>
      </c>
      <c r="C258" t="s">
        <v>16</v>
      </c>
      <c r="D258" t="s">
        <v>585</v>
      </c>
      <c r="E258" t="s">
        <v>586</v>
      </c>
      <c r="F258" t="s">
        <v>123</v>
      </c>
      <c r="G258" t="s">
        <v>25</v>
      </c>
    </row>
    <row r="259" spans="1:7" hidden="1" x14ac:dyDescent="0.35">
      <c r="A259" t="s">
        <v>14</v>
      </c>
      <c r="B259" t="s">
        <v>556</v>
      </c>
      <c r="C259" t="s">
        <v>16</v>
      </c>
      <c r="D259" t="s">
        <v>587</v>
      </c>
      <c r="E259" t="s">
        <v>588</v>
      </c>
      <c r="F259" t="s">
        <v>18</v>
      </c>
      <c r="G259" t="s">
        <v>19</v>
      </c>
    </row>
    <row r="260" spans="1:7" hidden="1" x14ac:dyDescent="0.35">
      <c r="A260" t="s">
        <v>14</v>
      </c>
      <c r="B260" t="s">
        <v>556</v>
      </c>
      <c r="C260" t="s">
        <v>16</v>
      </c>
      <c r="D260" t="s">
        <v>589</v>
      </c>
      <c r="E260" t="s">
        <v>590</v>
      </c>
      <c r="F260" t="s">
        <v>18</v>
      </c>
      <c r="G260" t="s">
        <v>19</v>
      </c>
    </row>
    <row r="261" spans="1:7" hidden="1" x14ac:dyDescent="0.35">
      <c r="A261" t="s">
        <v>14</v>
      </c>
      <c r="B261" t="s">
        <v>556</v>
      </c>
      <c r="C261" t="s">
        <v>16</v>
      </c>
      <c r="D261" t="s">
        <v>554</v>
      </c>
      <c r="E261" t="s">
        <v>555</v>
      </c>
      <c r="F261" t="s">
        <v>556</v>
      </c>
      <c r="G261" t="s">
        <v>25</v>
      </c>
    </row>
    <row r="262" spans="1:7" hidden="1" x14ac:dyDescent="0.35">
      <c r="A262" t="s">
        <v>14</v>
      </c>
      <c r="B262" t="s">
        <v>556</v>
      </c>
      <c r="C262" t="s">
        <v>16</v>
      </c>
      <c r="D262" t="s">
        <v>591</v>
      </c>
      <c r="E262" t="s">
        <v>592</v>
      </c>
      <c r="F262" t="s">
        <v>18</v>
      </c>
      <c r="G262" t="s">
        <v>19</v>
      </c>
    </row>
    <row r="263" spans="1:7" hidden="1" x14ac:dyDescent="0.35">
      <c r="A263" t="s">
        <v>14</v>
      </c>
      <c r="B263" t="s">
        <v>368</v>
      </c>
      <c r="C263" t="s">
        <v>16</v>
      </c>
      <c r="D263" t="s">
        <v>366</v>
      </c>
      <c r="E263" t="s">
        <v>367</v>
      </c>
      <c r="F263" t="s">
        <v>368</v>
      </c>
      <c r="G263" t="s">
        <v>25</v>
      </c>
    </row>
    <row r="264" spans="1:7" hidden="1" x14ac:dyDescent="0.35">
      <c r="A264" t="s">
        <v>14</v>
      </c>
      <c r="B264" t="s">
        <v>368</v>
      </c>
      <c r="C264" t="s">
        <v>16</v>
      </c>
      <c r="D264" t="s">
        <v>593</v>
      </c>
      <c r="E264" t="s">
        <v>594</v>
      </c>
      <c r="F264" t="s">
        <v>18</v>
      </c>
      <c r="G264" t="s">
        <v>19</v>
      </c>
    </row>
    <row r="265" spans="1:7" hidden="1" x14ac:dyDescent="0.35">
      <c r="A265" t="s">
        <v>14</v>
      </c>
      <c r="B265" t="s">
        <v>368</v>
      </c>
      <c r="C265" t="s">
        <v>16</v>
      </c>
      <c r="D265" t="s">
        <v>595</v>
      </c>
      <c r="E265" t="s">
        <v>596</v>
      </c>
      <c r="F265" t="s">
        <v>18</v>
      </c>
      <c r="G265" t="s">
        <v>19</v>
      </c>
    </row>
    <row r="266" spans="1:7" hidden="1" x14ac:dyDescent="0.35">
      <c r="A266" t="s">
        <v>14</v>
      </c>
      <c r="B266" t="s">
        <v>368</v>
      </c>
      <c r="C266" t="s">
        <v>16</v>
      </c>
      <c r="D266" t="s">
        <v>597</v>
      </c>
      <c r="E266" t="s">
        <v>598</v>
      </c>
      <c r="F266" t="s">
        <v>18</v>
      </c>
      <c r="G266" t="s">
        <v>19</v>
      </c>
    </row>
    <row r="267" spans="1:7" hidden="1" x14ac:dyDescent="0.35">
      <c r="A267" t="s">
        <v>14</v>
      </c>
      <c r="B267" t="s">
        <v>368</v>
      </c>
      <c r="C267" t="s">
        <v>16</v>
      </c>
      <c r="D267" t="s">
        <v>599</v>
      </c>
      <c r="E267" t="s">
        <v>600</v>
      </c>
      <c r="F267" t="s">
        <v>18</v>
      </c>
      <c r="G267" t="s">
        <v>19</v>
      </c>
    </row>
    <row r="268" spans="1:7" hidden="1" x14ac:dyDescent="0.35">
      <c r="A268" t="s">
        <v>14</v>
      </c>
      <c r="B268" t="s">
        <v>290</v>
      </c>
      <c r="C268" t="s">
        <v>16</v>
      </c>
      <c r="D268" t="s">
        <v>223</v>
      </c>
      <c r="E268" t="s">
        <v>224</v>
      </c>
      <c r="F268" t="s">
        <v>222</v>
      </c>
      <c r="G268" t="s">
        <v>25</v>
      </c>
    </row>
    <row r="269" spans="1:7" hidden="1" x14ac:dyDescent="0.35">
      <c r="A269" t="s">
        <v>14</v>
      </c>
      <c r="B269" t="s">
        <v>290</v>
      </c>
      <c r="C269" t="s">
        <v>16</v>
      </c>
      <c r="D269" t="s">
        <v>601</v>
      </c>
      <c r="E269" t="s">
        <v>602</v>
      </c>
      <c r="F269" t="s">
        <v>18</v>
      </c>
      <c r="G269" t="s">
        <v>19</v>
      </c>
    </row>
    <row r="270" spans="1:7" hidden="1" x14ac:dyDescent="0.35">
      <c r="A270" t="s">
        <v>14</v>
      </c>
      <c r="B270" t="s">
        <v>290</v>
      </c>
      <c r="C270" t="s">
        <v>16</v>
      </c>
      <c r="D270" t="s">
        <v>288</v>
      </c>
      <c r="E270" t="s">
        <v>289</v>
      </c>
      <c r="F270" t="s">
        <v>290</v>
      </c>
      <c r="G270" t="s">
        <v>25</v>
      </c>
    </row>
    <row r="271" spans="1:7" hidden="1" x14ac:dyDescent="0.35">
      <c r="A271" t="s">
        <v>14</v>
      </c>
      <c r="B271" t="s">
        <v>290</v>
      </c>
      <c r="C271" t="s">
        <v>16</v>
      </c>
      <c r="D271" t="s">
        <v>603</v>
      </c>
      <c r="E271" t="s">
        <v>604</v>
      </c>
      <c r="F271" t="s">
        <v>18</v>
      </c>
      <c r="G271" t="s">
        <v>19</v>
      </c>
    </row>
    <row r="272" spans="1:7" hidden="1" x14ac:dyDescent="0.35">
      <c r="A272" t="s">
        <v>14</v>
      </c>
      <c r="B272" t="s">
        <v>290</v>
      </c>
      <c r="C272" t="s">
        <v>16</v>
      </c>
      <c r="D272" t="s">
        <v>605</v>
      </c>
      <c r="E272" t="s">
        <v>606</v>
      </c>
      <c r="F272" t="s">
        <v>18</v>
      </c>
      <c r="G272" t="s">
        <v>19</v>
      </c>
    </row>
    <row r="273" spans="1:7" hidden="1" x14ac:dyDescent="0.35">
      <c r="A273" t="s">
        <v>14</v>
      </c>
      <c r="B273" t="s">
        <v>607</v>
      </c>
      <c r="C273" t="s">
        <v>16</v>
      </c>
      <c r="D273" t="s">
        <v>364</v>
      </c>
      <c r="E273" t="s">
        <v>365</v>
      </c>
      <c r="F273" t="s">
        <v>355</v>
      </c>
      <c r="G273" t="s">
        <v>25</v>
      </c>
    </row>
    <row r="274" spans="1:7" hidden="1" x14ac:dyDescent="0.35">
      <c r="A274" t="s">
        <v>14</v>
      </c>
      <c r="B274" t="s">
        <v>607</v>
      </c>
      <c r="C274" t="s">
        <v>16</v>
      </c>
      <c r="D274" t="s">
        <v>608</v>
      </c>
      <c r="E274" t="s">
        <v>609</v>
      </c>
      <c r="F274" t="s">
        <v>18</v>
      </c>
      <c r="G274" t="s">
        <v>19</v>
      </c>
    </row>
    <row r="275" spans="1:7" hidden="1" x14ac:dyDescent="0.35">
      <c r="A275" t="s">
        <v>14</v>
      </c>
      <c r="B275" t="s">
        <v>120</v>
      </c>
      <c r="C275" t="s">
        <v>16</v>
      </c>
      <c r="D275" t="s">
        <v>456</v>
      </c>
      <c r="E275" t="s">
        <v>457</v>
      </c>
      <c r="F275" t="s">
        <v>455</v>
      </c>
      <c r="G275" t="s">
        <v>25</v>
      </c>
    </row>
    <row r="276" spans="1:7" hidden="1" x14ac:dyDescent="0.35">
      <c r="A276" t="s">
        <v>14</v>
      </c>
      <c r="B276" t="s">
        <v>120</v>
      </c>
      <c r="C276" t="s">
        <v>16</v>
      </c>
      <c r="D276" t="s">
        <v>468</v>
      </c>
      <c r="E276" t="s">
        <v>469</v>
      </c>
      <c r="F276" t="s">
        <v>120</v>
      </c>
      <c r="G276" t="s">
        <v>25</v>
      </c>
    </row>
    <row r="277" spans="1:7" hidden="1" x14ac:dyDescent="0.35">
      <c r="A277" t="s">
        <v>14</v>
      </c>
      <c r="B277" t="s">
        <v>120</v>
      </c>
      <c r="C277" t="s">
        <v>16</v>
      </c>
      <c r="D277" t="s">
        <v>610</v>
      </c>
      <c r="E277" t="s">
        <v>611</v>
      </c>
      <c r="F277" t="s">
        <v>18</v>
      </c>
      <c r="G277" t="s">
        <v>19</v>
      </c>
    </row>
    <row r="278" spans="1:7" hidden="1" x14ac:dyDescent="0.35">
      <c r="A278" t="s">
        <v>14</v>
      </c>
      <c r="B278" t="s">
        <v>120</v>
      </c>
      <c r="C278" t="s">
        <v>16</v>
      </c>
      <c r="D278" t="s">
        <v>121</v>
      </c>
      <c r="E278" t="s">
        <v>612</v>
      </c>
      <c r="F278" t="s">
        <v>18</v>
      </c>
      <c r="G278" t="s">
        <v>19</v>
      </c>
    </row>
    <row r="279" spans="1:7" hidden="1" x14ac:dyDescent="0.35">
      <c r="A279" t="s">
        <v>14</v>
      </c>
      <c r="B279" t="s">
        <v>120</v>
      </c>
      <c r="C279" t="s">
        <v>16</v>
      </c>
      <c r="D279" t="s">
        <v>122</v>
      </c>
      <c r="E279" t="s">
        <v>613</v>
      </c>
      <c r="F279" t="s">
        <v>18</v>
      </c>
      <c r="G279" t="s">
        <v>19</v>
      </c>
    </row>
    <row r="280" spans="1:7" hidden="1" x14ac:dyDescent="0.35">
      <c r="A280" t="s">
        <v>14</v>
      </c>
      <c r="B280" t="s">
        <v>120</v>
      </c>
      <c r="C280" t="s">
        <v>16</v>
      </c>
      <c r="D280" t="s">
        <v>503</v>
      </c>
      <c r="E280" t="s">
        <v>504</v>
      </c>
      <c r="F280" t="s">
        <v>56</v>
      </c>
      <c r="G280" t="s">
        <v>25</v>
      </c>
    </row>
    <row r="281" spans="1:7" hidden="1" x14ac:dyDescent="0.35">
      <c r="A281" t="s">
        <v>14</v>
      </c>
      <c r="B281" t="s">
        <v>614</v>
      </c>
      <c r="C281" t="s">
        <v>16</v>
      </c>
      <c r="D281" t="s">
        <v>615</v>
      </c>
      <c r="E281" t="s">
        <v>616</v>
      </c>
      <c r="F281" t="s">
        <v>18</v>
      </c>
      <c r="G281" t="s">
        <v>19</v>
      </c>
    </row>
    <row r="282" spans="1:7" hidden="1" x14ac:dyDescent="0.35">
      <c r="A282" t="s">
        <v>14</v>
      </c>
      <c r="B282" t="s">
        <v>614</v>
      </c>
      <c r="C282" t="s">
        <v>16</v>
      </c>
      <c r="D282" t="s">
        <v>617</v>
      </c>
      <c r="E282" t="s">
        <v>618</v>
      </c>
      <c r="F282" t="s">
        <v>18</v>
      </c>
      <c r="G282" t="s">
        <v>19</v>
      </c>
    </row>
    <row r="283" spans="1:7" hidden="1" x14ac:dyDescent="0.35">
      <c r="A283" t="s">
        <v>14</v>
      </c>
      <c r="B283" t="s">
        <v>619</v>
      </c>
      <c r="C283" t="s">
        <v>16</v>
      </c>
      <c r="D283" t="s">
        <v>230</v>
      </c>
      <c r="E283" t="s">
        <v>231</v>
      </c>
      <c r="F283" t="s">
        <v>229</v>
      </c>
      <c r="G283" t="s">
        <v>25</v>
      </c>
    </row>
    <row r="284" spans="1:7" hidden="1" x14ac:dyDescent="0.35">
      <c r="A284" t="s">
        <v>14</v>
      </c>
      <c r="B284" t="s">
        <v>619</v>
      </c>
      <c r="C284" t="s">
        <v>16</v>
      </c>
      <c r="D284" t="s">
        <v>620</v>
      </c>
      <c r="E284" t="s">
        <v>621</v>
      </c>
      <c r="F284" t="s">
        <v>18</v>
      </c>
      <c r="G284" t="s">
        <v>19</v>
      </c>
    </row>
    <row r="285" spans="1:7" hidden="1" x14ac:dyDescent="0.35">
      <c r="A285" t="s">
        <v>14</v>
      </c>
      <c r="B285" t="s">
        <v>619</v>
      </c>
      <c r="C285" t="s">
        <v>16</v>
      </c>
      <c r="D285" t="s">
        <v>622</v>
      </c>
      <c r="E285" t="s">
        <v>623</v>
      </c>
      <c r="F285" t="s">
        <v>18</v>
      </c>
      <c r="G285" t="s">
        <v>19</v>
      </c>
    </row>
    <row r="286" spans="1:7" hidden="1" x14ac:dyDescent="0.35">
      <c r="A286" t="s">
        <v>14</v>
      </c>
      <c r="B286" t="s">
        <v>619</v>
      </c>
      <c r="C286" t="s">
        <v>16</v>
      </c>
      <c r="D286" t="s">
        <v>624</v>
      </c>
      <c r="E286" t="s">
        <v>625</v>
      </c>
      <c r="F286" t="s">
        <v>18</v>
      </c>
      <c r="G286" t="s">
        <v>19</v>
      </c>
    </row>
    <row r="287" spans="1:7" hidden="1" x14ac:dyDescent="0.35">
      <c r="A287" t="s">
        <v>14</v>
      </c>
      <c r="B287" t="s">
        <v>619</v>
      </c>
      <c r="C287" t="s">
        <v>16</v>
      </c>
      <c r="D287" t="s">
        <v>626</v>
      </c>
      <c r="E287" t="s">
        <v>627</v>
      </c>
      <c r="F287" t="s">
        <v>18</v>
      </c>
      <c r="G287" t="s">
        <v>19</v>
      </c>
    </row>
    <row r="288" spans="1:7" hidden="1" x14ac:dyDescent="0.35">
      <c r="A288" t="s">
        <v>14</v>
      </c>
      <c r="B288" t="s">
        <v>628</v>
      </c>
      <c r="C288" t="s">
        <v>16</v>
      </c>
      <c r="D288" t="s">
        <v>629</v>
      </c>
      <c r="E288" t="s">
        <v>630</v>
      </c>
      <c r="F288" t="s">
        <v>18</v>
      </c>
      <c r="G288" t="s">
        <v>19</v>
      </c>
    </row>
    <row r="289" spans="1:7" hidden="1" x14ac:dyDescent="0.35">
      <c r="A289" t="s">
        <v>14</v>
      </c>
      <c r="B289" t="s">
        <v>628</v>
      </c>
      <c r="C289" t="s">
        <v>16</v>
      </c>
      <c r="D289" t="s">
        <v>631</v>
      </c>
      <c r="E289" t="s">
        <v>632</v>
      </c>
      <c r="F289" t="s">
        <v>18</v>
      </c>
      <c r="G289" t="s">
        <v>19</v>
      </c>
    </row>
    <row r="290" spans="1:7" hidden="1" x14ac:dyDescent="0.35">
      <c r="A290" t="s">
        <v>14</v>
      </c>
      <c r="B290" t="s">
        <v>123</v>
      </c>
      <c r="C290" t="s">
        <v>16</v>
      </c>
      <c r="D290" t="s">
        <v>55</v>
      </c>
      <c r="E290" t="s">
        <v>298</v>
      </c>
      <c r="F290" t="s">
        <v>56</v>
      </c>
      <c r="G290" t="s">
        <v>25</v>
      </c>
    </row>
    <row r="291" spans="1:7" hidden="1" x14ac:dyDescent="0.35">
      <c r="A291" t="s">
        <v>14</v>
      </c>
      <c r="B291" t="s">
        <v>123</v>
      </c>
      <c r="C291" t="s">
        <v>16</v>
      </c>
      <c r="D291" t="s">
        <v>124</v>
      </c>
      <c r="E291" t="s">
        <v>633</v>
      </c>
      <c r="F291" t="s">
        <v>18</v>
      </c>
      <c r="G291" t="s">
        <v>19</v>
      </c>
    </row>
    <row r="292" spans="1:7" hidden="1" x14ac:dyDescent="0.35">
      <c r="A292" t="s">
        <v>14</v>
      </c>
      <c r="B292" t="s">
        <v>123</v>
      </c>
      <c r="C292" t="s">
        <v>16</v>
      </c>
      <c r="D292" t="s">
        <v>585</v>
      </c>
      <c r="E292" t="s">
        <v>586</v>
      </c>
      <c r="F292" t="s">
        <v>123</v>
      </c>
      <c r="G292" t="s">
        <v>25</v>
      </c>
    </row>
    <row r="293" spans="1:7" hidden="1" x14ac:dyDescent="0.35">
      <c r="A293" t="s">
        <v>14</v>
      </c>
      <c r="B293" t="s">
        <v>123</v>
      </c>
      <c r="C293" t="s">
        <v>16</v>
      </c>
      <c r="D293" t="s">
        <v>634</v>
      </c>
      <c r="E293" t="s">
        <v>635</v>
      </c>
      <c r="F293" t="s">
        <v>18</v>
      </c>
      <c r="G293" t="s">
        <v>19</v>
      </c>
    </row>
    <row r="294" spans="1:7" hidden="1" x14ac:dyDescent="0.35">
      <c r="A294" t="s">
        <v>14</v>
      </c>
      <c r="B294" t="s">
        <v>45</v>
      </c>
      <c r="C294" t="s">
        <v>16</v>
      </c>
      <c r="D294" t="s">
        <v>238</v>
      </c>
      <c r="E294" t="s">
        <v>239</v>
      </c>
      <c r="F294" t="s">
        <v>43</v>
      </c>
      <c r="G294" t="s">
        <v>25</v>
      </c>
    </row>
    <row r="295" spans="1:7" hidden="1" x14ac:dyDescent="0.35">
      <c r="A295" t="s">
        <v>14</v>
      </c>
      <c r="B295" t="s">
        <v>45</v>
      </c>
      <c r="C295" t="s">
        <v>16</v>
      </c>
      <c r="D295" t="s">
        <v>77</v>
      </c>
      <c r="E295" t="s">
        <v>429</v>
      </c>
      <c r="F295" t="s">
        <v>45</v>
      </c>
      <c r="G295" t="s">
        <v>25</v>
      </c>
    </row>
    <row r="296" spans="1:7" hidden="1" x14ac:dyDescent="0.35">
      <c r="A296" t="s">
        <v>14</v>
      </c>
      <c r="B296" t="s">
        <v>45</v>
      </c>
      <c r="C296" t="s">
        <v>16</v>
      </c>
      <c r="D296" t="s">
        <v>125</v>
      </c>
      <c r="E296" t="s">
        <v>636</v>
      </c>
      <c r="F296" t="s">
        <v>18</v>
      </c>
      <c r="G296" t="s">
        <v>19</v>
      </c>
    </row>
    <row r="297" spans="1:7" hidden="1" x14ac:dyDescent="0.35">
      <c r="A297" t="s">
        <v>14</v>
      </c>
      <c r="B297" t="s">
        <v>45</v>
      </c>
      <c r="C297" t="s">
        <v>16</v>
      </c>
      <c r="D297" t="s">
        <v>44</v>
      </c>
      <c r="E297" t="s">
        <v>240</v>
      </c>
      <c r="F297" t="s">
        <v>45</v>
      </c>
      <c r="G297" t="s">
        <v>25</v>
      </c>
    </row>
    <row r="298" spans="1:7" hidden="1" x14ac:dyDescent="0.35">
      <c r="A298" t="s">
        <v>14</v>
      </c>
      <c r="B298" t="s">
        <v>45</v>
      </c>
      <c r="C298" t="s">
        <v>16</v>
      </c>
      <c r="D298" t="s">
        <v>637</v>
      </c>
      <c r="E298" t="s">
        <v>638</v>
      </c>
      <c r="F298" t="s">
        <v>18</v>
      </c>
      <c r="G298" t="s">
        <v>19</v>
      </c>
    </row>
    <row r="299" spans="1:7" hidden="1" x14ac:dyDescent="0.35">
      <c r="A299" t="s">
        <v>14</v>
      </c>
      <c r="B299" t="s">
        <v>639</v>
      </c>
      <c r="C299" t="s">
        <v>16</v>
      </c>
      <c r="D299" t="s">
        <v>640</v>
      </c>
      <c r="E299" t="s">
        <v>641</v>
      </c>
      <c r="F299" t="s">
        <v>18</v>
      </c>
      <c r="G299" t="s">
        <v>19</v>
      </c>
    </row>
    <row r="300" spans="1:7" hidden="1" x14ac:dyDescent="0.35">
      <c r="A300" t="s">
        <v>14</v>
      </c>
      <c r="B300" t="s">
        <v>639</v>
      </c>
      <c r="C300" t="s">
        <v>16</v>
      </c>
      <c r="D300" t="s">
        <v>642</v>
      </c>
      <c r="E300" t="s">
        <v>643</v>
      </c>
      <c r="F300" t="s">
        <v>18</v>
      </c>
      <c r="G300" t="s">
        <v>19</v>
      </c>
    </row>
    <row r="301" spans="1:7" hidden="1" x14ac:dyDescent="0.35">
      <c r="A301" t="s">
        <v>14</v>
      </c>
      <c r="B301" t="s">
        <v>644</v>
      </c>
      <c r="C301" t="s">
        <v>16</v>
      </c>
      <c r="D301" t="s">
        <v>645</v>
      </c>
      <c r="E301" t="s">
        <v>646</v>
      </c>
      <c r="F301" t="s">
        <v>18</v>
      </c>
      <c r="G301" t="s">
        <v>19</v>
      </c>
    </row>
    <row r="302" spans="1:7" hidden="1" x14ac:dyDescent="0.35">
      <c r="A302" t="s">
        <v>14</v>
      </c>
      <c r="B302" t="s">
        <v>126</v>
      </c>
      <c r="C302" t="s">
        <v>16</v>
      </c>
      <c r="D302" t="s">
        <v>27</v>
      </c>
      <c r="E302" t="s">
        <v>162</v>
      </c>
      <c r="F302" t="s">
        <v>26</v>
      </c>
      <c r="G302" t="s">
        <v>25</v>
      </c>
    </row>
    <row r="303" spans="1:7" hidden="1" x14ac:dyDescent="0.35">
      <c r="A303" t="s">
        <v>14</v>
      </c>
      <c r="B303" t="s">
        <v>126</v>
      </c>
      <c r="C303" t="s">
        <v>16</v>
      </c>
      <c r="D303" t="s">
        <v>647</v>
      </c>
      <c r="E303" t="s">
        <v>648</v>
      </c>
      <c r="F303" t="s">
        <v>18</v>
      </c>
      <c r="G303" t="s">
        <v>19</v>
      </c>
    </row>
    <row r="304" spans="1:7" hidden="1" x14ac:dyDescent="0.35">
      <c r="A304" t="s">
        <v>14</v>
      </c>
      <c r="B304" t="s">
        <v>126</v>
      </c>
      <c r="C304" t="s">
        <v>16</v>
      </c>
      <c r="D304" t="s">
        <v>649</v>
      </c>
      <c r="E304" t="s">
        <v>650</v>
      </c>
      <c r="F304" t="s">
        <v>18</v>
      </c>
      <c r="G304" t="s">
        <v>19</v>
      </c>
    </row>
    <row r="305" spans="1:7" hidden="1" x14ac:dyDescent="0.35">
      <c r="A305" t="s">
        <v>14</v>
      </c>
      <c r="B305" t="s">
        <v>126</v>
      </c>
      <c r="C305" t="s">
        <v>16</v>
      </c>
      <c r="D305" t="s">
        <v>127</v>
      </c>
      <c r="E305" t="s">
        <v>651</v>
      </c>
      <c r="F305" t="s">
        <v>18</v>
      </c>
      <c r="G305" t="s">
        <v>19</v>
      </c>
    </row>
    <row r="306" spans="1:7" hidden="1" x14ac:dyDescent="0.35">
      <c r="A306" t="s">
        <v>14</v>
      </c>
      <c r="B306" t="s">
        <v>652</v>
      </c>
      <c r="C306" t="s">
        <v>16</v>
      </c>
      <c r="D306" t="s">
        <v>653</v>
      </c>
      <c r="E306" t="s">
        <v>654</v>
      </c>
      <c r="F306" t="s">
        <v>18</v>
      </c>
      <c r="G306" t="s">
        <v>19</v>
      </c>
    </row>
    <row r="307" spans="1:7" hidden="1" x14ac:dyDescent="0.35">
      <c r="A307" t="s">
        <v>14</v>
      </c>
      <c r="B307" t="s">
        <v>652</v>
      </c>
      <c r="C307" t="s">
        <v>16</v>
      </c>
      <c r="D307" t="s">
        <v>655</v>
      </c>
      <c r="E307" t="s">
        <v>656</v>
      </c>
      <c r="F307" t="s">
        <v>18</v>
      </c>
      <c r="G307" t="s">
        <v>19</v>
      </c>
    </row>
    <row r="308" spans="1:7" hidden="1" x14ac:dyDescent="0.35">
      <c r="A308" t="s">
        <v>14</v>
      </c>
      <c r="B308" t="s">
        <v>293</v>
      </c>
      <c r="C308" t="s">
        <v>16</v>
      </c>
      <c r="D308" t="s">
        <v>291</v>
      </c>
      <c r="E308" t="s">
        <v>292</v>
      </c>
      <c r="F308" t="s">
        <v>293</v>
      </c>
      <c r="G308" t="s">
        <v>25</v>
      </c>
    </row>
    <row r="309" spans="1:7" hidden="1" x14ac:dyDescent="0.35">
      <c r="A309" t="s">
        <v>14</v>
      </c>
      <c r="B309" t="s">
        <v>657</v>
      </c>
      <c r="C309" t="s">
        <v>16</v>
      </c>
      <c r="D309" t="s">
        <v>658</v>
      </c>
      <c r="E309" t="s">
        <v>659</v>
      </c>
      <c r="F309" t="s">
        <v>18</v>
      </c>
      <c r="G309" t="s">
        <v>19</v>
      </c>
    </row>
    <row r="310" spans="1:7" hidden="1" x14ac:dyDescent="0.35">
      <c r="A310" t="s">
        <v>14</v>
      </c>
      <c r="B310" t="s">
        <v>660</v>
      </c>
      <c r="C310" t="s">
        <v>16</v>
      </c>
      <c r="D310" t="s">
        <v>661</v>
      </c>
      <c r="E310" t="s">
        <v>662</v>
      </c>
      <c r="F310" t="s">
        <v>18</v>
      </c>
      <c r="G310" t="s">
        <v>19</v>
      </c>
    </row>
    <row r="311" spans="1:7" hidden="1" x14ac:dyDescent="0.35">
      <c r="A311" t="s">
        <v>14</v>
      </c>
      <c r="B311" t="s">
        <v>660</v>
      </c>
      <c r="C311" t="s">
        <v>16</v>
      </c>
      <c r="D311" t="s">
        <v>663</v>
      </c>
      <c r="E311" t="s">
        <v>664</v>
      </c>
      <c r="F311" t="s">
        <v>18</v>
      </c>
      <c r="G311" t="s">
        <v>19</v>
      </c>
    </row>
    <row r="312" spans="1:7" hidden="1" x14ac:dyDescent="0.35">
      <c r="A312" t="s">
        <v>14</v>
      </c>
      <c r="B312" t="s">
        <v>128</v>
      </c>
      <c r="C312" t="s">
        <v>16</v>
      </c>
      <c r="D312" t="s">
        <v>129</v>
      </c>
      <c r="E312" t="s">
        <v>665</v>
      </c>
      <c r="F312" t="s">
        <v>18</v>
      </c>
      <c r="G312" t="s">
        <v>19</v>
      </c>
    </row>
    <row r="313" spans="1:7" hidden="1" x14ac:dyDescent="0.35">
      <c r="A313" t="s">
        <v>14</v>
      </c>
      <c r="B313" t="s">
        <v>666</v>
      </c>
      <c r="C313" t="s">
        <v>16</v>
      </c>
      <c r="D313" t="s">
        <v>667</v>
      </c>
      <c r="E313" t="s">
        <v>668</v>
      </c>
      <c r="F313" t="s">
        <v>18</v>
      </c>
      <c r="G313" t="s">
        <v>19</v>
      </c>
    </row>
    <row r="314" spans="1:7" hidden="1" x14ac:dyDescent="0.35">
      <c r="A314" t="s">
        <v>14</v>
      </c>
      <c r="B314" t="s">
        <v>666</v>
      </c>
      <c r="C314" t="s">
        <v>16</v>
      </c>
      <c r="D314" t="s">
        <v>669</v>
      </c>
      <c r="E314" t="s">
        <v>670</v>
      </c>
      <c r="F314" t="s">
        <v>18</v>
      </c>
      <c r="G314" t="s">
        <v>19</v>
      </c>
    </row>
    <row r="315" spans="1:7" hidden="1" x14ac:dyDescent="0.35">
      <c r="A315" t="s">
        <v>14</v>
      </c>
      <c r="B315" t="s">
        <v>666</v>
      </c>
      <c r="C315" t="s">
        <v>16</v>
      </c>
      <c r="D315" t="s">
        <v>671</v>
      </c>
      <c r="E315" t="s">
        <v>672</v>
      </c>
      <c r="F315" t="s">
        <v>18</v>
      </c>
      <c r="G315" t="s">
        <v>19</v>
      </c>
    </row>
    <row r="316" spans="1:7" hidden="1" x14ac:dyDescent="0.35">
      <c r="A316" t="s">
        <v>14</v>
      </c>
      <c r="B316" t="s">
        <v>130</v>
      </c>
      <c r="C316" t="s">
        <v>16</v>
      </c>
      <c r="D316" t="s">
        <v>27</v>
      </c>
      <c r="E316" t="s">
        <v>162</v>
      </c>
      <c r="F316" t="s">
        <v>26</v>
      </c>
      <c r="G316" t="s">
        <v>25</v>
      </c>
    </row>
    <row r="317" spans="1:7" hidden="1" x14ac:dyDescent="0.35">
      <c r="A317" t="s">
        <v>14</v>
      </c>
      <c r="B317" t="s">
        <v>130</v>
      </c>
      <c r="C317" t="s">
        <v>16</v>
      </c>
      <c r="D317" t="s">
        <v>281</v>
      </c>
      <c r="E317" t="s">
        <v>282</v>
      </c>
      <c r="F317" t="s">
        <v>278</v>
      </c>
      <c r="G317" t="s">
        <v>25</v>
      </c>
    </row>
    <row r="318" spans="1:7" hidden="1" x14ac:dyDescent="0.35">
      <c r="A318" t="s">
        <v>14</v>
      </c>
      <c r="B318" t="s">
        <v>130</v>
      </c>
      <c r="C318" t="s">
        <v>16</v>
      </c>
      <c r="D318" t="s">
        <v>673</v>
      </c>
      <c r="E318" t="s">
        <v>674</v>
      </c>
      <c r="F318" t="s">
        <v>18</v>
      </c>
      <c r="G318" t="s">
        <v>19</v>
      </c>
    </row>
    <row r="319" spans="1:7" hidden="1" x14ac:dyDescent="0.35">
      <c r="A319" t="s">
        <v>14</v>
      </c>
      <c r="B319" t="s">
        <v>675</v>
      </c>
      <c r="C319" t="s">
        <v>16</v>
      </c>
      <c r="D319" t="s">
        <v>676</v>
      </c>
      <c r="E319" t="s">
        <v>677</v>
      </c>
      <c r="F319" t="s">
        <v>18</v>
      </c>
      <c r="G319" t="s">
        <v>19</v>
      </c>
    </row>
    <row r="320" spans="1:7" hidden="1" x14ac:dyDescent="0.35">
      <c r="A320" t="s">
        <v>14</v>
      </c>
      <c r="B320" t="s">
        <v>678</v>
      </c>
      <c r="C320" t="s">
        <v>16</v>
      </c>
      <c r="D320" t="s">
        <v>679</v>
      </c>
      <c r="E320" t="s">
        <v>680</v>
      </c>
      <c r="F320" t="s">
        <v>18</v>
      </c>
      <c r="G320" t="s">
        <v>19</v>
      </c>
    </row>
    <row r="321" spans="1:7" hidden="1" x14ac:dyDescent="0.35">
      <c r="A321" t="s">
        <v>14</v>
      </c>
      <c r="B321" t="s">
        <v>678</v>
      </c>
      <c r="C321" t="s">
        <v>16</v>
      </c>
      <c r="D321" t="s">
        <v>681</v>
      </c>
      <c r="E321" t="s">
        <v>682</v>
      </c>
      <c r="F321" t="s">
        <v>18</v>
      </c>
      <c r="G321" t="s">
        <v>19</v>
      </c>
    </row>
    <row r="322" spans="1:7" hidden="1" x14ac:dyDescent="0.35">
      <c r="A322" t="s">
        <v>14</v>
      </c>
      <c r="B322" t="s">
        <v>678</v>
      </c>
      <c r="C322" t="s">
        <v>16</v>
      </c>
      <c r="D322" t="s">
        <v>683</v>
      </c>
      <c r="E322" t="s">
        <v>684</v>
      </c>
      <c r="F322" t="s">
        <v>18</v>
      </c>
      <c r="G322" t="s">
        <v>19</v>
      </c>
    </row>
    <row r="323" spans="1:7" hidden="1" x14ac:dyDescent="0.35">
      <c r="A323" t="s">
        <v>14</v>
      </c>
      <c r="B323" t="s">
        <v>131</v>
      </c>
      <c r="C323" t="s">
        <v>16</v>
      </c>
      <c r="D323" t="s">
        <v>369</v>
      </c>
      <c r="E323" t="s">
        <v>370</v>
      </c>
      <c r="F323" t="s">
        <v>131</v>
      </c>
      <c r="G323" t="s">
        <v>25</v>
      </c>
    </row>
    <row r="324" spans="1:7" hidden="1" x14ac:dyDescent="0.35">
      <c r="A324" t="s">
        <v>14</v>
      </c>
      <c r="B324" t="s">
        <v>131</v>
      </c>
      <c r="C324" t="s">
        <v>16</v>
      </c>
      <c r="D324" t="s">
        <v>132</v>
      </c>
      <c r="E324" t="s">
        <v>685</v>
      </c>
      <c r="F324" t="s">
        <v>18</v>
      </c>
      <c r="G324" t="s">
        <v>19</v>
      </c>
    </row>
    <row r="325" spans="1:7" hidden="1" x14ac:dyDescent="0.35">
      <c r="A325" t="s">
        <v>14</v>
      </c>
      <c r="B325" t="s">
        <v>131</v>
      </c>
      <c r="C325" t="s">
        <v>16</v>
      </c>
      <c r="D325" t="s">
        <v>686</v>
      </c>
      <c r="E325" t="s">
        <v>687</v>
      </c>
      <c r="F325" t="s">
        <v>18</v>
      </c>
      <c r="G325" t="s">
        <v>19</v>
      </c>
    </row>
    <row r="326" spans="1:7" hidden="1" x14ac:dyDescent="0.35">
      <c r="A326" t="s">
        <v>14</v>
      </c>
      <c r="B326" t="s">
        <v>131</v>
      </c>
      <c r="C326" t="s">
        <v>16</v>
      </c>
      <c r="D326" t="s">
        <v>688</v>
      </c>
      <c r="E326" t="s">
        <v>689</v>
      </c>
      <c r="F326" t="s">
        <v>18</v>
      </c>
      <c r="G326" t="s">
        <v>19</v>
      </c>
    </row>
    <row r="327" spans="1:7" hidden="1" x14ac:dyDescent="0.35">
      <c r="A327" t="s">
        <v>14</v>
      </c>
      <c r="B327" t="s">
        <v>131</v>
      </c>
      <c r="C327" t="s">
        <v>16</v>
      </c>
      <c r="D327" t="s">
        <v>690</v>
      </c>
      <c r="E327" t="s">
        <v>691</v>
      </c>
      <c r="F327" t="s">
        <v>18</v>
      </c>
      <c r="G327" t="s">
        <v>19</v>
      </c>
    </row>
    <row r="328" spans="1:7" hidden="1" x14ac:dyDescent="0.35">
      <c r="A328" t="s">
        <v>14</v>
      </c>
      <c r="B328" t="s">
        <v>133</v>
      </c>
      <c r="C328" t="s">
        <v>16</v>
      </c>
      <c r="D328" t="s">
        <v>134</v>
      </c>
      <c r="E328" t="s">
        <v>692</v>
      </c>
      <c r="F328" t="s">
        <v>18</v>
      </c>
      <c r="G328" t="s">
        <v>19</v>
      </c>
    </row>
    <row r="329" spans="1:7" hidden="1" x14ac:dyDescent="0.35">
      <c r="A329" t="s">
        <v>14</v>
      </c>
      <c r="B329" t="s">
        <v>133</v>
      </c>
      <c r="C329" t="s">
        <v>16</v>
      </c>
      <c r="D329" t="s">
        <v>693</v>
      </c>
      <c r="E329" t="s">
        <v>694</v>
      </c>
      <c r="F329" t="s">
        <v>18</v>
      </c>
      <c r="G329" t="s">
        <v>19</v>
      </c>
    </row>
    <row r="330" spans="1:7" hidden="1" x14ac:dyDescent="0.35">
      <c r="A330" t="s">
        <v>14</v>
      </c>
      <c r="B330" t="s">
        <v>133</v>
      </c>
      <c r="C330" t="s">
        <v>16</v>
      </c>
      <c r="D330" t="s">
        <v>695</v>
      </c>
      <c r="E330" t="s">
        <v>696</v>
      </c>
      <c r="F330" t="s">
        <v>18</v>
      </c>
      <c r="G330" t="s">
        <v>19</v>
      </c>
    </row>
    <row r="331" spans="1:7" hidden="1" x14ac:dyDescent="0.35">
      <c r="A331" t="s">
        <v>14</v>
      </c>
      <c r="B331" t="s">
        <v>29</v>
      </c>
      <c r="C331" t="s">
        <v>16</v>
      </c>
      <c r="D331" t="s">
        <v>187</v>
      </c>
      <c r="E331" t="s">
        <v>188</v>
      </c>
      <c r="F331" t="s">
        <v>186</v>
      </c>
      <c r="G331" t="s">
        <v>25</v>
      </c>
    </row>
    <row r="332" spans="1:7" hidden="1" x14ac:dyDescent="0.35">
      <c r="A332" t="s">
        <v>14</v>
      </c>
      <c r="B332" t="s">
        <v>29</v>
      </c>
      <c r="C332" t="s">
        <v>16</v>
      </c>
      <c r="D332" t="s">
        <v>697</v>
      </c>
      <c r="E332" t="s">
        <v>698</v>
      </c>
      <c r="F332" t="s">
        <v>18</v>
      </c>
      <c r="G332" t="s">
        <v>19</v>
      </c>
    </row>
    <row r="333" spans="1:7" hidden="1" x14ac:dyDescent="0.35">
      <c r="A333" t="s">
        <v>14</v>
      </c>
      <c r="B333" t="s">
        <v>29</v>
      </c>
      <c r="C333" t="s">
        <v>16</v>
      </c>
      <c r="D333" t="s">
        <v>135</v>
      </c>
      <c r="E333" t="s">
        <v>699</v>
      </c>
      <c r="F333" t="s">
        <v>18</v>
      </c>
      <c r="G333" t="s">
        <v>19</v>
      </c>
    </row>
    <row r="334" spans="1:7" hidden="1" x14ac:dyDescent="0.35">
      <c r="A334" t="s">
        <v>14</v>
      </c>
      <c r="B334" t="s">
        <v>29</v>
      </c>
      <c r="C334" t="s">
        <v>16</v>
      </c>
      <c r="D334" t="s">
        <v>28</v>
      </c>
      <c r="E334" t="s">
        <v>166</v>
      </c>
      <c r="F334" t="s">
        <v>29</v>
      </c>
      <c r="G334" t="s">
        <v>25</v>
      </c>
    </row>
    <row r="335" spans="1:7" hidden="1" x14ac:dyDescent="0.35">
      <c r="A335" t="s">
        <v>14</v>
      </c>
      <c r="B335" t="s">
        <v>29</v>
      </c>
      <c r="C335" t="s">
        <v>16</v>
      </c>
      <c r="D335" t="s">
        <v>184</v>
      </c>
      <c r="E335" t="s">
        <v>185</v>
      </c>
      <c r="F335" t="s">
        <v>29</v>
      </c>
      <c r="G335" t="s">
        <v>25</v>
      </c>
    </row>
    <row r="336" spans="1:7" hidden="1" x14ac:dyDescent="0.35">
      <c r="A336" t="s">
        <v>14</v>
      </c>
      <c r="B336" t="s">
        <v>109</v>
      </c>
      <c r="C336" t="s">
        <v>16</v>
      </c>
      <c r="D336" t="s">
        <v>425</v>
      </c>
      <c r="E336" t="s">
        <v>426</v>
      </c>
      <c r="F336" t="s">
        <v>75</v>
      </c>
      <c r="G336" t="s">
        <v>25</v>
      </c>
    </row>
    <row r="337" spans="1:7" hidden="1" x14ac:dyDescent="0.35">
      <c r="A337" t="s">
        <v>14</v>
      </c>
      <c r="B337" t="s">
        <v>109</v>
      </c>
      <c r="C337" t="s">
        <v>16</v>
      </c>
      <c r="D337" t="s">
        <v>108</v>
      </c>
      <c r="E337" t="s">
        <v>542</v>
      </c>
      <c r="F337" t="s">
        <v>109</v>
      </c>
      <c r="G337" t="s">
        <v>25</v>
      </c>
    </row>
    <row r="338" spans="1:7" hidden="1" x14ac:dyDescent="0.35">
      <c r="A338" t="s">
        <v>14</v>
      </c>
      <c r="B338" t="s">
        <v>109</v>
      </c>
      <c r="C338" t="s">
        <v>16</v>
      </c>
      <c r="D338" t="s">
        <v>700</v>
      </c>
      <c r="E338" t="s">
        <v>701</v>
      </c>
      <c r="F338" t="s">
        <v>18</v>
      </c>
      <c r="G338" t="s">
        <v>19</v>
      </c>
    </row>
  </sheetData>
  <autoFilter ref="A1:G338" xr:uid="{9E53EEC7-1873-4C19-ACA7-647A46A9B705}">
    <filterColumn colId="1">
      <filters>
        <filter val="53"/>
      </filters>
    </filterColumn>
  </autoFilter>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5847A-E633-44F9-B11E-B916C2B5FAB5}">
  <dimension ref="A1:L340"/>
  <sheetViews>
    <sheetView workbookViewId="0">
      <selection activeCell="F4" sqref="F4"/>
    </sheetView>
  </sheetViews>
  <sheetFormatPr defaultRowHeight="14.5" zeroHeight="1" x14ac:dyDescent="0.35"/>
  <cols>
    <col min="1" max="1" width="7.26953125" bestFit="1" customWidth="1"/>
    <col min="2" max="2" width="23.26953125" bestFit="1" customWidth="1"/>
    <col min="3" max="3" width="26.1796875" bestFit="1" customWidth="1"/>
    <col min="6" max="6" width="48.81640625" bestFit="1" customWidth="1"/>
    <col min="12" max="12" width="55.26953125" bestFit="1" customWidth="1"/>
  </cols>
  <sheetData>
    <row r="1" spans="1:12" x14ac:dyDescent="0.35">
      <c r="A1" t="s">
        <v>702</v>
      </c>
      <c r="B1" t="s">
        <v>703</v>
      </c>
      <c r="G1" t="str">
        <f>LEFT('Maximum Rates'!C11,2)</f>
        <v>29</v>
      </c>
      <c r="K1">
        <f>MAX(H:H)</f>
        <v>6</v>
      </c>
    </row>
    <row r="2" spans="1:12" x14ac:dyDescent="0.35">
      <c r="A2" t="s">
        <v>145</v>
      </c>
      <c r="B2" t="s">
        <v>704</v>
      </c>
      <c r="C2" t="s">
        <v>705</v>
      </c>
      <c r="E2" t="str">
        <f>IF('School List'!G2="","",IF('School List'!G2="N",'School List'!B2&amp;'School List'!C2&amp;'School List'!D2,IF('School List'!G2="Y",IF('School List'!F2='School List'!B2,'School List'!B2&amp;'School List'!C2&amp;'School List'!D2,""))))</f>
        <v>0140015</v>
      </c>
      <c r="F2" t="str">
        <f>IF(E2="","",'School List'!E2)</f>
        <v>ADAMS CENTRAL COMMUNITY SCHOOL CORP</v>
      </c>
      <c r="G2" t="str">
        <f>IF(LEFT(E2,2)=$G$1,"x","")</f>
        <v/>
      </c>
      <c r="H2" t="str">
        <f>IF(G2="","",COUNTIF($G$2:$G2,G2))</f>
        <v/>
      </c>
      <c r="I2" t="str">
        <f>IF(G2="","",E2&amp;"-"&amp;F2)</f>
        <v/>
      </c>
      <c r="K2">
        <f>IF(ROW()-1&gt;$K$1,"",ROW()-1)</f>
        <v>1</v>
      </c>
      <c r="L2" t="str">
        <f>IF(K2="","",VLOOKUP(K2,H:I,2,FALSE))</f>
        <v>2943005-HAMILTON SOUTHEASTERN SCHOOL CORPORATION</v>
      </c>
    </row>
    <row r="3" spans="1:12" x14ac:dyDescent="0.35">
      <c r="A3" t="s">
        <v>15</v>
      </c>
      <c r="B3" t="s">
        <v>706</v>
      </c>
      <c r="C3" t="s">
        <v>707</v>
      </c>
      <c r="E3" t="str">
        <f>IF('School List'!G3="","",IF('School List'!G3="N",'School List'!B3&amp;'School List'!C3&amp;'School List'!D3,IF('School List'!G3="Y",IF('School List'!F3='School List'!B3,'School List'!B3&amp;'School List'!C3&amp;'School List'!D3,""))))</f>
        <v>0140025</v>
      </c>
      <c r="F3" t="str">
        <f>IF(E3="","",'School List'!E3)</f>
        <v>NORTH ADAMS COMMUNITY SCHOOL CORP</v>
      </c>
      <c r="G3" t="str">
        <f t="shared" ref="G3:G66" si="0">IF(LEFT(E3,2)=$G$1,"x","")</f>
        <v/>
      </c>
      <c r="H3" t="str">
        <f>IF(G3="","",COUNTIF($G$2:$G3,G3))</f>
        <v/>
      </c>
      <c r="I3" t="str">
        <f t="shared" ref="I3:I66" si="1">IF(G3="","",E3&amp;"-"&amp;F3)</f>
        <v/>
      </c>
      <c r="K3">
        <f t="shared" ref="K3:K17" si="2">IF(ROW()-1&gt;$K$1,"",ROW()-1)</f>
        <v>2</v>
      </c>
      <c r="L3" t="str">
        <f t="shared" ref="L3:L17" si="3">IF(K3="","",VLOOKUP(K3,H:I,2,FALSE))</f>
        <v>2943025-HAMILTON HEIGHTS SCHOOL CORPORATION</v>
      </c>
    </row>
    <row r="4" spans="1:12" x14ac:dyDescent="0.35">
      <c r="A4" t="s">
        <v>21</v>
      </c>
      <c r="B4" t="s">
        <v>708</v>
      </c>
      <c r="C4" t="s">
        <v>709</v>
      </c>
      <c r="E4" t="str">
        <f>IF('School List'!G4="","",IF('School List'!G4="N",'School List'!B4&amp;'School List'!C4&amp;'School List'!D4,IF('School List'!G4="Y",IF('School List'!F4='School List'!B4,'School List'!B4&amp;'School List'!C4&amp;'School List'!D4,""))))</f>
        <v>0140035</v>
      </c>
      <c r="F4" t="str">
        <f>IF(E4="","",'School List'!E4)</f>
        <v>SOUTH ADAMS SCHOOL CORPORATION</v>
      </c>
      <c r="G4" t="str">
        <f t="shared" si="0"/>
        <v/>
      </c>
      <c r="H4" t="str">
        <f>IF(G4="","",COUNTIF($G$2:$G4,G4))</f>
        <v/>
      </c>
      <c r="I4" t="str">
        <f t="shared" si="1"/>
        <v/>
      </c>
      <c r="K4">
        <f t="shared" si="2"/>
        <v>3</v>
      </c>
      <c r="L4" t="str">
        <f t="shared" si="3"/>
        <v>2943030-WESTFIELD-WASHINGTON SCHOOL CORPORATION</v>
      </c>
    </row>
    <row r="5" spans="1:12" x14ac:dyDescent="0.35">
      <c r="A5" t="s">
        <v>26</v>
      </c>
      <c r="B5" t="s">
        <v>710</v>
      </c>
      <c r="C5" t="s">
        <v>711</v>
      </c>
      <c r="E5" t="str">
        <f>IF('School List'!G5="","",IF('School List'!G5="N",'School List'!B5&amp;'School List'!C5&amp;'School List'!D5,IF('School List'!G5="Y",IF('School List'!F5='School List'!B5,'School List'!B5&amp;'School List'!C5&amp;'School List'!D5,""))))</f>
        <v>0240125</v>
      </c>
      <c r="F5" t="str">
        <f>IF(E5="","",'School List'!E5)</f>
        <v>M.S.D. SW ALLEN COUNTY SCHOOL CORP</v>
      </c>
      <c r="G5" t="str">
        <f t="shared" si="0"/>
        <v/>
      </c>
      <c r="H5" t="str">
        <f>IF(G5="","",COUNTIF($G$2:$G5,G5))</f>
        <v/>
      </c>
      <c r="I5" t="str">
        <f t="shared" si="1"/>
        <v/>
      </c>
      <c r="K5">
        <f t="shared" si="2"/>
        <v>4</v>
      </c>
      <c r="L5" t="str">
        <f t="shared" si="3"/>
        <v>2943055-SHERIDAN COMMUNITY SCHOOLS</v>
      </c>
    </row>
    <row r="6" spans="1:12" x14ac:dyDescent="0.35">
      <c r="A6" t="s">
        <v>167</v>
      </c>
      <c r="B6" t="s">
        <v>712</v>
      </c>
      <c r="C6" t="s">
        <v>713</v>
      </c>
      <c r="E6" t="str">
        <f>IF('School List'!G6="","",IF('School List'!G6="N",'School List'!B6&amp;'School List'!C6&amp;'School List'!D6,IF('School List'!G6="Y",IF('School List'!F6='School List'!B6,'School List'!B6&amp;'School List'!C6&amp;'School List'!D6,""))))</f>
        <v>0240225</v>
      </c>
      <c r="F6" t="str">
        <f>IF(E6="","",'School List'!E6)</f>
        <v>NORTHWEST ALLEN COUNTY SCHOOL CORP</v>
      </c>
      <c r="G6" t="str">
        <f t="shared" si="0"/>
        <v/>
      </c>
      <c r="H6" t="str">
        <f>IF(G6="","",COUNTIF($G$2:$G6,G6))</f>
        <v/>
      </c>
      <c r="I6" t="str">
        <f t="shared" si="1"/>
        <v/>
      </c>
      <c r="K6">
        <f t="shared" si="2"/>
        <v>5</v>
      </c>
      <c r="L6" t="str">
        <f t="shared" si="3"/>
        <v>2943060-CARMEL-CLAY SCHOOL CORPORATION</v>
      </c>
    </row>
    <row r="7" spans="1:12" x14ac:dyDescent="0.35">
      <c r="A7" t="s">
        <v>30</v>
      </c>
      <c r="B7" t="s">
        <v>714</v>
      </c>
      <c r="C7" t="s">
        <v>715</v>
      </c>
      <c r="E7" t="str">
        <f>IF('School List'!G7="","",IF('School List'!G7="N",'School List'!B7&amp;'School List'!C7&amp;'School List'!D7,IF('School List'!G7="Y",IF('School List'!F7='School List'!B7,'School List'!B7&amp;'School List'!C7&amp;'School List'!D7,""))))</f>
        <v>0240235</v>
      </c>
      <c r="F7" t="str">
        <f>IF(E7="","",'School List'!E7)</f>
        <v>FORT WAYNE COMMUNITY SCHOOL CORPORATION</v>
      </c>
      <c r="G7" t="str">
        <f t="shared" si="0"/>
        <v/>
      </c>
      <c r="H7" t="str">
        <f>IF(G7="","",COUNTIF($G$2:$G7,G7))</f>
        <v/>
      </c>
      <c r="I7" t="str">
        <f t="shared" si="1"/>
        <v/>
      </c>
      <c r="K7">
        <f t="shared" si="2"/>
        <v>6</v>
      </c>
      <c r="L7" t="str">
        <f t="shared" si="3"/>
        <v>2943070-NOBLESVILLE SCHOOL CORPORATION</v>
      </c>
    </row>
    <row r="8" spans="1:12" x14ac:dyDescent="0.35">
      <c r="A8" t="s">
        <v>35</v>
      </c>
      <c r="B8" t="s">
        <v>716</v>
      </c>
      <c r="C8" t="s">
        <v>717</v>
      </c>
      <c r="E8" t="str">
        <f>IF('School List'!G8="","",IF('School List'!G8="N",'School List'!B8&amp;'School List'!C8&amp;'School List'!D8,IF('School List'!G8="Y",IF('School List'!F8='School List'!B8,'School List'!B8&amp;'School List'!C8&amp;'School List'!D8,""))))</f>
        <v>0240255</v>
      </c>
      <c r="F8" t="str">
        <f>IF(E8="","",'School List'!E8)</f>
        <v>EAST ALLEN COUNTY SCHOOL CORPORATION</v>
      </c>
      <c r="G8" t="str">
        <f t="shared" si="0"/>
        <v/>
      </c>
      <c r="H8" t="str">
        <f>IF(G8="","",COUNTIF($G$2:$G8,G8))</f>
        <v/>
      </c>
      <c r="I8" t="str">
        <f t="shared" si="1"/>
        <v/>
      </c>
      <c r="K8" t="str">
        <f t="shared" si="2"/>
        <v/>
      </c>
      <c r="L8" t="str">
        <f t="shared" si="3"/>
        <v/>
      </c>
    </row>
    <row r="9" spans="1:12" x14ac:dyDescent="0.35">
      <c r="A9" t="s">
        <v>37</v>
      </c>
      <c r="B9" t="s">
        <v>718</v>
      </c>
      <c r="C9" t="s">
        <v>719</v>
      </c>
      <c r="E9" t="str">
        <f>IF('School List'!G9="","",IF('School List'!G9="N",'School List'!B9&amp;'School List'!C9&amp;'School List'!D9,IF('School List'!G9="Y",IF('School List'!F9='School List'!B9,'School List'!B9&amp;'School List'!C9&amp;'School List'!D9,""))))</f>
        <v>0340365</v>
      </c>
      <c r="F9" t="str">
        <f>IF(E9="","",'School List'!E9)</f>
        <v>BARTHOLOMEW CONSOLIDATED SCHOOL CORP</v>
      </c>
      <c r="G9" t="str">
        <f t="shared" si="0"/>
        <v/>
      </c>
      <c r="H9" t="str">
        <f>IF(G9="","",COUNTIF($G$2:$G9,G9))</f>
        <v/>
      </c>
      <c r="I9" t="str">
        <f t="shared" si="1"/>
        <v/>
      </c>
      <c r="K9" t="str">
        <f t="shared" si="2"/>
        <v/>
      </c>
      <c r="L9" t="str">
        <f t="shared" si="3"/>
        <v/>
      </c>
    </row>
    <row r="10" spans="1:12" x14ac:dyDescent="0.35">
      <c r="A10" t="s">
        <v>186</v>
      </c>
      <c r="B10" t="s">
        <v>720</v>
      </c>
      <c r="C10" t="s">
        <v>721</v>
      </c>
      <c r="E10" t="str">
        <f>IF('School List'!G10="","",IF('School List'!G10="N",'School List'!B10&amp;'School List'!C10&amp;'School List'!D10,IF('School List'!G10="Y",IF('School List'!F10='School List'!B10,'School List'!B10&amp;'School List'!C10&amp;'School List'!D10,""))))</f>
        <v>0340370</v>
      </c>
      <c r="F10" t="str">
        <f>IF(E10="","",'School List'!E10)</f>
        <v>FLATROCK-HAWCREEK SCHOOL CORPORATION</v>
      </c>
      <c r="G10" t="str">
        <f t="shared" si="0"/>
        <v/>
      </c>
      <c r="H10" t="str">
        <f>IF(G10="","",COUNTIF($G$2:$G10,G10))</f>
        <v/>
      </c>
      <c r="I10" t="str">
        <f t="shared" si="1"/>
        <v/>
      </c>
      <c r="K10" t="str">
        <f t="shared" si="2"/>
        <v/>
      </c>
      <c r="L10" t="str">
        <f t="shared" si="3"/>
        <v/>
      </c>
    </row>
    <row r="11" spans="1:12" x14ac:dyDescent="0.35">
      <c r="A11" t="s">
        <v>195</v>
      </c>
      <c r="B11" t="s">
        <v>722</v>
      </c>
      <c r="C11" t="s">
        <v>723</v>
      </c>
      <c r="E11" t="str">
        <f>IF('School List'!G11="","",IF('School List'!G11="N",'School List'!B11&amp;'School List'!C11&amp;'School List'!D11,IF('School List'!G11="Y",IF('School List'!F11='School List'!B11,'School List'!B11&amp;'School List'!C11&amp;'School List'!D11,""))))</f>
        <v/>
      </c>
      <c r="F11" t="str">
        <f>IF(E11="","",'School List'!E11)</f>
        <v/>
      </c>
      <c r="G11" t="str">
        <f t="shared" si="0"/>
        <v/>
      </c>
      <c r="H11" t="str">
        <f>IF(G11="","",COUNTIF($G$2:$G11,G11))</f>
        <v/>
      </c>
      <c r="I11" t="str">
        <f t="shared" si="1"/>
        <v/>
      </c>
      <c r="K11" t="str">
        <f t="shared" si="2"/>
        <v/>
      </c>
      <c r="L11" t="str">
        <f t="shared" si="3"/>
        <v/>
      </c>
    </row>
    <row r="12" spans="1:12" x14ac:dyDescent="0.35">
      <c r="A12" t="s">
        <v>204</v>
      </c>
      <c r="B12" t="s">
        <v>724</v>
      </c>
      <c r="C12" t="s">
        <v>725</v>
      </c>
      <c r="E12" t="str">
        <f>IF('School List'!G12="","",IF('School List'!G12="N",'School List'!B12&amp;'School List'!C12&amp;'School List'!D12,IF('School List'!G12="Y",IF('School List'!F12='School List'!B12,'School List'!B12&amp;'School List'!C12&amp;'School List'!D12,""))))</f>
        <v>0440395</v>
      </c>
      <c r="F12" t="str">
        <f>IF(E12="","",'School List'!E12)</f>
        <v>BENTON COMMUNITY SCHOOL CORPORATION</v>
      </c>
      <c r="G12" t="str">
        <f t="shared" si="0"/>
        <v/>
      </c>
      <c r="H12" t="str">
        <f>IF(G12="","",COUNTIF($G$2:$G12,G12))</f>
        <v/>
      </c>
      <c r="I12" t="str">
        <f t="shared" si="1"/>
        <v/>
      </c>
      <c r="K12" t="str">
        <f t="shared" si="2"/>
        <v/>
      </c>
      <c r="L12" t="str">
        <f t="shared" si="3"/>
        <v/>
      </c>
    </row>
    <row r="13" spans="1:12" x14ac:dyDescent="0.35">
      <c r="A13" t="s">
        <v>39</v>
      </c>
      <c r="B13" t="s">
        <v>726</v>
      </c>
      <c r="C13" t="s">
        <v>727</v>
      </c>
      <c r="E13" t="str">
        <f>IF('School List'!G13="","",IF('School List'!G13="N",'School List'!B13&amp;'School List'!C13&amp;'School List'!D13,IF('School List'!G13="Y",IF('School List'!F13='School List'!B13,'School List'!B13&amp;'School List'!C13&amp;'School List'!D13,""))))</f>
        <v/>
      </c>
      <c r="F13" t="str">
        <f>IF(E13="","",'School List'!E13)</f>
        <v/>
      </c>
      <c r="G13" t="str">
        <f t="shared" si="0"/>
        <v/>
      </c>
      <c r="H13" t="str">
        <f>IF(G13="","",COUNTIF($G$2:$G13,G13))</f>
        <v/>
      </c>
      <c r="I13" t="str">
        <f t="shared" si="1"/>
        <v/>
      </c>
      <c r="K13" t="str">
        <f t="shared" si="2"/>
        <v/>
      </c>
      <c r="L13" t="str">
        <f t="shared" si="3"/>
        <v/>
      </c>
    </row>
    <row r="14" spans="1:12" x14ac:dyDescent="0.35">
      <c r="A14" t="s">
        <v>214</v>
      </c>
      <c r="B14" t="s">
        <v>728</v>
      </c>
      <c r="C14" t="s">
        <v>729</v>
      </c>
      <c r="E14" t="str">
        <f>IF('School List'!G14="","",IF('School List'!G14="N",'School List'!B14&amp;'School List'!C14&amp;'School List'!D14,IF('School List'!G14="Y",IF('School List'!F14='School List'!B14,'School List'!B14&amp;'School List'!C14&amp;'School List'!D14,""))))</f>
        <v/>
      </c>
      <c r="F14" t="str">
        <f>IF(E14="","",'School List'!E14)</f>
        <v/>
      </c>
      <c r="G14" t="str">
        <f t="shared" si="0"/>
        <v/>
      </c>
      <c r="H14" t="str">
        <f>IF(G14="","",COUNTIF($G$2:$G14,G14))</f>
        <v/>
      </c>
      <c r="I14" t="str">
        <f t="shared" si="1"/>
        <v/>
      </c>
      <c r="K14" t="str">
        <f t="shared" si="2"/>
        <v/>
      </c>
      <c r="L14" t="str">
        <f t="shared" si="3"/>
        <v/>
      </c>
    </row>
    <row r="15" spans="1:12" x14ac:dyDescent="0.35">
      <c r="A15" t="s">
        <v>41</v>
      </c>
      <c r="B15" t="s">
        <v>730</v>
      </c>
      <c r="C15" t="s">
        <v>731</v>
      </c>
      <c r="E15" t="str">
        <f>IF('School List'!G15="","",IF('School List'!G15="N",'School List'!B15&amp;'School List'!C15&amp;'School List'!D15,IF('School List'!G15="Y",IF('School List'!F15='School List'!B15,'School List'!B15&amp;'School List'!C15&amp;'School List'!D15,""))))</f>
        <v>0540515</v>
      </c>
      <c r="F15" t="str">
        <f>IF(E15="","",'School List'!E15)</f>
        <v>BLACKFORD COUNTY SCHOOL CORPORATION</v>
      </c>
      <c r="G15" t="str">
        <f t="shared" si="0"/>
        <v/>
      </c>
      <c r="H15" t="str">
        <f>IF(G15="","",COUNTIF($G$2:$G15,G15))</f>
        <v/>
      </c>
      <c r="I15" t="str">
        <f t="shared" si="1"/>
        <v/>
      </c>
      <c r="K15" t="str">
        <f t="shared" si="2"/>
        <v/>
      </c>
      <c r="L15" t="str">
        <f t="shared" si="3"/>
        <v/>
      </c>
    </row>
    <row r="16" spans="1:12" x14ac:dyDescent="0.35">
      <c r="A16" t="s">
        <v>222</v>
      </c>
      <c r="B16" t="s">
        <v>732</v>
      </c>
      <c r="C16" t="s">
        <v>733</v>
      </c>
      <c r="E16" t="str">
        <f>IF('School List'!G16="","",IF('School List'!G16="N",'School List'!B16&amp;'School List'!C16&amp;'School List'!D16,IF('School List'!G16="Y",IF('School List'!F16='School List'!B16,'School List'!B16&amp;'School List'!C16&amp;'School List'!D16,""))))</f>
        <v/>
      </c>
      <c r="F16" t="str">
        <f>IF(E16="","",'School List'!E16)</f>
        <v/>
      </c>
      <c r="G16" t="str">
        <f t="shared" si="0"/>
        <v/>
      </c>
      <c r="H16" t="str">
        <f>IF(G16="","",COUNTIF($G$2:$G16,G16))</f>
        <v/>
      </c>
      <c r="I16" t="str">
        <f t="shared" si="1"/>
        <v/>
      </c>
      <c r="K16" t="str">
        <f t="shared" si="2"/>
        <v/>
      </c>
      <c r="L16" t="str">
        <f t="shared" si="3"/>
        <v/>
      </c>
    </row>
    <row r="17" spans="1:12" x14ac:dyDescent="0.35">
      <c r="A17" t="s">
        <v>229</v>
      </c>
      <c r="B17" t="s">
        <v>734</v>
      </c>
      <c r="C17" t="s">
        <v>735</v>
      </c>
      <c r="E17" t="str">
        <f>IF('School List'!G17="","",IF('School List'!G17="N",'School List'!B17&amp;'School List'!C17&amp;'School List'!D17,IF('School List'!G17="Y",IF('School List'!F17='School List'!B17,'School List'!B17&amp;'School List'!C17&amp;'School List'!D17,""))))</f>
        <v>0640615</v>
      </c>
      <c r="F17" t="str">
        <f>IF(E17="","",'School List'!E17)</f>
        <v>WESTERN BOONE COUNTY SCHOOL CORPORATION</v>
      </c>
      <c r="G17" t="str">
        <f t="shared" si="0"/>
        <v/>
      </c>
      <c r="H17" t="str">
        <f>IF(G17="","",COUNTIF($G$2:$G17,G17))</f>
        <v/>
      </c>
      <c r="I17" t="str">
        <f t="shared" si="1"/>
        <v/>
      </c>
      <c r="K17" t="str">
        <f t="shared" si="2"/>
        <v/>
      </c>
      <c r="L17" t="str">
        <f t="shared" si="3"/>
        <v/>
      </c>
    </row>
    <row r="18" spans="1:12" x14ac:dyDescent="0.35">
      <c r="A18" t="s">
        <v>43</v>
      </c>
      <c r="B18" t="s">
        <v>736</v>
      </c>
      <c r="C18" t="s">
        <v>737</v>
      </c>
      <c r="E18" t="str">
        <f>IF('School List'!G18="","",IF('School List'!G18="N",'School List'!B18&amp;'School List'!C18&amp;'School List'!D18,IF('School List'!G18="Y",IF('School List'!F18='School List'!B18,'School List'!B18&amp;'School List'!C18&amp;'School List'!D18,""))))</f>
        <v>0640630</v>
      </c>
      <c r="F18" t="str">
        <f>IF(E18="","",'School List'!E18)</f>
        <v>ZIONSVILLE COMMUNITY SCHOOL CORPORATION</v>
      </c>
      <c r="G18" t="str">
        <f t="shared" si="0"/>
        <v/>
      </c>
      <c r="H18" t="str">
        <f>IF(G18="","",COUNTIF($G$2:$G18,G18))</f>
        <v/>
      </c>
      <c r="I18" t="str">
        <f t="shared" si="1"/>
        <v/>
      </c>
    </row>
    <row r="19" spans="1:12" x14ac:dyDescent="0.35">
      <c r="A19" t="s">
        <v>241</v>
      </c>
      <c r="B19" t="s">
        <v>738</v>
      </c>
      <c r="C19" t="s">
        <v>739</v>
      </c>
      <c r="E19" t="str">
        <f>IF('School List'!G19="","",IF('School List'!G19="N",'School List'!B19&amp;'School List'!C19&amp;'School List'!D19,IF('School List'!G19="Y",IF('School List'!F19='School List'!B19,'School List'!B19&amp;'School List'!C19&amp;'School List'!D19,""))))</f>
        <v>0640665</v>
      </c>
      <c r="F19" t="str">
        <f>IF(E19="","",'School List'!E19)</f>
        <v>LEBANON COMMUNITY SCHOOL CORPORATION</v>
      </c>
      <c r="G19" t="str">
        <f t="shared" si="0"/>
        <v/>
      </c>
      <c r="H19" t="str">
        <f>IF(G19="","",COUNTIF($G$2:$G19,G19))</f>
        <v/>
      </c>
      <c r="I19" t="str">
        <f t="shared" si="1"/>
        <v/>
      </c>
    </row>
    <row r="20" spans="1:12" x14ac:dyDescent="0.35">
      <c r="A20" t="s">
        <v>46</v>
      </c>
      <c r="B20" t="s">
        <v>740</v>
      </c>
      <c r="C20" t="s">
        <v>741</v>
      </c>
      <c r="E20" t="str">
        <f>IF('School List'!G20="","",IF('School List'!G20="N",'School List'!B20&amp;'School List'!C20&amp;'School List'!D20,IF('School List'!G20="Y",IF('School List'!F20='School List'!B20,'School List'!B20&amp;'School List'!C20&amp;'School List'!D20,""))))</f>
        <v/>
      </c>
      <c r="F20" t="str">
        <f>IF(E20="","",'School List'!E20)</f>
        <v/>
      </c>
      <c r="G20" t="str">
        <f t="shared" si="0"/>
        <v/>
      </c>
      <c r="H20" t="str">
        <f>IF(G20="","",COUNTIF($G$2:$G20,G20))</f>
        <v/>
      </c>
      <c r="I20" t="str">
        <f t="shared" si="1"/>
        <v/>
      </c>
    </row>
    <row r="21" spans="1:12" x14ac:dyDescent="0.35">
      <c r="A21" t="s">
        <v>49</v>
      </c>
      <c r="B21" t="s">
        <v>742</v>
      </c>
      <c r="C21" t="s">
        <v>743</v>
      </c>
      <c r="E21" t="str">
        <f>IF('School List'!G21="","",IF('School List'!G21="N",'School List'!B21&amp;'School List'!C21&amp;'School List'!D21,IF('School List'!G21="Y",IF('School List'!F21='School List'!B21,'School List'!B21&amp;'School List'!C21&amp;'School List'!D21,""))))</f>
        <v>0740670</v>
      </c>
      <c r="F21" t="str">
        <f>IF(E21="","",'School List'!E21)</f>
        <v>BROWN COUNTY SCHOOL CORPORATION</v>
      </c>
      <c r="G21" t="str">
        <f t="shared" si="0"/>
        <v/>
      </c>
      <c r="H21" t="str">
        <f>IF(G21="","",COUNTIF($G$2:$G21,G21))</f>
        <v/>
      </c>
      <c r="I21" t="str">
        <f t="shared" si="1"/>
        <v/>
      </c>
    </row>
    <row r="22" spans="1:12" x14ac:dyDescent="0.35">
      <c r="A22" t="s">
        <v>272</v>
      </c>
      <c r="B22" t="s">
        <v>744</v>
      </c>
      <c r="C22" t="s">
        <v>745</v>
      </c>
      <c r="E22" t="str">
        <f>IF('School List'!G22="","",IF('School List'!G22="N",'School List'!B22&amp;'School List'!C22&amp;'School List'!D22,IF('School List'!G22="Y",IF('School List'!F22='School List'!B22,'School List'!B22&amp;'School List'!C22&amp;'School List'!D22,""))))</f>
        <v>0840750</v>
      </c>
      <c r="F22" t="str">
        <f>IF(E22="","",'School List'!E22)</f>
        <v>CARROLL CONSOLIDATED SCHOOL CORPORATION</v>
      </c>
      <c r="G22" t="str">
        <f t="shared" si="0"/>
        <v/>
      </c>
      <c r="H22" t="str">
        <f>IF(G22="","",COUNTIF($G$2:$G22,G22))</f>
        <v/>
      </c>
      <c r="I22" t="str">
        <f t="shared" si="1"/>
        <v/>
      </c>
    </row>
    <row r="23" spans="1:12" x14ac:dyDescent="0.35">
      <c r="A23" t="s">
        <v>275</v>
      </c>
      <c r="B23" t="s">
        <v>746</v>
      </c>
      <c r="C23" t="s">
        <v>747</v>
      </c>
      <c r="E23" t="str">
        <f>IF('School List'!G23="","",IF('School List'!G23="N",'School List'!B23&amp;'School List'!C23&amp;'School List'!D23,IF('School List'!G23="Y",IF('School List'!F23='School List'!B23,'School List'!B23&amp;'School List'!C23&amp;'School List'!D23,""))))</f>
        <v>0840755</v>
      </c>
      <c r="F23" t="str">
        <f>IF(E23="","",'School List'!E23)</f>
        <v>DELPHI COMMUNITY SCHOOL CORPORATION</v>
      </c>
      <c r="G23" t="str">
        <f t="shared" si="0"/>
        <v/>
      </c>
      <c r="H23" t="str">
        <f>IF(G23="","",COUNTIF($G$2:$G23,G23))</f>
        <v/>
      </c>
      <c r="I23" t="str">
        <f t="shared" si="1"/>
        <v/>
      </c>
    </row>
    <row r="24" spans="1:12" x14ac:dyDescent="0.35">
      <c r="A24" t="s">
        <v>278</v>
      </c>
      <c r="B24" t="s">
        <v>748</v>
      </c>
      <c r="C24" t="s">
        <v>749</v>
      </c>
      <c r="E24" t="str">
        <f>IF('School List'!G24="","",IF('School List'!G24="N",'School List'!B24&amp;'School List'!C24&amp;'School List'!D24,IF('School List'!G24="Y",IF('School List'!F24='School List'!B24,'School List'!B24&amp;'School List'!C24&amp;'School List'!D24,""))))</f>
        <v/>
      </c>
      <c r="F24" t="str">
        <f>IF(E24="","",'School List'!E24)</f>
        <v/>
      </c>
      <c r="G24" t="str">
        <f t="shared" si="0"/>
        <v/>
      </c>
      <c r="H24" t="str">
        <f>IF(G24="","",COUNTIF($G$2:$G24,G24))</f>
        <v/>
      </c>
      <c r="I24" t="str">
        <f t="shared" si="1"/>
        <v/>
      </c>
    </row>
    <row r="25" spans="1:12" x14ac:dyDescent="0.35">
      <c r="A25" t="s">
        <v>285</v>
      </c>
      <c r="B25" t="s">
        <v>750</v>
      </c>
      <c r="C25" t="s">
        <v>751</v>
      </c>
      <c r="E25" t="str">
        <f>IF('School List'!G25="","",IF('School List'!G25="N",'School List'!B25&amp;'School List'!C25&amp;'School List'!D25,IF('School List'!G25="Y",IF('School List'!F25='School List'!B25,'School List'!B25&amp;'School List'!C25&amp;'School List'!D25,""))))</f>
        <v/>
      </c>
      <c r="F25" t="str">
        <f>IF(E25="","",'School List'!E25)</f>
        <v/>
      </c>
      <c r="G25" t="str">
        <f t="shared" si="0"/>
        <v/>
      </c>
      <c r="H25" t="str">
        <f>IF(G25="","",COUNTIF($G$2:$G25,G25))</f>
        <v/>
      </c>
      <c r="I25" t="str">
        <f t="shared" si="1"/>
        <v/>
      </c>
    </row>
    <row r="26" spans="1:12" x14ac:dyDescent="0.35">
      <c r="A26" t="s">
        <v>54</v>
      </c>
      <c r="B26" t="s">
        <v>752</v>
      </c>
      <c r="C26" t="s">
        <v>753</v>
      </c>
      <c r="E26" t="str">
        <f>IF('School List'!G26="","",IF('School List'!G26="N",'School List'!B26&amp;'School List'!C26&amp;'School List'!D26,IF('School List'!G26="Y",IF('School List'!F26='School List'!B26,'School List'!B26&amp;'School List'!C26&amp;'School List'!D26,""))))</f>
        <v>0940775</v>
      </c>
      <c r="F26" t="str">
        <f>IF(E26="","",'School List'!E26)</f>
        <v>PIONEER REGIONAL SCHOOL CORPORATION</v>
      </c>
      <c r="G26" t="str">
        <f t="shared" si="0"/>
        <v/>
      </c>
      <c r="H26" t="str">
        <f>IF(G26="","",COUNTIF($G$2:$G26,G26))</f>
        <v/>
      </c>
      <c r="I26" t="str">
        <f t="shared" si="1"/>
        <v/>
      </c>
    </row>
    <row r="27" spans="1:12" x14ac:dyDescent="0.35">
      <c r="A27" t="s">
        <v>301</v>
      </c>
      <c r="B27" t="s">
        <v>754</v>
      </c>
      <c r="C27" t="s">
        <v>755</v>
      </c>
      <c r="E27" t="str">
        <f>IF('School List'!G27="","",IF('School List'!G27="N",'School List'!B27&amp;'School List'!C27&amp;'School List'!D27,IF('School List'!G27="Y",IF('School List'!F27='School List'!B27,'School List'!B27&amp;'School List'!C27&amp;'School List'!D27,""))))</f>
        <v>0940815</v>
      </c>
      <c r="F27" t="str">
        <f>IF(E27="","",'School List'!E27)</f>
        <v>LEWIS CASS SCHOOLS</v>
      </c>
      <c r="G27" t="str">
        <f t="shared" si="0"/>
        <v/>
      </c>
      <c r="H27" t="str">
        <f>IF(G27="","",COUNTIF($G$2:$G27,G27))</f>
        <v/>
      </c>
      <c r="I27" t="str">
        <f t="shared" si="1"/>
        <v/>
      </c>
    </row>
    <row r="28" spans="1:12" x14ac:dyDescent="0.35">
      <c r="A28" t="s">
        <v>308</v>
      </c>
      <c r="B28" t="s">
        <v>756</v>
      </c>
      <c r="C28" t="s">
        <v>757</v>
      </c>
      <c r="E28" t="str">
        <f>IF('School List'!G28="","",IF('School List'!G28="N",'School List'!B28&amp;'School List'!C28&amp;'School List'!D28,IF('School List'!G28="Y",IF('School List'!F28='School List'!B28,'School List'!B28&amp;'School List'!C28&amp;'School List'!D28,""))))</f>
        <v>0940875</v>
      </c>
      <c r="F28" t="str">
        <f>IF(E28="","",'School List'!E28)</f>
        <v>LOGANSPORT COMMUNITY SCHOOL CORPORATION</v>
      </c>
      <c r="G28" t="str">
        <f t="shared" si="0"/>
        <v/>
      </c>
      <c r="H28" t="str">
        <f>IF(G28="","",COUNTIF($G$2:$G28,G28))</f>
        <v/>
      </c>
      <c r="I28" t="str">
        <f t="shared" si="1"/>
        <v/>
      </c>
    </row>
    <row r="29" spans="1:12" x14ac:dyDescent="0.35">
      <c r="A29" t="s">
        <v>57</v>
      </c>
      <c r="B29" t="s">
        <v>758</v>
      </c>
      <c r="C29" t="s">
        <v>759</v>
      </c>
      <c r="E29" t="str">
        <f>IF('School List'!G29="","",IF('School List'!G29="N",'School List'!B29&amp;'School List'!C29&amp;'School List'!D29,IF('School List'!G29="Y",IF('School List'!F29='School List'!B29,'School List'!B29&amp;'School List'!C29&amp;'School List'!D29,""))))</f>
        <v/>
      </c>
      <c r="F29" t="str">
        <f>IF(E29="","",'School List'!E29)</f>
        <v/>
      </c>
      <c r="G29" t="str">
        <f t="shared" si="0"/>
        <v/>
      </c>
      <c r="H29" t="str">
        <f>IF(G29="","",COUNTIF($G$2:$G29,G29))</f>
        <v/>
      </c>
      <c r="I29" t="str">
        <f t="shared" si="1"/>
        <v/>
      </c>
    </row>
    <row r="30" spans="1:12" x14ac:dyDescent="0.35">
      <c r="A30" t="s">
        <v>34</v>
      </c>
      <c r="B30" t="s">
        <v>760</v>
      </c>
      <c r="C30" t="s">
        <v>761</v>
      </c>
      <c r="E30" t="str">
        <f>IF('School List'!G30="","",IF('School List'!G30="N",'School List'!B30&amp;'School List'!C30&amp;'School List'!D30,IF('School List'!G30="Y",IF('School List'!F30='School List'!B30,'School List'!B30&amp;'School List'!C30&amp;'School List'!D30,""))))</f>
        <v>1040935</v>
      </c>
      <c r="F30" t="str">
        <f>IF(E30="","",'School List'!E30)</f>
        <v>BORDEN-HENRYVILLE SCHOOL CORPORATION</v>
      </c>
      <c r="G30" t="str">
        <f t="shared" si="0"/>
        <v/>
      </c>
      <c r="H30" t="str">
        <f>IF(G30="","",COUNTIF($G$2:$G30,G30))</f>
        <v/>
      </c>
      <c r="I30" t="str">
        <f t="shared" si="1"/>
        <v/>
      </c>
    </row>
    <row r="31" spans="1:12" x14ac:dyDescent="0.35">
      <c r="A31" t="s">
        <v>64</v>
      </c>
      <c r="B31" t="s">
        <v>762</v>
      </c>
      <c r="C31" t="s">
        <v>763</v>
      </c>
      <c r="E31" t="str">
        <f>IF('School List'!G31="","",IF('School List'!G31="N",'School List'!B31&amp;'School List'!C31&amp;'School List'!D31,IF('School List'!G31="Y",IF('School List'!F31='School List'!B31,'School List'!B31&amp;'School List'!C31&amp;'School List'!D31,""))))</f>
        <v>1040945</v>
      </c>
      <c r="F31" t="str">
        <f>IF(E31="","",'School List'!E31)</f>
        <v>SILVER CREEK SCHOOL CORPORATION</v>
      </c>
      <c r="G31" t="str">
        <f t="shared" si="0"/>
        <v/>
      </c>
      <c r="H31" t="str">
        <f>IF(G31="","",COUNTIF($G$2:$G31,G31))</f>
        <v/>
      </c>
      <c r="I31" t="str">
        <f t="shared" si="1"/>
        <v/>
      </c>
    </row>
    <row r="32" spans="1:12" x14ac:dyDescent="0.35">
      <c r="A32" t="s">
        <v>66</v>
      </c>
      <c r="B32" t="s">
        <v>764</v>
      </c>
      <c r="C32" t="s">
        <v>765</v>
      </c>
      <c r="E32" t="str">
        <f>IF('School List'!G32="","",IF('School List'!G32="N",'School List'!B32&amp;'School List'!C32&amp;'School List'!D32,IF('School List'!G32="Y",IF('School List'!F32='School List'!B32,'School List'!B32&amp;'School List'!C32&amp;'School List'!D32,""))))</f>
        <v>1041000</v>
      </c>
      <c r="F32" t="str">
        <f>IF(E32="","",'School List'!E32)</f>
        <v>CLARKSVILLE COMMUNITY SCHOOL CORPORATION</v>
      </c>
      <c r="G32" t="str">
        <f t="shared" si="0"/>
        <v/>
      </c>
      <c r="H32" t="str">
        <f>IF(G32="","",COUNTIF($G$2:$G32,G32))</f>
        <v/>
      </c>
      <c r="I32" t="str">
        <f t="shared" si="1"/>
        <v/>
      </c>
    </row>
    <row r="33" spans="1:9" x14ac:dyDescent="0.35">
      <c r="A33" t="s">
        <v>68</v>
      </c>
      <c r="B33" t="s">
        <v>766</v>
      </c>
      <c r="C33" t="s">
        <v>767</v>
      </c>
      <c r="E33" t="str">
        <f>IF('School List'!G33="","",IF('School List'!G33="N",'School List'!B33&amp;'School List'!C33&amp;'School List'!D33,IF('School List'!G33="Y",IF('School List'!F33='School List'!B33,'School List'!B33&amp;'School List'!C33&amp;'School List'!D33,""))))</f>
        <v>1041010</v>
      </c>
      <c r="F33" t="str">
        <f>IF(E33="","",'School List'!E33)</f>
        <v>GREATER CLARK COUNTY SCHOOL CORPORATION</v>
      </c>
      <c r="G33" t="str">
        <f t="shared" si="0"/>
        <v/>
      </c>
      <c r="H33" t="str">
        <f>IF(G33="","",COUNTIF($G$2:$G33,G33))</f>
        <v/>
      </c>
      <c r="I33" t="str">
        <f t="shared" si="1"/>
        <v/>
      </c>
    </row>
    <row r="34" spans="1:9" x14ac:dyDescent="0.35">
      <c r="A34" t="s">
        <v>355</v>
      </c>
      <c r="B34" t="s">
        <v>768</v>
      </c>
      <c r="C34" t="s">
        <v>769</v>
      </c>
      <c r="E34" t="str">
        <f>IF('School List'!G34="","",IF('School List'!G34="N",'School List'!B34&amp;'School List'!C34&amp;'School List'!D34,IF('School List'!G34="Y",IF('School List'!F34='School List'!B34,'School List'!B34&amp;'School List'!C34&amp;'School List'!D34,""))))</f>
        <v>1141125</v>
      </c>
      <c r="F34" t="str">
        <f>IF(E34="","",'School List'!E34)</f>
        <v>CLAY COMMUNITY SCHOOL CORPORATION</v>
      </c>
      <c r="G34" t="str">
        <f t="shared" si="0"/>
        <v/>
      </c>
      <c r="H34" t="str">
        <f>IF(G34="","",COUNTIF($G$2:$G34,G34))</f>
        <v/>
      </c>
      <c r="I34" t="str">
        <f t="shared" si="1"/>
        <v/>
      </c>
    </row>
    <row r="35" spans="1:9" x14ac:dyDescent="0.35">
      <c r="A35" t="s">
        <v>371</v>
      </c>
      <c r="B35" t="s">
        <v>770</v>
      </c>
      <c r="C35" t="s">
        <v>771</v>
      </c>
      <c r="E35" t="str">
        <f>IF('School List'!G35="","",IF('School List'!G35="N",'School List'!B35&amp;'School List'!C35&amp;'School List'!D35,IF('School List'!G35="Y",IF('School List'!F35='School List'!B35,'School List'!B35&amp;'School List'!C35&amp;'School List'!D35,""))))</f>
        <v>1142960</v>
      </c>
      <c r="F35" t="str">
        <f>IF(E35="","",'School List'!E35)</f>
        <v>M.S.D. SHAKAMAK SCHOOL CORPORATION</v>
      </c>
      <c r="G35" t="str">
        <f t="shared" si="0"/>
        <v/>
      </c>
      <c r="H35" t="str">
        <f>IF(G35="","",COUNTIF($G$2:$G35,G35))</f>
        <v/>
      </c>
      <c r="I35" t="str">
        <f t="shared" si="1"/>
        <v/>
      </c>
    </row>
    <row r="36" spans="1:9" x14ac:dyDescent="0.35">
      <c r="A36" t="s">
        <v>382</v>
      </c>
      <c r="B36" t="s">
        <v>772</v>
      </c>
      <c r="C36" t="s">
        <v>773</v>
      </c>
      <c r="E36" t="str">
        <f>IF('School List'!G36="","",IF('School List'!G36="N",'School List'!B36&amp;'School List'!C36&amp;'School List'!D36,IF('School List'!G36="Y",IF('School List'!F36='School List'!B36,'School List'!B36&amp;'School List'!C36&amp;'School List'!D36,""))))</f>
        <v>1241150</v>
      </c>
      <c r="F36" t="str">
        <f>IF(E36="","",'School List'!E36)</f>
        <v>CLINTON CENTRAL SCHOOL CORPORATION</v>
      </c>
      <c r="G36" t="str">
        <f t="shared" si="0"/>
        <v/>
      </c>
      <c r="H36" t="str">
        <f>IF(G36="","",COUNTIF($G$2:$G36,G36))</f>
        <v/>
      </c>
      <c r="I36" t="str">
        <f t="shared" si="1"/>
        <v/>
      </c>
    </row>
    <row r="37" spans="1:9" x14ac:dyDescent="0.35">
      <c r="A37" t="s">
        <v>70</v>
      </c>
      <c r="B37" t="s">
        <v>774</v>
      </c>
      <c r="C37" t="s">
        <v>775</v>
      </c>
      <c r="E37" t="str">
        <f>IF('School List'!G37="","",IF('School List'!G37="N",'School List'!B37&amp;'School List'!C37&amp;'School List'!D37,IF('School List'!G37="Y",IF('School List'!F37='School List'!B37,'School List'!B37&amp;'School List'!C37&amp;'School List'!D37,""))))</f>
        <v>1241160</v>
      </c>
      <c r="F37" t="str">
        <f>IF(E37="","",'School List'!E37)</f>
        <v>CLINTON PRAIRIE SCHOOL CORPORATION</v>
      </c>
      <c r="G37" t="str">
        <f t="shared" si="0"/>
        <v/>
      </c>
      <c r="H37" t="str">
        <f>IF(G37="","",COUNTIF($G$2:$G37,G37))</f>
        <v/>
      </c>
      <c r="I37" t="str">
        <f t="shared" si="1"/>
        <v/>
      </c>
    </row>
    <row r="38" spans="1:9" x14ac:dyDescent="0.35">
      <c r="A38" t="s">
        <v>72</v>
      </c>
      <c r="B38" t="s">
        <v>776</v>
      </c>
      <c r="C38" t="s">
        <v>777</v>
      </c>
      <c r="E38" t="str">
        <f>IF('School List'!G38="","",IF('School List'!G38="N",'School List'!B38&amp;'School List'!C38&amp;'School List'!D38,IF('School List'!G38="Y",IF('School List'!F38='School List'!B38,'School List'!B38&amp;'School List'!C38&amp;'School List'!D38,""))))</f>
        <v>1241170</v>
      </c>
      <c r="F38" t="str">
        <f>IF(E38="","",'School List'!E38)</f>
        <v>FRANKFORT COMMUNITY SCHOOL CORPORATION</v>
      </c>
      <c r="G38" t="str">
        <f t="shared" si="0"/>
        <v/>
      </c>
      <c r="H38" t="str">
        <f>IF(G38="","",COUNTIF($G$2:$G38,G38))</f>
        <v/>
      </c>
      <c r="I38" t="str">
        <f t="shared" si="1"/>
        <v/>
      </c>
    </row>
    <row r="39" spans="1:9" x14ac:dyDescent="0.35">
      <c r="A39" t="s">
        <v>172</v>
      </c>
      <c r="B39" t="s">
        <v>778</v>
      </c>
      <c r="C39" t="s">
        <v>779</v>
      </c>
      <c r="E39" t="str">
        <f>IF('School List'!G39="","",IF('School List'!G39="N",'School List'!B39&amp;'School List'!C39&amp;'School List'!D39,IF('School List'!G39="Y",IF('School List'!F39='School List'!B39,'School List'!B39&amp;'School List'!C39&amp;'School List'!D39,""))))</f>
        <v>1241180</v>
      </c>
      <c r="F39" t="str">
        <f>IF(E39="","",'School List'!E39)</f>
        <v>ROSSVILLE CONSOLIDATED SCHOOL CORP</v>
      </c>
      <c r="G39" t="str">
        <f t="shared" si="0"/>
        <v/>
      </c>
      <c r="H39" t="str">
        <f>IF(G39="","",COUNTIF($G$2:$G39,G39))</f>
        <v/>
      </c>
      <c r="I39" t="str">
        <f t="shared" si="1"/>
        <v/>
      </c>
    </row>
    <row r="40" spans="1:9" x14ac:dyDescent="0.35">
      <c r="A40" t="s">
        <v>398</v>
      </c>
      <c r="B40" t="s">
        <v>780</v>
      </c>
      <c r="C40" t="s">
        <v>781</v>
      </c>
      <c r="E40" t="str">
        <f>IF('School List'!G40="","",IF('School List'!G40="N",'School List'!B40&amp;'School List'!C40&amp;'School List'!D40,IF('School List'!G40="Y",IF('School List'!F40='School List'!B40,'School List'!B40&amp;'School List'!C40&amp;'School List'!D40,""))))</f>
        <v>1341300</v>
      </c>
      <c r="F40" t="str">
        <f>IF(E40="","",'School List'!E40)</f>
        <v>CRAWFORD COUNTY COMMUNITY SCHOOL CORP</v>
      </c>
      <c r="G40" t="str">
        <f t="shared" si="0"/>
        <v/>
      </c>
      <c r="H40" t="str">
        <f>IF(G40="","",COUNTIF($G$2:$G40,G40))</f>
        <v/>
      </c>
      <c r="I40" t="str">
        <f t="shared" si="1"/>
        <v/>
      </c>
    </row>
    <row r="41" spans="1:9" x14ac:dyDescent="0.35">
      <c r="A41" t="s">
        <v>403</v>
      </c>
      <c r="B41" t="s">
        <v>782</v>
      </c>
      <c r="C41" t="s">
        <v>783</v>
      </c>
      <c r="E41" t="str">
        <f>IF('School List'!G41="","",IF('School List'!G41="N",'School List'!B41&amp;'School List'!C41&amp;'School List'!D41,IF('School List'!G41="Y",IF('School List'!F41='School List'!B41,'School List'!B41&amp;'School List'!C41&amp;'School List'!D41,""))))</f>
        <v>1441315</v>
      </c>
      <c r="F41" t="str">
        <f>IF(E41="","",'School List'!E41)</f>
        <v>BARR-REEVE COMMUNITY SCHOOL CORPORATION</v>
      </c>
      <c r="G41" t="str">
        <f t="shared" si="0"/>
        <v/>
      </c>
      <c r="H41" t="str">
        <f>IF(G41="","",COUNTIF($G$2:$G41,G41))</f>
        <v/>
      </c>
      <c r="I41" t="str">
        <f t="shared" si="1"/>
        <v/>
      </c>
    </row>
    <row r="42" spans="1:9" x14ac:dyDescent="0.35">
      <c r="A42" t="s">
        <v>24</v>
      </c>
      <c r="B42" t="s">
        <v>784</v>
      </c>
      <c r="C42" t="s">
        <v>785</v>
      </c>
      <c r="E42" t="str">
        <f>IF('School List'!G42="","",IF('School List'!G42="N",'School List'!B42&amp;'School List'!C42&amp;'School List'!D42,IF('School List'!G42="Y",IF('School List'!F42='School List'!B42,'School List'!B42&amp;'School List'!C42&amp;'School List'!D42,""))))</f>
        <v>1441375</v>
      </c>
      <c r="F42" t="str">
        <f>IF(E42="","",'School List'!E42)</f>
        <v>NORTH DAVIESS COUNTY SCHOOL CORPORATION</v>
      </c>
      <c r="G42" t="str">
        <f t="shared" si="0"/>
        <v/>
      </c>
      <c r="H42" t="str">
        <f>IF(G42="","",COUNTIF($G$2:$G42,G42))</f>
        <v/>
      </c>
      <c r="I42" t="str">
        <f t="shared" si="1"/>
        <v/>
      </c>
    </row>
    <row r="43" spans="1:9" x14ac:dyDescent="0.35">
      <c r="A43" t="s">
        <v>414</v>
      </c>
      <c r="B43" t="s">
        <v>786</v>
      </c>
      <c r="C43" t="s">
        <v>787</v>
      </c>
      <c r="E43" t="str">
        <f>IF('School List'!G43="","",IF('School List'!G43="N",'School List'!B43&amp;'School List'!C43&amp;'School List'!D43,IF('School List'!G43="Y",IF('School List'!F43='School List'!B43,'School List'!B43&amp;'School List'!C43&amp;'School List'!D43,""))))</f>
        <v>1441405</v>
      </c>
      <c r="F43" t="str">
        <f>IF(E43="","",'School List'!E43)</f>
        <v>WASHINGTON COMMUNITY SCHOOL CORPORATION</v>
      </c>
      <c r="G43" t="str">
        <f t="shared" si="0"/>
        <v/>
      </c>
      <c r="H43" t="str">
        <f>IF(G43="","",COUNTIF($G$2:$G43,G43))</f>
        <v/>
      </c>
      <c r="I43" t="str">
        <f t="shared" si="1"/>
        <v/>
      </c>
    </row>
    <row r="44" spans="1:9" x14ac:dyDescent="0.35">
      <c r="A44" t="s">
        <v>75</v>
      </c>
      <c r="B44" t="s">
        <v>788</v>
      </c>
      <c r="C44" t="s">
        <v>789</v>
      </c>
      <c r="E44" t="str">
        <f>IF('School List'!G44="","",IF('School List'!G44="N",'School List'!B44&amp;'School List'!C44&amp;'School List'!D44,IF('School List'!G44="Y",IF('School List'!F44='School List'!B44,'School List'!B44&amp;'School List'!C44&amp;'School List'!D44,""))))</f>
        <v>1541560</v>
      </c>
      <c r="F44" t="str">
        <f>IF(E44="","",'School List'!E44)</f>
        <v>SUNMAN-DEARBORN COMMUNITY SCHOOL CORP</v>
      </c>
      <c r="G44" t="str">
        <f t="shared" si="0"/>
        <v/>
      </c>
      <c r="H44" t="str">
        <f>IF(G44="","",COUNTIF($G$2:$G44,G44))</f>
        <v/>
      </c>
      <c r="I44" t="str">
        <f t="shared" si="1"/>
        <v/>
      </c>
    </row>
    <row r="45" spans="1:9" x14ac:dyDescent="0.35">
      <c r="A45" t="s">
        <v>76</v>
      </c>
      <c r="B45" t="s">
        <v>790</v>
      </c>
      <c r="C45" t="s">
        <v>791</v>
      </c>
      <c r="E45" t="str">
        <f>IF('School List'!G45="","",IF('School List'!G45="N",'School List'!B45&amp;'School List'!C45&amp;'School List'!D45,IF('School List'!G45="Y",IF('School List'!F45='School List'!B45,'School List'!B45&amp;'School List'!C45&amp;'School List'!D45,""))))</f>
        <v>1541600</v>
      </c>
      <c r="F45" t="str">
        <f>IF(E45="","",'School List'!E45)</f>
        <v>SOUTH DEARBORN COMMUNITY SCHOOL CORP</v>
      </c>
      <c r="G45" t="str">
        <f t="shared" si="0"/>
        <v/>
      </c>
      <c r="H45" t="str">
        <f>IF(G45="","",COUNTIF($G$2:$G45,G45))</f>
        <v/>
      </c>
      <c r="I45" t="str">
        <f t="shared" si="1"/>
        <v/>
      </c>
    </row>
    <row r="46" spans="1:9" x14ac:dyDescent="0.35">
      <c r="A46" t="s">
        <v>79</v>
      </c>
      <c r="B46" t="s">
        <v>792</v>
      </c>
      <c r="C46" t="s">
        <v>793</v>
      </c>
      <c r="E46" t="str">
        <f>IF('School List'!G46="","",IF('School List'!G46="N",'School List'!B46&amp;'School List'!C46&amp;'School List'!D46,IF('School List'!G46="Y",IF('School List'!F46='School List'!B46,'School List'!B46&amp;'School List'!C46&amp;'School List'!D46,""))))</f>
        <v>1541620</v>
      </c>
      <c r="F46" t="str">
        <f>IF(E46="","",'School List'!E46)</f>
        <v>LAWRENCEBURG COMMUNITY SCHOOL CORP</v>
      </c>
      <c r="G46" t="str">
        <f t="shared" si="0"/>
        <v/>
      </c>
      <c r="H46" t="str">
        <f>IF(G46="","",COUNTIF($G$2:$G46,G46))</f>
        <v/>
      </c>
      <c r="I46" t="str">
        <f t="shared" si="1"/>
        <v/>
      </c>
    </row>
    <row r="47" spans="1:9" x14ac:dyDescent="0.35">
      <c r="A47" t="s">
        <v>455</v>
      </c>
      <c r="B47" t="s">
        <v>794</v>
      </c>
      <c r="C47" t="s">
        <v>795</v>
      </c>
      <c r="E47" t="str">
        <f>IF('School List'!G47="","",IF('School List'!G47="N",'School List'!B47&amp;'School List'!C47&amp;'School List'!D47,IF('School List'!G47="Y",IF('School List'!F47='School List'!B47,'School List'!B47&amp;'School List'!C47&amp;'School List'!D47,""))))</f>
        <v>1641655</v>
      </c>
      <c r="F47" t="str">
        <f>IF(E47="","",'School List'!E47)</f>
        <v>DECATUR COUNTY COMMUNITY SCHOOL CORP</v>
      </c>
      <c r="G47" t="str">
        <f t="shared" si="0"/>
        <v/>
      </c>
      <c r="H47" t="str">
        <f>IF(G47="","",COUNTIF($G$2:$G47,G47))</f>
        <v/>
      </c>
      <c r="I47" t="str">
        <f t="shared" si="1"/>
        <v/>
      </c>
    </row>
    <row r="48" spans="1:9" x14ac:dyDescent="0.35">
      <c r="A48" t="s">
        <v>470</v>
      </c>
      <c r="B48" t="s">
        <v>796</v>
      </c>
      <c r="C48" t="s">
        <v>797</v>
      </c>
      <c r="E48" t="str">
        <f>IF('School List'!G48="","",IF('School List'!G48="N",'School List'!B48&amp;'School List'!C48&amp;'School List'!D48,IF('School List'!G48="Y",IF('School List'!F48='School List'!B48,'School List'!B48&amp;'School List'!C48&amp;'School List'!D48,""))))</f>
        <v>1641730</v>
      </c>
      <c r="F48" t="str">
        <f>IF(E48="","",'School List'!E48)</f>
        <v>GREENSBURG COMMUNITY SCHOOL CORPORATION</v>
      </c>
      <c r="G48" t="str">
        <f t="shared" si="0"/>
        <v/>
      </c>
      <c r="H48" t="str">
        <f>IF(G48="","",COUNTIF($G$2:$G48,G48))</f>
        <v/>
      </c>
      <c r="I48" t="str">
        <f t="shared" si="1"/>
        <v/>
      </c>
    </row>
    <row r="49" spans="1:9" x14ac:dyDescent="0.35">
      <c r="A49" t="s">
        <v>90</v>
      </c>
      <c r="B49" t="s">
        <v>798</v>
      </c>
      <c r="C49" t="s">
        <v>799</v>
      </c>
      <c r="E49" t="str">
        <f>IF('School List'!G49="","",IF('School List'!G49="N",'School List'!B49&amp;'School List'!C49&amp;'School List'!D49,IF('School List'!G49="Y",IF('School List'!F49='School List'!B49,'School List'!B49&amp;'School List'!C49&amp;'School List'!D49,""))))</f>
        <v>1741805</v>
      </c>
      <c r="F49" t="str">
        <f>IF(E49="","",'School List'!E49)</f>
        <v>DEKALB COUNTY EASTERN COMM SCHOOL CORP</v>
      </c>
      <c r="G49" t="str">
        <f t="shared" si="0"/>
        <v/>
      </c>
      <c r="H49" t="str">
        <f>IF(G49="","",COUNTIF($G$2:$G49,G49))</f>
        <v/>
      </c>
      <c r="I49" t="str">
        <f t="shared" si="1"/>
        <v/>
      </c>
    </row>
    <row r="50" spans="1:9" x14ac:dyDescent="0.35">
      <c r="A50" t="s">
        <v>92</v>
      </c>
      <c r="B50" t="s">
        <v>800</v>
      </c>
      <c r="C50" t="s">
        <v>801</v>
      </c>
      <c r="E50" t="str">
        <f>IF('School List'!G50="","",IF('School List'!G50="N",'School List'!B50&amp;'School List'!C50&amp;'School List'!D50,IF('School List'!G50="Y",IF('School List'!F50='School List'!B50,'School List'!B50&amp;'School List'!C50&amp;'School List'!D50,""))))</f>
        <v>1741820</v>
      </c>
      <c r="F50" t="str">
        <f>IF(E50="","",'School List'!E50)</f>
        <v>GARRETT-KEYSER-BUTLER COMM SCHOOL CORP</v>
      </c>
      <c r="G50" t="str">
        <f t="shared" si="0"/>
        <v/>
      </c>
      <c r="H50" t="str">
        <f>IF(G50="","",COUNTIF($G$2:$G50,G50))</f>
        <v/>
      </c>
      <c r="I50" t="str">
        <f t="shared" si="1"/>
        <v/>
      </c>
    </row>
    <row r="51" spans="1:9" x14ac:dyDescent="0.35">
      <c r="A51" t="s">
        <v>56</v>
      </c>
      <c r="B51" t="s">
        <v>802</v>
      </c>
      <c r="C51" t="s">
        <v>803</v>
      </c>
      <c r="E51" t="str">
        <f>IF('School List'!G51="","",IF('School List'!G51="N",'School List'!B51&amp;'School List'!C51&amp;'School List'!D51,IF('School List'!G51="Y",IF('School List'!F51='School List'!B51,'School List'!B51&amp;'School List'!C51&amp;'School List'!D51,""))))</f>
        <v>1741835</v>
      </c>
      <c r="F51" t="str">
        <f>IF(E51="","",'School List'!E51)</f>
        <v>DEKALB COUNTY CENTRAL UNITED SCHOOL CORP</v>
      </c>
      <c r="G51" t="str">
        <f t="shared" si="0"/>
        <v/>
      </c>
      <c r="H51" t="str">
        <f>IF(G51="","",COUNTIF($G$2:$G51,G51))</f>
        <v/>
      </c>
      <c r="I51" t="str">
        <f t="shared" si="1"/>
        <v/>
      </c>
    </row>
    <row r="52" spans="1:9" x14ac:dyDescent="0.35">
      <c r="A52" t="s">
        <v>505</v>
      </c>
      <c r="B52" t="s">
        <v>804</v>
      </c>
      <c r="C52" t="s">
        <v>805</v>
      </c>
      <c r="E52" t="str">
        <f>IF('School List'!G52="","",IF('School List'!G52="N",'School List'!B52&amp;'School List'!C52&amp;'School List'!D52,IF('School List'!G52="Y",IF('School List'!F52='School List'!B52,'School List'!B52&amp;'School List'!C52&amp;'School List'!D52,""))))</f>
        <v/>
      </c>
      <c r="F52" t="str">
        <f>IF(E52="","",'School List'!E52)</f>
        <v/>
      </c>
      <c r="G52" t="str">
        <f t="shared" si="0"/>
        <v/>
      </c>
      <c r="H52" t="str">
        <f>IF(G52="","",COUNTIF($G$2:$G52,G52))</f>
        <v/>
      </c>
      <c r="I52" t="str">
        <f t="shared" si="1"/>
        <v/>
      </c>
    </row>
    <row r="53" spans="1:9" x14ac:dyDescent="0.35">
      <c r="A53" t="s">
        <v>510</v>
      </c>
      <c r="B53" t="s">
        <v>806</v>
      </c>
      <c r="C53" t="s">
        <v>807</v>
      </c>
      <c r="E53" t="str">
        <f>IF('School List'!G53="","",IF('School List'!G53="N",'School List'!B53&amp;'School List'!C53&amp;'School List'!D53,IF('School List'!G53="Y",IF('School List'!F53='School List'!B53,'School List'!B53&amp;'School List'!C53&amp;'School List'!D53,""))))</f>
        <v>1841875</v>
      </c>
      <c r="F53" t="str">
        <f>IF(E53="","",'School List'!E53)</f>
        <v>DELAWARE COMMUNITY SCHOOL CORPORATION</v>
      </c>
      <c r="G53" t="str">
        <f t="shared" si="0"/>
        <v/>
      </c>
      <c r="H53" t="str">
        <f>IF(G53="","",COUNTIF($G$2:$G53,G53))</f>
        <v/>
      </c>
      <c r="I53" t="str">
        <f t="shared" si="1"/>
        <v/>
      </c>
    </row>
    <row r="54" spans="1:9" x14ac:dyDescent="0.35">
      <c r="A54" t="s">
        <v>103</v>
      </c>
      <c r="B54" t="s">
        <v>808</v>
      </c>
      <c r="C54" t="s">
        <v>809</v>
      </c>
      <c r="E54" t="str">
        <f>IF('School List'!G54="","",IF('School List'!G54="N",'School List'!B54&amp;'School List'!C54&amp;'School List'!D54,IF('School List'!G54="Y",IF('School List'!F54='School List'!B54,'School List'!B54&amp;'School List'!C54&amp;'School List'!D54,""))))</f>
        <v>1841885</v>
      </c>
      <c r="F54" t="str">
        <f>IF(E54="","",'School List'!E54)</f>
        <v>WES-DEL COMMUNITY SCHOOL CORP</v>
      </c>
      <c r="G54" t="str">
        <f t="shared" si="0"/>
        <v/>
      </c>
      <c r="H54" t="str">
        <f>IF(G54="","",COUNTIF($G$2:$G54,G54))</f>
        <v/>
      </c>
      <c r="I54" t="str">
        <f t="shared" si="1"/>
        <v/>
      </c>
    </row>
    <row r="55" spans="1:9" x14ac:dyDescent="0.35">
      <c r="A55" t="s">
        <v>520</v>
      </c>
      <c r="B55" t="s">
        <v>810</v>
      </c>
      <c r="C55" t="s">
        <v>811</v>
      </c>
      <c r="E55" t="str">
        <f>IF('School List'!G55="","",IF('School List'!G55="N",'School List'!B55&amp;'School List'!C55&amp;'School List'!D55,IF('School List'!G55="Y",IF('School List'!F55='School List'!B55,'School List'!B55&amp;'School List'!C55&amp;'School List'!D55,""))))</f>
        <v>1841895</v>
      </c>
      <c r="F55" t="str">
        <f>IF(E55="","",'School List'!E55)</f>
        <v>LIBERTY-PERRY COMMUNITY SCHOOL CORP</v>
      </c>
      <c r="G55" t="str">
        <f t="shared" si="0"/>
        <v/>
      </c>
      <c r="H55" t="str">
        <f>IF(G55="","",COUNTIF($G$2:$G55,G55))</f>
        <v/>
      </c>
      <c r="I55" t="str">
        <f t="shared" si="1"/>
        <v/>
      </c>
    </row>
    <row r="56" spans="1:9" x14ac:dyDescent="0.35">
      <c r="A56" t="s">
        <v>105</v>
      </c>
      <c r="B56" t="s">
        <v>812</v>
      </c>
      <c r="C56" t="s">
        <v>813</v>
      </c>
      <c r="E56" t="str">
        <f>IF('School List'!G56="","",IF('School List'!G56="N",'School List'!B56&amp;'School List'!C56&amp;'School List'!D56,IF('School List'!G56="Y",IF('School List'!F56='School List'!B56,'School List'!B56&amp;'School List'!C56&amp;'School List'!D56,""))))</f>
        <v>1841900</v>
      </c>
      <c r="F56" t="str">
        <f>IF(E56="","",'School List'!E56)</f>
        <v>COWAN COMMUNITY SCHOOL CORPORATION</v>
      </c>
      <c r="G56" t="str">
        <f t="shared" si="0"/>
        <v/>
      </c>
      <c r="H56" t="str">
        <f>IF(G56="","",COUNTIF($G$2:$G56,G56))</f>
        <v/>
      </c>
      <c r="I56" t="str">
        <f t="shared" si="1"/>
        <v/>
      </c>
    </row>
    <row r="57" spans="1:9" x14ac:dyDescent="0.35">
      <c r="A57" t="s">
        <v>165</v>
      </c>
      <c r="B57" t="s">
        <v>814</v>
      </c>
      <c r="C57" t="s">
        <v>815</v>
      </c>
      <c r="E57" t="str">
        <f>IF('School List'!G57="","",IF('School List'!G57="N",'School List'!B57&amp;'School List'!C57&amp;'School List'!D57,IF('School List'!G57="Y",IF('School List'!F57='School List'!B57,'School List'!B57&amp;'School List'!C57&amp;'School List'!D57,""))))</f>
        <v>1841910</v>
      </c>
      <c r="F57" t="str">
        <f>IF(E57="","",'School List'!E57)</f>
        <v>YORKTOWN COMMUNITY SCHOOLS</v>
      </c>
      <c r="G57" t="str">
        <f t="shared" si="0"/>
        <v/>
      </c>
      <c r="H57" t="str">
        <f>IF(G57="","",COUNTIF($G$2:$G57,G57))</f>
        <v/>
      </c>
      <c r="I57" t="str">
        <f t="shared" si="1"/>
        <v/>
      </c>
    </row>
    <row r="58" spans="1:9" x14ac:dyDescent="0.35">
      <c r="A58" t="s">
        <v>107</v>
      </c>
      <c r="B58" t="s">
        <v>816</v>
      </c>
      <c r="C58" t="s">
        <v>817</v>
      </c>
      <c r="E58" t="str">
        <f>IF('School List'!G58="","",IF('School List'!G58="N",'School List'!B58&amp;'School List'!C58&amp;'School List'!D58,IF('School List'!G58="Y",IF('School List'!F58='School List'!B58,'School List'!B58&amp;'School List'!C58&amp;'School List'!D58,""))))</f>
        <v>1841940</v>
      </c>
      <c r="F58" t="str">
        <f>IF(E58="","",'School List'!E58)</f>
        <v>DALEVILLE COMMUNITY SCHOOLS</v>
      </c>
      <c r="G58" t="str">
        <f t="shared" si="0"/>
        <v/>
      </c>
      <c r="H58" t="str">
        <f>IF(G58="","",COUNTIF($G$2:$G58,G58))</f>
        <v/>
      </c>
      <c r="I58" t="str">
        <f t="shared" si="1"/>
        <v/>
      </c>
    </row>
    <row r="59" spans="1:9" x14ac:dyDescent="0.35">
      <c r="A59" t="s">
        <v>110</v>
      </c>
      <c r="B59" t="s">
        <v>818</v>
      </c>
      <c r="C59" t="s">
        <v>819</v>
      </c>
      <c r="E59" t="str">
        <f>IF('School List'!G59="","",IF('School List'!G59="N",'School List'!B59&amp;'School List'!C59&amp;'School List'!D59,IF('School List'!G59="Y",IF('School List'!F59='School List'!B59,'School List'!B59&amp;'School List'!C59&amp;'School List'!D59,""))))</f>
        <v>1841970</v>
      </c>
      <c r="F59" t="str">
        <f>IF(E59="","",'School List'!E59)</f>
        <v>MUNCIE COMMUNITY SCHOOL CORPORATION</v>
      </c>
      <c r="G59" t="str">
        <f t="shared" si="0"/>
        <v/>
      </c>
      <c r="H59" t="str">
        <f>IF(G59="","",COUNTIF($G$2:$G59,G59))</f>
        <v/>
      </c>
      <c r="I59" t="str">
        <f t="shared" si="1"/>
        <v/>
      </c>
    </row>
    <row r="60" spans="1:9" x14ac:dyDescent="0.35">
      <c r="A60" t="s">
        <v>544</v>
      </c>
      <c r="B60" t="s">
        <v>820</v>
      </c>
      <c r="C60" t="s">
        <v>821</v>
      </c>
      <c r="E60" t="str">
        <f>IF('School List'!G60="","",IF('School List'!G60="N",'School List'!B60&amp;'School List'!C60&amp;'School List'!D60,IF('School List'!G60="Y",IF('School List'!F60='School List'!B60,'School List'!B60&amp;'School List'!C60&amp;'School List'!D60,""))))</f>
        <v>1942040</v>
      </c>
      <c r="F60" t="str">
        <f>IF(E60="","",'School List'!E60)</f>
        <v>NORTHEAST DUBOIS COUNTY SCHOOL CORP</v>
      </c>
      <c r="G60" t="str">
        <f t="shared" si="0"/>
        <v/>
      </c>
      <c r="H60" t="str">
        <f>IF(G60="","",COUNTIF($G$2:$G60,G60))</f>
        <v/>
      </c>
      <c r="I60" t="str">
        <f t="shared" si="1"/>
        <v/>
      </c>
    </row>
    <row r="61" spans="1:9" x14ac:dyDescent="0.35">
      <c r="A61" t="s">
        <v>551</v>
      </c>
      <c r="B61" t="s">
        <v>822</v>
      </c>
      <c r="C61" t="s">
        <v>823</v>
      </c>
      <c r="E61" t="str">
        <f>IF('School List'!G61="","",IF('School List'!G61="N",'School List'!B61&amp;'School List'!C61&amp;'School List'!D61,IF('School List'!G61="Y",IF('School List'!F61='School List'!B61,'School List'!B61&amp;'School List'!C61&amp;'School List'!D61,""))))</f>
        <v>1942100</v>
      </c>
      <c r="F61" t="str">
        <f>IF(E61="","",'School List'!E61)</f>
        <v>SOUTHEAST DUBOIS COUNTY SCHOOL CORP</v>
      </c>
      <c r="G61" t="str">
        <f t="shared" si="0"/>
        <v/>
      </c>
      <c r="H61" t="str">
        <f>IF(G61="","",COUNTIF($G$2:$G61,G61))</f>
        <v/>
      </c>
      <c r="I61" t="str">
        <f t="shared" si="1"/>
        <v/>
      </c>
    </row>
    <row r="62" spans="1:9" x14ac:dyDescent="0.35">
      <c r="A62" t="s">
        <v>557</v>
      </c>
      <c r="B62" t="s">
        <v>824</v>
      </c>
      <c r="C62" t="s">
        <v>825</v>
      </c>
      <c r="E62" t="str">
        <f>IF('School List'!G62="","",IF('School List'!G62="N",'School List'!B62&amp;'School List'!C62&amp;'School List'!D62,IF('School List'!G62="Y",IF('School List'!F62='School List'!B62,'School List'!B62&amp;'School List'!C62&amp;'School List'!D62,""))))</f>
        <v>1942110</v>
      </c>
      <c r="F62" t="str">
        <f>IF(E62="","",'School List'!E62)</f>
        <v>SOUTHWEST DUBOIS COUNTY SCHOOL CORP</v>
      </c>
      <c r="G62" t="str">
        <f t="shared" si="0"/>
        <v/>
      </c>
      <c r="H62" t="str">
        <f>IF(G62="","",COUNTIF($G$2:$G62,G62))</f>
        <v/>
      </c>
      <c r="I62" t="str">
        <f t="shared" si="1"/>
        <v/>
      </c>
    </row>
    <row r="63" spans="1:9" x14ac:dyDescent="0.35">
      <c r="A63" t="s">
        <v>112</v>
      </c>
      <c r="B63" t="s">
        <v>826</v>
      </c>
      <c r="C63" t="s">
        <v>827</v>
      </c>
      <c r="E63" t="str">
        <f>IF('School List'!G63="","",IF('School List'!G63="N",'School List'!B63&amp;'School List'!C63&amp;'School List'!D63,IF('School List'!G63="Y",IF('School List'!F63='School List'!B63,'School List'!B63&amp;'School List'!C63&amp;'School List'!D63,""))))</f>
        <v>1942120</v>
      </c>
      <c r="F63" t="str">
        <f>IF(E63="","",'School List'!E63)</f>
        <v>GREATER JASPER CONSOLIDATED SCHOOL CORP</v>
      </c>
      <c r="G63" t="str">
        <f t="shared" si="0"/>
        <v/>
      </c>
      <c r="H63" t="str">
        <f>IF(G63="","",COUNTIF($G$2:$G63,G63))</f>
        <v/>
      </c>
      <c r="I63" t="str">
        <f t="shared" si="1"/>
        <v/>
      </c>
    </row>
    <row r="64" spans="1:9" x14ac:dyDescent="0.35">
      <c r="A64" t="s">
        <v>567</v>
      </c>
      <c r="B64" t="s">
        <v>828</v>
      </c>
      <c r="C64" t="s">
        <v>829</v>
      </c>
      <c r="E64" t="str">
        <f>IF('School List'!G64="","",IF('School List'!G64="N",'School List'!B64&amp;'School List'!C64&amp;'School List'!D64,IF('School List'!G64="Y",IF('School List'!F64='School List'!B64,'School List'!B64&amp;'School List'!C64&amp;'School List'!D64,""))))</f>
        <v>2042155</v>
      </c>
      <c r="F64" t="str">
        <f>IF(E64="","",'School List'!E64)</f>
        <v>FAIRFIELD COMMUNITY SCHOOL CORPORATION</v>
      </c>
      <c r="G64" t="str">
        <f t="shared" si="0"/>
        <v/>
      </c>
      <c r="H64" t="str">
        <f>IF(G64="","",COUNTIF($G$2:$G64,G64))</f>
        <v/>
      </c>
      <c r="I64" t="str">
        <f t="shared" si="1"/>
        <v/>
      </c>
    </row>
    <row r="65" spans="1:9" x14ac:dyDescent="0.35">
      <c r="A65" t="s">
        <v>114</v>
      </c>
      <c r="B65" t="s">
        <v>830</v>
      </c>
      <c r="C65" t="s">
        <v>831</v>
      </c>
      <c r="E65" t="str">
        <f>IF('School List'!G65="","",IF('School List'!G65="N",'School List'!B65&amp;'School List'!C65&amp;'School List'!D65,IF('School List'!G65="Y",IF('School List'!F65='School List'!B65,'School List'!B65&amp;'School List'!C65&amp;'School List'!D65,""))))</f>
        <v>2042260</v>
      </c>
      <c r="F65" t="str">
        <f>IF(E65="","",'School List'!E65)</f>
        <v>BAUGO COMMUNITY SCHOOL CORPORATION</v>
      </c>
      <c r="G65" t="str">
        <f t="shared" si="0"/>
        <v/>
      </c>
      <c r="H65" t="str">
        <f>IF(G65="","",COUNTIF($G$2:$G65,G65))</f>
        <v/>
      </c>
      <c r="I65" t="str">
        <f t="shared" si="1"/>
        <v/>
      </c>
    </row>
    <row r="66" spans="1:9" x14ac:dyDescent="0.35">
      <c r="A66" t="s">
        <v>580</v>
      </c>
      <c r="B66" t="s">
        <v>832</v>
      </c>
      <c r="C66" t="s">
        <v>833</v>
      </c>
      <c r="E66" t="str">
        <f>IF('School List'!G66="","",IF('School List'!G66="N",'School List'!B66&amp;'School List'!C66&amp;'School List'!D66,IF('School List'!G66="Y",IF('School List'!F66='School List'!B66,'School List'!B66&amp;'School List'!C66&amp;'School List'!D66,""))))</f>
        <v>2042270</v>
      </c>
      <c r="F66" t="str">
        <f>IF(E66="","",'School List'!E66)</f>
        <v>CONCORD COMMUNITY SCHOOL CORPORATION</v>
      </c>
      <c r="G66" t="str">
        <f t="shared" si="0"/>
        <v/>
      </c>
      <c r="H66" t="str">
        <f>IF(G66="","",COUNTIF($G$2:$G66,G66))</f>
        <v/>
      </c>
      <c r="I66" t="str">
        <f t="shared" si="1"/>
        <v/>
      </c>
    </row>
    <row r="67" spans="1:9" x14ac:dyDescent="0.35">
      <c r="A67" t="s">
        <v>119</v>
      </c>
      <c r="B67" t="s">
        <v>834</v>
      </c>
      <c r="C67" t="s">
        <v>835</v>
      </c>
      <c r="E67" t="str">
        <f>IF('School List'!G67="","",IF('School List'!G67="N",'School List'!B67&amp;'School List'!C67&amp;'School List'!D67,IF('School List'!G67="Y",IF('School List'!F67='School List'!B67,'School List'!B67&amp;'School List'!C67&amp;'School List'!D67,""))))</f>
        <v>2042275</v>
      </c>
      <c r="F67" t="str">
        <f>IF(E67="","",'School List'!E67)</f>
        <v>MIDDLEBURY COMMUNITY SCHOOL CORPORATION</v>
      </c>
      <c r="G67" t="str">
        <f t="shared" ref="G67:G130" si="4">IF(LEFT(E67,2)=$G$1,"x","")</f>
        <v/>
      </c>
      <c r="H67" t="str">
        <f>IF(G67="","",COUNTIF($G$2:$G67,G67))</f>
        <v/>
      </c>
      <c r="I67" t="str">
        <f t="shared" ref="I67:I130" si="5">IF(G67="","",E67&amp;"-"&amp;F67)</f>
        <v/>
      </c>
    </row>
    <row r="68" spans="1:9" x14ac:dyDescent="0.35">
      <c r="A68" t="s">
        <v>556</v>
      </c>
      <c r="B68" t="s">
        <v>836</v>
      </c>
      <c r="C68" t="s">
        <v>837</v>
      </c>
      <c r="E68" t="str">
        <f>IF('School List'!G68="","",IF('School List'!G68="N",'School List'!B68&amp;'School List'!C68&amp;'School List'!D68,IF('School List'!G68="Y",IF('School List'!F68='School List'!B68,'School List'!B68&amp;'School List'!C68&amp;'School List'!D68,""))))</f>
        <v>2042285</v>
      </c>
      <c r="F68" t="str">
        <f>IF(E68="","",'School List'!E68)</f>
        <v>WA-NEE COMMUNITY SCHOOL CORPORATION</v>
      </c>
      <c r="G68" t="str">
        <f t="shared" si="4"/>
        <v/>
      </c>
      <c r="H68" t="str">
        <f>IF(G68="","",COUNTIF($G$2:$G68,G68))</f>
        <v/>
      </c>
      <c r="I68" t="str">
        <f t="shared" si="5"/>
        <v/>
      </c>
    </row>
    <row r="69" spans="1:9" x14ac:dyDescent="0.35">
      <c r="A69" t="s">
        <v>368</v>
      </c>
      <c r="B69" t="s">
        <v>838</v>
      </c>
      <c r="C69" t="s">
        <v>839</v>
      </c>
      <c r="E69" t="str">
        <f>IF('School List'!G69="","",IF('School List'!G69="N",'School List'!B69&amp;'School List'!C69&amp;'School List'!D69,IF('School List'!G69="Y",IF('School List'!F69='School List'!B69,'School List'!B69&amp;'School List'!C69&amp;'School List'!D69,""))))</f>
        <v>2042305</v>
      </c>
      <c r="F69" t="str">
        <f>IF(E69="","",'School List'!E69)</f>
        <v>ELKHART COMMUNITY SCHOOL CORPORATION</v>
      </c>
      <c r="G69" t="str">
        <f t="shared" si="4"/>
        <v/>
      </c>
      <c r="H69" t="str">
        <f>IF(G69="","",COUNTIF($G$2:$G69,G69))</f>
        <v/>
      </c>
      <c r="I69" t="str">
        <f t="shared" si="5"/>
        <v/>
      </c>
    </row>
    <row r="70" spans="1:9" x14ac:dyDescent="0.35">
      <c r="A70" t="s">
        <v>290</v>
      </c>
      <c r="B70" t="s">
        <v>840</v>
      </c>
      <c r="C70" t="s">
        <v>841</v>
      </c>
      <c r="E70" t="str">
        <f>IF('School List'!G70="","",IF('School List'!G70="N",'School List'!B70&amp;'School List'!C70&amp;'School List'!D70,IF('School List'!G70="Y",IF('School List'!F70='School List'!B70,'School List'!B70&amp;'School List'!C70&amp;'School List'!D70,""))))</f>
        <v>2042315</v>
      </c>
      <c r="F70" t="str">
        <f>IF(E70="","",'School List'!E70)</f>
        <v>GOSHEN COMMUNITY SCHOOL CORPORATION</v>
      </c>
      <c r="G70" t="str">
        <f t="shared" si="4"/>
        <v/>
      </c>
      <c r="H70" t="str">
        <f>IF(G70="","",COUNTIF($G$2:$G70,G70))</f>
        <v/>
      </c>
      <c r="I70" t="str">
        <f t="shared" si="5"/>
        <v/>
      </c>
    </row>
    <row r="71" spans="1:9" x14ac:dyDescent="0.35">
      <c r="A71" t="s">
        <v>607</v>
      </c>
      <c r="B71" t="s">
        <v>842</v>
      </c>
      <c r="C71" t="s">
        <v>843</v>
      </c>
      <c r="E71" t="str">
        <f>IF('School List'!G71="","",IF('School List'!G71="N",'School List'!B71&amp;'School List'!C71&amp;'School List'!D71,IF('School List'!G71="Y",IF('School List'!F71='School List'!B71,'School List'!B71&amp;'School List'!C71&amp;'School List'!D71,""))))</f>
        <v>2142395</v>
      </c>
      <c r="F71" t="str">
        <f>IF(E71="","",'School List'!E71)</f>
        <v>FAYETTE COUNTY SCHOOL CORPORATION</v>
      </c>
      <c r="G71" t="str">
        <f t="shared" si="4"/>
        <v/>
      </c>
      <c r="H71" t="str">
        <f>IF(G71="","",COUNTIF($G$2:$G71,G71))</f>
        <v/>
      </c>
      <c r="I71" t="str">
        <f t="shared" si="5"/>
        <v/>
      </c>
    </row>
    <row r="72" spans="1:9" x14ac:dyDescent="0.35">
      <c r="A72" t="s">
        <v>120</v>
      </c>
      <c r="B72" t="s">
        <v>844</v>
      </c>
      <c r="C72" t="s">
        <v>845</v>
      </c>
      <c r="E72" t="str">
        <f>IF('School List'!G72="","",IF('School List'!G72="N",'School List'!B72&amp;'School List'!C72&amp;'School List'!D72,IF('School List'!G72="Y",IF('School List'!F72='School List'!B72,'School List'!B72&amp;'School List'!C72&amp;'School List'!D72,""))))</f>
        <v>2242400</v>
      </c>
      <c r="F72" t="str">
        <f>IF(E72="","",'School List'!E72)</f>
        <v>NEW ALBANY-FLOYD COUNTY CONS SCHOOL CORP</v>
      </c>
      <c r="G72" t="str">
        <f t="shared" si="4"/>
        <v/>
      </c>
      <c r="H72" t="str">
        <f>IF(G72="","",COUNTIF($G$2:$G72,G72))</f>
        <v/>
      </c>
      <c r="I72" t="str">
        <f t="shared" si="5"/>
        <v/>
      </c>
    </row>
    <row r="73" spans="1:9" x14ac:dyDescent="0.35">
      <c r="A73" t="s">
        <v>614</v>
      </c>
      <c r="B73" t="s">
        <v>846</v>
      </c>
      <c r="C73" t="s">
        <v>847</v>
      </c>
      <c r="E73" t="str">
        <f>IF('School List'!G73="","",IF('School List'!G73="N",'School List'!B73&amp;'School List'!C73&amp;'School List'!D73,IF('School List'!G73="Y",IF('School List'!F73='School List'!B73,'School List'!B73&amp;'School List'!C73&amp;'School List'!D73,""))))</f>
        <v>2342435</v>
      </c>
      <c r="F73" t="str">
        <f>IF(E73="","",'School List'!E73)</f>
        <v>ATTICA CONSOLIDATED SCHOOL CORPORATION</v>
      </c>
      <c r="G73" t="str">
        <f t="shared" si="4"/>
        <v/>
      </c>
      <c r="H73" t="str">
        <f>IF(G73="","",COUNTIF($G$2:$G73,G73))</f>
        <v/>
      </c>
      <c r="I73" t="str">
        <f t="shared" si="5"/>
        <v/>
      </c>
    </row>
    <row r="74" spans="1:9" x14ac:dyDescent="0.35">
      <c r="A74" t="s">
        <v>619</v>
      </c>
      <c r="B74" t="s">
        <v>848</v>
      </c>
      <c r="C74" t="s">
        <v>849</v>
      </c>
      <c r="E74" t="str">
        <f>IF('School List'!G74="","",IF('School List'!G74="N",'School List'!B74&amp;'School List'!C74&amp;'School List'!D74,IF('School List'!G74="Y",IF('School List'!F74='School List'!B74,'School List'!B74&amp;'School List'!C74&amp;'School List'!D74,""))))</f>
        <v>2342440</v>
      </c>
      <c r="F74" t="str">
        <f>IF(E74="","",'School List'!E74)</f>
        <v>COVINGTON COMMUNITY SCHOOL CORPORATION</v>
      </c>
      <c r="G74" t="str">
        <f t="shared" si="4"/>
        <v/>
      </c>
      <c r="H74" t="str">
        <f>IF(G74="","",COUNTIF($G$2:$G74,G74))</f>
        <v/>
      </c>
      <c r="I74" t="str">
        <f t="shared" si="5"/>
        <v/>
      </c>
    </row>
    <row r="75" spans="1:9" x14ac:dyDescent="0.35">
      <c r="A75" t="s">
        <v>628</v>
      </c>
      <c r="B75" t="s">
        <v>850</v>
      </c>
      <c r="C75" t="s">
        <v>851</v>
      </c>
      <c r="E75" t="str">
        <f>IF('School List'!G75="","",IF('School List'!G75="N",'School List'!B75&amp;'School List'!C75&amp;'School List'!D75,IF('School List'!G75="Y",IF('School List'!F75='School List'!B75,'School List'!B75&amp;'School List'!C75&amp;'School List'!D75,""))))</f>
        <v>2342455</v>
      </c>
      <c r="F75" t="str">
        <f>IF(E75="","",'School List'!E75)</f>
        <v>SOUTHEAST FOUNTAIN SCHOOL CORPORATION</v>
      </c>
      <c r="G75" t="str">
        <f t="shared" si="4"/>
        <v/>
      </c>
      <c r="H75" t="str">
        <f>IF(G75="","",COUNTIF($G$2:$G75,G75))</f>
        <v/>
      </c>
      <c r="I75" t="str">
        <f t="shared" si="5"/>
        <v/>
      </c>
    </row>
    <row r="76" spans="1:9" x14ac:dyDescent="0.35">
      <c r="A76" t="s">
        <v>123</v>
      </c>
      <c r="B76" t="s">
        <v>852</v>
      </c>
      <c r="C76" t="s">
        <v>853</v>
      </c>
      <c r="E76" t="str">
        <f>IF('School List'!G76="","",IF('School List'!G76="N",'School List'!B76&amp;'School List'!C76&amp;'School List'!D76,IF('School List'!G76="Y",IF('School List'!F76='School List'!B76,'School List'!B76&amp;'School List'!C76&amp;'School List'!D76,""))))</f>
        <v>2442475</v>
      </c>
      <c r="F76" t="str">
        <f>IF(E76="","",'School List'!E76)</f>
        <v>FRANKLIN COUNTY COMMUNITY SCHOOL CORP</v>
      </c>
      <c r="G76" t="str">
        <f t="shared" si="4"/>
        <v/>
      </c>
      <c r="H76" t="str">
        <f>IF(G76="","",COUNTIF($G$2:$G76,G76))</f>
        <v/>
      </c>
      <c r="I76" t="str">
        <f t="shared" si="5"/>
        <v/>
      </c>
    </row>
    <row r="77" spans="1:9" x14ac:dyDescent="0.35">
      <c r="A77" t="s">
        <v>45</v>
      </c>
      <c r="B77" t="s">
        <v>854</v>
      </c>
      <c r="C77" t="s">
        <v>855</v>
      </c>
      <c r="E77" t="str">
        <f>IF('School List'!G77="","",IF('School List'!G77="N",'School List'!B77&amp;'School List'!C77&amp;'School List'!D77,IF('School List'!G77="Y",IF('School List'!F77='School List'!B77,'School List'!B77&amp;'School List'!C77&amp;'School List'!D77,""))))</f>
        <v/>
      </c>
      <c r="F77" t="str">
        <f>IF(E77="","",'School List'!E77)</f>
        <v/>
      </c>
      <c r="G77" t="str">
        <f t="shared" si="4"/>
        <v/>
      </c>
      <c r="H77" t="str">
        <f>IF(G77="","",COUNTIF($G$2:$G77,G77))</f>
        <v/>
      </c>
      <c r="I77" t="str">
        <f t="shared" si="5"/>
        <v/>
      </c>
    </row>
    <row r="78" spans="1:9" x14ac:dyDescent="0.35">
      <c r="A78" t="s">
        <v>639</v>
      </c>
      <c r="B78" t="s">
        <v>856</v>
      </c>
      <c r="C78" t="s">
        <v>857</v>
      </c>
      <c r="E78" t="str">
        <f>IF('School List'!G78="","",IF('School List'!G78="N",'School List'!B78&amp;'School List'!C78&amp;'School List'!D78,IF('School List'!G78="Y",IF('School List'!F78='School List'!B78,'School List'!B78&amp;'School List'!C78&amp;'School List'!D78,""))))</f>
        <v/>
      </c>
      <c r="F78" t="str">
        <f>IF(E78="","",'School List'!E78)</f>
        <v/>
      </c>
      <c r="G78" t="str">
        <f t="shared" si="4"/>
        <v/>
      </c>
      <c r="H78" t="str">
        <f>IF(G78="","",COUNTIF($G$2:$G78,G78))</f>
        <v/>
      </c>
      <c r="I78" t="str">
        <f t="shared" si="5"/>
        <v/>
      </c>
    </row>
    <row r="79" spans="1:9" x14ac:dyDescent="0.35">
      <c r="A79" t="s">
        <v>644</v>
      </c>
      <c r="B79" t="s">
        <v>858</v>
      </c>
      <c r="C79" t="s">
        <v>859</v>
      </c>
      <c r="E79" t="str">
        <f>IF('School List'!G79="","",IF('School List'!G79="N",'School List'!B79&amp;'School List'!C79&amp;'School List'!D79,IF('School List'!G79="Y",IF('School List'!F79='School List'!B79,'School List'!B79&amp;'School List'!C79&amp;'School List'!D79,""))))</f>
        <v>2542645</v>
      </c>
      <c r="F79" t="str">
        <f>IF(E79="","",'School List'!E79)</f>
        <v>ROCHESTER COMMUNITY SCHOOL CORPORATION</v>
      </c>
      <c r="G79" t="str">
        <f t="shared" si="4"/>
        <v/>
      </c>
      <c r="H79" t="str">
        <f>IF(G79="","",COUNTIF($G$2:$G79,G79))</f>
        <v/>
      </c>
      <c r="I79" t="str">
        <f t="shared" si="5"/>
        <v/>
      </c>
    </row>
    <row r="80" spans="1:9" x14ac:dyDescent="0.35">
      <c r="A80" t="s">
        <v>126</v>
      </c>
      <c r="B80" t="s">
        <v>860</v>
      </c>
      <c r="C80" t="s">
        <v>861</v>
      </c>
      <c r="E80" t="str">
        <f>IF('School List'!G80="","",IF('School List'!G80="N",'School List'!B80&amp;'School List'!C80&amp;'School List'!D80,IF('School List'!G80="Y",IF('School List'!F80='School List'!B80,'School List'!B80&amp;'School List'!C80&amp;'School List'!D80,""))))</f>
        <v>2542650</v>
      </c>
      <c r="F80" t="str">
        <f>IF(E80="","",'School List'!E80)</f>
        <v>CASTON SCHOOL CORPORATION</v>
      </c>
      <c r="G80" t="str">
        <f t="shared" si="4"/>
        <v/>
      </c>
      <c r="H80" t="str">
        <f>IF(G80="","",COUNTIF($G$2:$G80,G80))</f>
        <v/>
      </c>
      <c r="I80" t="str">
        <f t="shared" si="5"/>
        <v/>
      </c>
    </row>
    <row r="81" spans="1:9" x14ac:dyDescent="0.35">
      <c r="A81" t="s">
        <v>652</v>
      </c>
      <c r="B81" t="s">
        <v>862</v>
      </c>
      <c r="C81" t="s">
        <v>863</v>
      </c>
      <c r="E81" t="str">
        <f>IF('School List'!G81="","",IF('School List'!G81="N",'School List'!B81&amp;'School List'!C81&amp;'School List'!D81,IF('School List'!G81="Y",IF('School List'!F81='School List'!B81,'School List'!B81&amp;'School List'!C81&amp;'School List'!D81,""))))</f>
        <v/>
      </c>
      <c r="F81" t="str">
        <f>IF(E81="","",'School List'!E81)</f>
        <v/>
      </c>
      <c r="G81" t="str">
        <f t="shared" si="4"/>
        <v/>
      </c>
      <c r="H81" t="str">
        <f>IF(G81="","",COUNTIF($G$2:$G81,G81))</f>
        <v/>
      </c>
      <c r="I81" t="str">
        <f t="shared" si="5"/>
        <v/>
      </c>
    </row>
    <row r="82" spans="1:9" x14ac:dyDescent="0.35">
      <c r="A82" t="s">
        <v>293</v>
      </c>
      <c r="B82" t="s">
        <v>864</v>
      </c>
      <c r="C82" t="s">
        <v>865</v>
      </c>
      <c r="E82" t="str">
        <f>IF('School List'!G82="","",IF('School List'!G82="N",'School List'!B82&amp;'School List'!C82&amp;'School List'!D82,IF('School List'!G82="Y",IF('School List'!F82='School List'!B82,'School List'!B82&amp;'School List'!C82&amp;'School List'!D82,""))))</f>
        <v/>
      </c>
      <c r="F82" t="str">
        <f>IF(E82="","",'School List'!E82)</f>
        <v/>
      </c>
      <c r="G82" t="str">
        <f t="shared" si="4"/>
        <v/>
      </c>
      <c r="H82" t="str">
        <f>IF(G82="","",COUNTIF($G$2:$G82,G82))</f>
        <v/>
      </c>
      <c r="I82" t="str">
        <f t="shared" si="5"/>
        <v/>
      </c>
    </row>
    <row r="83" spans="1:9" x14ac:dyDescent="0.35">
      <c r="A83" t="s">
        <v>657</v>
      </c>
      <c r="B83" t="s">
        <v>866</v>
      </c>
      <c r="C83" t="s">
        <v>867</v>
      </c>
      <c r="E83" t="str">
        <f>IF('School List'!G83="","",IF('School List'!G83="N",'School List'!B83&amp;'School List'!C83&amp;'School List'!D83,IF('School List'!G83="Y",IF('School List'!F83='School List'!B83,'School List'!B83&amp;'School List'!C83&amp;'School List'!D83,""))))</f>
        <v/>
      </c>
      <c r="F83" t="str">
        <f>IF(E83="","",'School List'!E83)</f>
        <v/>
      </c>
      <c r="G83" t="str">
        <f t="shared" si="4"/>
        <v/>
      </c>
      <c r="H83" t="str">
        <f>IF(G83="","",COUNTIF($G$2:$G83,G83))</f>
        <v/>
      </c>
      <c r="I83" t="str">
        <f t="shared" si="5"/>
        <v/>
      </c>
    </row>
    <row r="84" spans="1:9" x14ac:dyDescent="0.35">
      <c r="A84" t="s">
        <v>660</v>
      </c>
      <c r="B84" t="s">
        <v>868</v>
      </c>
      <c r="C84" t="s">
        <v>869</v>
      </c>
      <c r="E84" t="str">
        <f>IF('School List'!G84="","",IF('School List'!G84="N",'School List'!B84&amp;'School List'!C84&amp;'School List'!D84,IF('School List'!G84="Y",IF('School List'!F84='School List'!B84,'School List'!B84&amp;'School List'!C84&amp;'School List'!D84,""))))</f>
        <v>2642725</v>
      </c>
      <c r="F84" t="str">
        <f>IF(E84="","",'School List'!E84)</f>
        <v>EAST GIBSON SCHOOL CORPORATION</v>
      </c>
      <c r="G84" t="str">
        <f t="shared" si="4"/>
        <v/>
      </c>
      <c r="H84" t="str">
        <f>IF(G84="","",COUNTIF($G$2:$G84,G84))</f>
        <v/>
      </c>
      <c r="I84" t="str">
        <f t="shared" si="5"/>
        <v/>
      </c>
    </row>
    <row r="85" spans="1:9" x14ac:dyDescent="0.35">
      <c r="A85" t="s">
        <v>128</v>
      </c>
      <c r="B85" t="s">
        <v>870</v>
      </c>
      <c r="C85" t="s">
        <v>871</v>
      </c>
      <c r="E85" t="str">
        <f>IF('School List'!G85="","",IF('School List'!G85="N",'School List'!B85&amp;'School List'!C85&amp;'School List'!D85,IF('School List'!G85="Y",IF('School List'!F85='School List'!B85,'School List'!B85&amp;'School List'!C85&amp;'School List'!D85,""))))</f>
        <v>2642735</v>
      </c>
      <c r="F85" t="str">
        <f>IF(E85="","",'School List'!E85)</f>
        <v>NORTH GIBSON SCHOOL CORPORATION</v>
      </c>
      <c r="G85" t="str">
        <f t="shared" si="4"/>
        <v/>
      </c>
      <c r="H85" t="str">
        <f>IF(G85="","",COUNTIF($G$2:$G85,G85))</f>
        <v/>
      </c>
      <c r="I85" t="str">
        <f t="shared" si="5"/>
        <v/>
      </c>
    </row>
    <row r="86" spans="1:9" x14ac:dyDescent="0.35">
      <c r="A86" t="s">
        <v>666</v>
      </c>
      <c r="B86" t="s">
        <v>872</v>
      </c>
      <c r="C86" t="s">
        <v>873</v>
      </c>
      <c r="E86" t="str">
        <f>IF('School List'!G86="","",IF('School List'!G86="N",'School List'!B86&amp;'School List'!C86&amp;'School List'!D86,IF('School List'!G86="Y",IF('School List'!F86='School List'!B86,'School List'!B86&amp;'School List'!C86&amp;'School List'!D86,""))))</f>
        <v>2642765</v>
      </c>
      <c r="F86" t="str">
        <f>IF(E86="","",'School List'!E86)</f>
        <v>SOUTH GIBSON SCHOOL CORPORATION</v>
      </c>
      <c r="G86" t="str">
        <f t="shared" si="4"/>
        <v/>
      </c>
      <c r="H86" t="str">
        <f>IF(G86="","",COUNTIF($G$2:$G86,G86))</f>
        <v/>
      </c>
      <c r="I86" t="str">
        <f t="shared" si="5"/>
        <v/>
      </c>
    </row>
    <row r="87" spans="1:9" x14ac:dyDescent="0.35">
      <c r="A87" t="s">
        <v>130</v>
      </c>
      <c r="B87" t="s">
        <v>874</v>
      </c>
      <c r="C87" t="s">
        <v>875</v>
      </c>
      <c r="E87" t="str">
        <f>IF('School List'!G87="","",IF('School List'!G87="N",'School List'!B87&amp;'School List'!C87&amp;'School List'!D87,IF('School List'!G87="Y",IF('School List'!F87='School List'!B87,'School List'!B87&amp;'School List'!C87&amp;'School List'!D87,""))))</f>
        <v>2742815</v>
      </c>
      <c r="F87" t="str">
        <f>IF(E87="","",'School List'!E87)</f>
        <v>EASTBROOK COMMUNITY SCHOOL CORPORATION</v>
      </c>
      <c r="G87" t="str">
        <f t="shared" si="4"/>
        <v/>
      </c>
      <c r="H87" t="str">
        <f>IF(G87="","",COUNTIF($G$2:$G87,G87))</f>
        <v/>
      </c>
      <c r="I87" t="str">
        <f t="shared" si="5"/>
        <v/>
      </c>
    </row>
    <row r="88" spans="1:9" x14ac:dyDescent="0.35">
      <c r="A88" t="s">
        <v>675</v>
      </c>
      <c r="B88" t="s">
        <v>876</v>
      </c>
      <c r="C88" t="s">
        <v>877</v>
      </c>
      <c r="E88" t="str">
        <f>IF('School List'!G88="","",IF('School List'!G88="N",'School List'!B88&amp;'School List'!C88&amp;'School List'!D88,IF('School List'!G88="Y",IF('School List'!F88='School List'!B88,'School List'!B88&amp;'School List'!C88&amp;'School List'!D88,""))))</f>
        <v>2742825</v>
      </c>
      <c r="F88" t="str">
        <f>IF(E88="","",'School List'!E88)</f>
        <v>MADISON-GRANT UNITED SCHOOL CORPORATION</v>
      </c>
      <c r="G88" t="str">
        <f t="shared" si="4"/>
        <v/>
      </c>
      <c r="H88" t="str">
        <f>IF(G88="","",COUNTIF($G$2:$G88,G88))</f>
        <v/>
      </c>
      <c r="I88" t="str">
        <f t="shared" si="5"/>
        <v/>
      </c>
    </row>
    <row r="89" spans="1:9" x14ac:dyDescent="0.35">
      <c r="A89" t="s">
        <v>678</v>
      </c>
      <c r="B89" t="s">
        <v>878</v>
      </c>
      <c r="C89" t="s">
        <v>879</v>
      </c>
      <c r="E89" t="str">
        <f>IF('School List'!G89="","",IF('School List'!G89="N",'School List'!B89&amp;'School List'!C89&amp;'School List'!D89,IF('School List'!G89="Y",IF('School List'!F89='School List'!B89,'School List'!B89&amp;'School List'!C89&amp;'School List'!D89,""))))</f>
        <v>2742855</v>
      </c>
      <c r="F89" t="str">
        <f>IF(E89="","",'School List'!E89)</f>
        <v>MISSISSINEWA COMMUNITY SCHOOL CORP</v>
      </c>
      <c r="G89" t="str">
        <f t="shared" si="4"/>
        <v/>
      </c>
      <c r="H89" t="str">
        <f>IF(G89="","",COUNTIF($G$2:$G89,G89))</f>
        <v/>
      </c>
      <c r="I89" t="str">
        <f t="shared" si="5"/>
        <v/>
      </c>
    </row>
    <row r="90" spans="1:9" x14ac:dyDescent="0.35">
      <c r="A90" t="s">
        <v>131</v>
      </c>
      <c r="B90" t="s">
        <v>880</v>
      </c>
      <c r="C90" t="s">
        <v>881</v>
      </c>
      <c r="E90" t="str">
        <f>IF('School List'!G90="","",IF('School List'!G90="N",'School List'!B90&amp;'School List'!C90&amp;'School List'!D90,IF('School List'!G90="Y",IF('School List'!F90='School List'!B90,'School List'!B90&amp;'School List'!C90&amp;'School List'!D90,""))))</f>
        <v>2742865</v>
      </c>
      <c r="F90" t="str">
        <f>IF(E90="","",'School List'!E90)</f>
        <v>MARION COMMUNITY SCHOOL CORPORATION</v>
      </c>
      <c r="G90" t="str">
        <f t="shared" si="4"/>
        <v/>
      </c>
      <c r="H90" t="str">
        <f>IF(G90="","",COUNTIF($G$2:$G90,G90))</f>
        <v/>
      </c>
      <c r="I90" t="str">
        <f t="shared" si="5"/>
        <v/>
      </c>
    </row>
    <row r="91" spans="1:9" x14ac:dyDescent="0.35">
      <c r="A91" t="s">
        <v>133</v>
      </c>
      <c r="B91" t="s">
        <v>882</v>
      </c>
      <c r="C91" t="s">
        <v>883</v>
      </c>
      <c r="E91" t="str">
        <f>IF('School List'!G91="","",IF('School List'!G91="N",'School List'!B91&amp;'School List'!C91&amp;'School List'!D91,IF('School List'!G91="Y",IF('School List'!F91='School List'!B91,'School List'!B91&amp;'School List'!C91&amp;'School List'!D91,""))))</f>
        <v>2745625</v>
      </c>
      <c r="F91" t="str">
        <f>IF(E91="","",'School List'!E91)</f>
        <v>OAK HILL UNITED SCHOOL CORPORATION</v>
      </c>
      <c r="G91" t="str">
        <f t="shared" si="4"/>
        <v/>
      </c>
      <c r="H91" t="str">
        <f>IF(G91="","",COUNTIF($G$2:$G91,G91))</f>
        <v/>
      </c>
      <c r="I91" t="str">
        <f t="shared" si="5"/>
        <v/>
      </c>
    </row>
    <row r="92" spans="1:9" x14ac:dyDescent="0.35">
      <c r="A92" t="s">
        <v>29</v>
      </c>
      <c r="B92" t="s">
        <v>884</v>
      </c>
      <c r="C92" t="s">
        <v>885</v>
      </c>
      <c r="E92" t="str">
        <f>IF('School List'!G92="","",IF('School List'!G92="N",'School List'!B92&amp;'School List'!C92&amp;'School List'!D92,IF('School List'!G92="Y",IF('School List'!F92='School List'!B92,'School List'!B92&amp;'School List'!C92&amp;'School List'!D92,""))))</f>
        <v>2842920</v>
      </c>
      <c r="F92" t="str">
        <f>IF(E92="","",'School List'!E92)</f>
        <v>BLOOMFIELD SCHOOL DISTRICT</v>
      </c>
      <c r="G92" t="str">
        <f t="shared" si="4"/>
        <v/>
      </c>
      <c r="H92" t="str">
        <f>IF(G92="","",COUNTIF($G$2:$G92,G92))</f>
        <v/>
      </c>
      <c r="I92" t="str">
        <f t="shared" si="5"/>
        <v/>
      </c>
    </row>
    <row r="93" spans="1:9" x14ac:dyDescent="0.35">
      <c r="A93" t="s">
        <v>109</v>
      </c>
      <c r="B93" t="s">
        <v>886</v>
      </c>
      <c r="C93" t="s">
        <v>887</v>
      </c>
      <c r="E93" t="str">
        <f>IF('School List'!G93="","",IF('School List'!G93="N",'School List'!B93&amp;'School List'!C93&amp;'School List'!D93,IF('School List'!G93="Y",IF('School List'!F93='School List'!B93,'School List'!B93&amp;'School List'!C93&amp;'School List'!D93,""))))</f>
        <v>2842940</v>
      </c>
      <c r="F93" t="str">
        <f>IF(E93="","",'School List'!E93)</f>
        <v>EASTERN CONSOLIDATED SCHOOL CORPORATION</v>
      </c>
      <c r="G93" t="str">
        <f t="shared" si="4"/>
        <v/>
      </c>
      <c r="H93" t="str">
        <f>IF(G93="","",COUNTIF($G$2:$G93,G93))</f>
        <v/>
      </c>
      <c r="I93" t="str">
        <f t="shared" si="5"/>
        <v/>
      </c>
    </row>
    <row r="94" spans="1:9" x14ac:dyDescent="0.35">
      <c r="E94" t="str">
        <f>IF('School List'!G94="","",IF('School List'!G94="N",'School List'!B94&amp;'School List'!C94&amp;'School List'!D94,IF('School List'!G94="Y",IF('School List'!F94='School List'!B94,'School List'!B94&amp;'School List'!C94&amp;'School List'!D94,""))))</f>
        <v>2842950</v>
      </c>
      <c r="F94" t="str">
        <f>IF(E94="","",'School List'!E94)</f>
        <v>LINTON-STOCKTON SCHOOL CORPORATION</v>
      </c>
      <c r="G94" t="str">
        <f t="shared" si="4"/>
        <v/>
      </c>
      <c r="H94" t="str">
        <f>IF(G94="","",COUNTIF($G$2:$G94,G94))</f>
        <v/>
      </c>
      <c r="I94" t="str">
        <f t="shared" si="5"/>
        <v/>
      </c>
    </row>
    <row r="95" spans="1:9" x14ac:dyDescent="0.35">
      <c r="E95" t="str">
        <f>IF('School List'!G95="","",IF('School List'!G95="N",'School List'!B95&amp;'School List'!C95&amp;'School List'!D95,IF('School List'!G95="Y",IF('School List'!F95='School List'!B95,'School List'!B95&amp;'School List'!C95&amp;'School List'!D95,""))))</f>
        <v/>
      </c>
      <c r="F95" t="str">
        <f>IF(E95="","",'School List'!E95)</f>
        <v/>
      </c>
      <c r="G95" t="str">
        <f t="shared" si="4"/>
        <v/>
      </c>
      <c r="H95" t="str">
        <f>IF(G95="","",COUNTIF($G$2:$G95,G95))</f>
        <v/>
      </c>
      <c r="I95" t="str">
        <f t="shared" si="5"/>
        <v/>
      </c>
    </row>
    <row r="96" spans="1:9" x14ac:dyDescent="0.35">
      <c r="E96" t="str">
        <f>IF('School List'!G96="","",IF('School List'!G96="N",'School List'!B96&amp;'School List'!C96&amp;'School List'!D96,IF('School List'!G96="Y",IF('School List'!F96='School List'!B96,'School List'!B96&amp;'School List'!C96&amp;'School List'!D96,""))))</f>
        <v>2842980</v>
      </c>
      <c r="F96" t="str">
        <f>IF(E96="","",'School List'!E96)</f>
        <v>WHITE RIVER VALLEY CONS SCHOOL CORP</v>
      </c>
      <c r="G96" t="str">
        <f t="shared" si="4"/>
        <v/>
      </c>
      <c r="H96" t="str">
        <f>IF(G96="","",COUNTIF($G$2:$G96,G96))</f>
        <v/>
      </c>
      <c r="I96" t="str">
        <f t="shared" si="5"/>
        <v/>
      </c>
    </row>
    <row r="97" spans="5:9" x14ac:dyDescent="0.35">
      <c r="E97" t="str">
        <f>IF('School List'!G97="","",IF('School List'!G97="N",'School List'!B97&amp;'School List'!C97&amp;'School List'!D97,IF('School List'!G97="Y",IF('School List'!F97='School List'!B97,'School List'!B97&amp;'School List'!C97&amp;'School List'!D97,""))))</f>
        <v>2943005</v>
      </c>
      <c r="F97" t="str">
        <f>IF(E97="","",'School List'!E97)</f>
        <v>HAMILTON SOUTHEASTERN SCHOOL CORPORATION</v>
      </c>
      <c r="G97" t="str">
        <f t="shared" si="4"/>
        <v>x</v>
      </c>
      <c r="H97">
        <f>IF(G97="","",COUNTIF($G$2:$G97,G97))</f>
        <v>1</v>
      </c>
      <c r="I97" t="str">
        <f t="shared" si="5"/>
        <v>2943005-HAMILTON SOUTHEASTERN SCHOOL CORPORATION</v>
      </c>
    </row>
    <row r="98" spans="5:9" x14ac:dyDescent="0.35">
      <c r="E98" t="str">
        <f>IF('School List'!G98="","",IF('School List'!G98="N",'School List'!B98&amp;'School List'!C98&amp;'School List'!D98,IF('School List'!G98="Y",IF('School List'!F98='School List'!B98,'School List'!B98&amp;'School List'!C98&amp;'School List'!D98,""))))</f>
        <v>2943025</v>
      </c>
      <c r="F98" t="str">
        <f>IF(E98="","",'School List'!E98)</f>
        <v>HAMILTON HEIGHTS SCHOOL CORPORATION</v>
      </c>
      <c r="G98" t="str">
        <f t="shared" si="4"/>
        <v>x</v>
      </c>
      <c r="H98">
        <f>IF(G98="","",COUNTIF($G$2:$G98,G98))</f>
        <v>2</v>
      </c>
      <c r="I98" t="str">
        <f t="shared" si="5"/>
        <v>2943025-HAMILTON HEIGHTS SCHOOL CORPORATION</v>
      </c>
    </row>
    <row r="99" spans="5:9" x14ac:dyDescent="0.35">
      <c r="E99" t="str">
        <f>IF('School List'!G99="","",IF('School List'!G99="N",'School List'!B99&amp;'School List'!C99&amp;'School List'!D99,IF('School List'!G99="Y",IF('School List'!F99='School List'!B99,'School List'!B99&amp;'School List'!C99&amp;'School List'!D99,""))))</f>
        <v>2943030</v>
      </c>
      <c r="F99" t="str">
        <f>IF(E99="","",'School List'!E99)</f>
        <v>WESTFIELD-WASHINGTON SCHOOL CORPORATION</v>
      </c>
      <c r="G99" t="str">
        <f t="shared" si="4"/>
        <v>x</v>
      </c>
      <c r="H99">
        <f>IF(G99="","",COUNTIF($G$2:$G99,G99))</f>
        <v>3</v>
      </c>
      <c r="I99" t="str">
        <f t="shared" si="5"/>
        <v>2943030-WESTFIELD-WASHINGTON SCHOOL CORPORATION</v>
      </c>
    </row>
    <row r="100" spans="5:9" x14ac:dyDescent="0.35">
      <c r="E100" t="str">
        <f>IF('School List'!G100="","",IF('School List'!G100="N",'School List'!B100&amp;'School List'!C100&amp;'School List'!D100,IF('School List'!G100="Y",IF('School List'!F100='School List'!B100,'School List'!B100&amp;'School List'!C100&amp;'School List'!D100,""))))</f>
        <v>2943055</v>
      </c>
      <c r="F100" t="str">
        <f>IF(E100="","",'School List'!E100)</f>
        <v>SHERIDAN COMMUNITY SCHOOLS</v>
      </c>
      <c r="G100" t="str">
        <f t="shared" si="4"/>
        <v>x</v>
      </c>
      <c r="H100">
        <f>IF(G100="","",COUNTIF($G$2:$G100,G100))</f>
        <v>4</v>
      </c>
      <c r="I100" t="str">
        <f t="shared" si="5"/>
        <v>2943055-SHERIDAN COMMUNITY SCHOOLS</v>
      </c>
    </row>
    <row r="101" spans="5:9" x14ac:dyDescent="0.35">
      <c r="E101" t="str">
        <f>IF('School List'!G101="","",IF('School List'!G101="N",'School List'!B101&amp;'School List'!C101&amp;'School List'!D101,IF('School List'!G101="Y",IF('School List'!F101='School List'!B101,'School List'!B101&amp;'School List'!C101&amp;'School List'!D101,""))))</f>
        <v>2943060</v>
      </c>
      <c r="F101" t="str">
        <f>IF(E101="","",'School List'!E101)</f>
        <v>CARMEL-CLAY SCHOOL CORPORATION</v>
      </c>
      <c r="G101" t="str">
        <f t="shared" si="4"/>
        <v>x</v>
      </c>
      <c r="H101">
        <f>IF(G101="","",COUNTIF($G$2:$G101,G101))</f>
        <v>5</v>
      </c>
      <c r="I101" t="str">
        <f t="shared" si="5"/>
        <v>2943060-CARMEL-CLAY SCHOOL CORPORATION</v>
      </c>
    </row>
    <row r="102" spans="5:9" x14ac:dyDescent="0.35">
      <c r="E102" t="str">
        <f>IF('School List'!G102="","",IF('School List'!G102="N",'School List'!B102&amp;'School List'!C102&amp;'School List'!D102,IF('School List'!G102="Y",IF('School List'!F102='School List'!B102,'School List'!B102&amp;'School List'!C102&amp;'School List'!D102,""))))</f>
        <v>2943070</v>
      </c>
      <c r="F102" t="str">
        <f>IF(E102="","",'School List'!E102)</f>
        <v>NOBLESVILLE SCHOOL CORPORATION</v>
      </c>
      <c r="G102" t="str">
        <f t="shared" si="4"/>
        <v>x</v>
      </c>
      <c r="H102">
        <f>IF(G102="","",COUNTIF($G$2:$G102,G102))</f>
        <v>6</v>
      </c>
      <c r="I102" t="str">
        <f t="shared" si="5"/>
        <v>2943070-NOBLESVILLE SCHOOL CORPORATION</v>
      </c>
    </row>
    <row r="103" spans="5:9" x14ac:dyDescent="0.35">
      <c r="E103" t="str">
        <f>IF('School List'!G103="","",IF('School List'!G103="N",'School List'!B103&amp;'School List'!C103&amp;'School List'!D103,IF('School List'!G103="Y",IF('School List'!F103='School List'!B103,'School List'!B103&amp;'School List'!C103&amp;'School List'!D103,""))))</f>
        <v>3043115</v>
      </c>
      <c r="F103" t="str">
        <f>IF(E103="","",'School List'!E103)</f>
        <v>SOUTHERN HANCOCK COUNTY COMM SCHOOL CORP</v>
      </c>
      <c r="G103" t="str">
        <f t="shared" si="4"/>
        <v/>
      </c>
      <c r="H103" t="str">
        <f>IF(G103="","",COUNTIF($G$2:$G103,G103))</f>
        <v/>
      </c>
      <c r="I103" t="str">
        <f t="shared" si="5"/>
        <v/>
      </c>
    </row>
    <row r="104" spans="5:9" x14ac:dyDescent="0.35">
      <c r="E104" t="str">
        <f>IF('School List'!G104="","",IF('School List'!G104="N",'School List'!B104&amp;'School List'!C104&amp;'School List'!D104,IF('School List'!G104="Y",IF('School List'!F104='School List'!B104,'School List'!B104&amp;'School List'!C104&amp;'School List'!D104,""))))</f>
        <v>3043125</v>
      </c>
      <c r="F104" t="str">
        <f>IF(E104="","",'School List'!E104)</f>
        <v>GREENFIELD CENTRAL COMMUNITY SCHOOL CORP</v>
      </c>
      <c r="G104" t="str">
        <f t="shared" si="4"/>
        <v/>
      </c>
      <c r="H104" t="str">
        <f>IF(G104="","",COUNTIF($G$2:$G104,G104))</f>
        <v/>
      </c>
      <c r="I104" t="str">
        <f t="shared" si="5"/>
        <v/>
      </c>
    </row>
    <row r="105" spans="5:9" x14ac:dyDescent="0.35">
      <c r="E105" t="str">
        <f>IF('School List'!G105="","",IF('School List'!G105="N",'School List'!B105&amp;'School List'!C105&amp;'School List'!D105,IF('School List'!G105="Y",IF('School List'!F105='School List'!B105,'School List'!B105&amp;'School List'!C105&amp;'School List'!D105,""))))</f>
        <v>3043135</v>
      </c>
      <c r="F105" t="str">
        <f>IF(E105="","",'School List'!E105)</f>
        <v>MT. VERNON COMMUNITY SCHOOL CORPORATION</v>
      </c>
      <c r="G105" t="str">
        <f t="shared" si="4"/>
        <v/>
      </c>
      <c r="H105" t="str">
        <f>IF(G105="","",COUNTIF($G$2:$G105,G105))</f>
        <v/>
      </c>
      <c r="I105" t="str">
        <f t="shared" si="5"/>
        <v/>
      </c>
    </row>
    <row r="106" spans="5:9" x14ac:dyDescent="0.35">
      <c r="E106" t="str">
        <f>IF('School List'!G106="","",IF('School List'!G106="N",'School List'!B106&amp;'School List'!C106&amp;'School List'!D106,IF('School List'!G106="Y",IF('School List'!F106='School List'!B106,'School List'!B106&amp;'School List'!C106&amp;'School List'!D106,""))))</f>
        <v>3043145</v>
      </c>
      <c r="F106" t="str">
        <f>IF(E106="","",'School List'!E106)</f>
        <v>EASTERN HANCOCK COUNTY COMMUNITY SCHOOL</v>
      </c>
      <c r="G106" t="str">
        <f t="shared" si="4"/>
        <v/>
      </c>
      <c r="H106" t="str">
        <f>IF(G106="","",COUNTIF($G$2:$G106,G106))</f>
        <v/>
      </c>
      <c r="I106" t="str">
        <f t="shared" si="5"/>
        <v/>
      </c>
    </row>
    <row r="107" spans="5:9" x14ac:dyDescent="0.35">
      <c r="E107" t="str">
        <f>IF('School List'!G107="","",IF('School List'!G107="N",'School List'!B107&amp;'School List'!C107&amp;'School List'!D107,IF('School List'!G107="Y",IF('School List'!F107='School List'!B107,'School List'!B107&amp;'School List'!C107&amp;'School List'!D107,""))))</f>
        <v/>
      </c>
      <c r="F107" t="str">
        <f>IF(E107="","",'School List'!E107)</f>
        <v/>
      </c>
      <c r="G107" t="str">
        <f t="shared" si="4"/>
        <v/>
      </c>
      <c r="H107" t="str">
        <f>IF(G107="","",COUNTIF($G$2:$G107,G107))</f>
        <v/>
      </c>
      <c r="I107" t="str">
        <f t="shared" si="5"/>
        <v/>
      </c>
    </row>
    <row r="108" spans="5:9" x14ac:dyDescent="0.35">
      <c r="E108" t="str">
        <f>IF('School List'!G108="","",IF('School List'!G108="N",'School List'!B108&amp;'School List'!C108&amp;'School List'!D108,IF('School List'!G108="Y",IF('School List'!F108='School List'!B108,'School List'!B108&amp;'School List'!C108&amp;'School List'!D108,""))))</f>
        <v>3143160</v>
      </c>
      <c r="F108" t="str">
        <f>IF(E108="","",'School List'!E108)</f>
        <v>LANESVILLE SCHOOL CORPORATION</v>
      </c>
      <c r="G108" t="str">
        <f t="shared" si="4"/>
        <v/>
      </c>
      <c r="H108" t="str">
        <f>IF(G108="","",COUNTIF($G$2:$G108,G108))</f>
        <v/>
      </c>
      <c r="I108" t="str">
        <f t="shared" si="5"/>
        <v/>
      </c>
    </row>
    <row r="109" spans="5:9" x14ac:dyDescent="0.35">
      <c r="E109" t="str">
        <f>IF('School List'!G109="","",IF('School List'!G109="N",'School List'!B109&amp;'School List'!C109&amp;'School List'!D109,IF('School List'!G109="Y",IF('School List'!F109='School List'!B109,'School List'!B109&amp;'School List'!C109&amp;'School List'!D109,""))))</f>
        <v>3143180</v>
      </c>
      <c r="F109" t="str">
        <f>IF(E109="","",'School List'!E109)</f>
        <v>NORTH HARRISON COMMUNITY SCHOOL CORP</v>
      </c>
      <c r="G109" t="str">
        <f t="shared" si="4"/>
        <v/>
      </c>
      <c r="H109" t="str">
        <f>IF(G109="","",COUNTIF($G$2:$G109,G109))</f>
        <v/>
      </c>
      <c r="I109" t="str">
        <f t="shared" si="5"/>
        <v/>
      </c>
    </row>
    <row r="110" spans="5:9" x14ac:dyDescent="0.35">
      <c r="E110" t="str">
        <f>IF('School List'!G110="","",IF('School List'!G110="N",'School List'!B110&amp;'School List'!C110&amp;'School List'!D110,IF('School List'!G110="Y",IF('School List'!F110='School List'!B110,'School List'!B110&amp;'School List'!C110&amp;'School List'!D110,""))))</f>
        <v>3143190</v>
      </c>
      <c r="F110" t="str">
        <f>IF(E110="","",'School List'!E110)</f>
        <v>SOUTH HARRISON SCHOOL CORPORATION</v>
      </c>
      <c r="G110" t="str">
        <f t="shared" si="4"/>
        <v/>
      </c>
      <c r="H110" t="str">
        <f>IF(G110="","",COUNTIF($G$2:$G110,G110))</f>
        <v/>
      </c>
      <c r="I110" t="str">
        <f t="shared" si="5"/>
        <v/>
      </c>
    </row>
    <row r="111" spans="5:9" x14ac:dyDescent="0.35">
      <c r="E111" t="str">
        <f>IF('School List'!G111="","",IF('School List'!G111="N",'School List'!B111&amp;'School List'!C111&amp;'School List'!D111,IF('School List'!G111="Y",IF('School List'!F111='School List'!B111,'School List'!B111&amp;'School List'!C111&amp;'School List'!D111,""))))</f>
        <v>3243295</v>
      </c>
      <c r="F111" t="str">
        <f>IF(E111="","",'School List'!E111)</f>
        <v>NORTHWEST HENDRICKS SCHOOL CORPORATION</v>
      </c>
      <c r="G111" t="str">
        <f t="shared" si="4"/>
        <v/>
      </c>
      <c r="H111" t="str">
        <f>IF(G111="","",COUNTIF($G$2:$G111,G111))</f>
        <v/>
      </c>
      <c r="I111" t="str">
        <f t="shared" si="5"/>
        <v/>
      </c>
    </row>
    <row r="112" spans="5:9" x14ac:dyDescent="0.35">
      <c r="E112" t="str">
        <f>IF('School List'!G112="","",IF('School List'!G112="N",'School List'!B112&amp;'School List'!C112&amp;'School List'!D112,IF('School List'!G112="Y",IF('School List'!F112='School List'!B112,'School List'!B112&amp;'School List'!C112&amp;'School List'!D112,""))))</f>
        <v>3243305</v>
      </c>
      <c r="F112" t="str">
        <f>IF(E112="","",'School List'!E112)</f>
        <v>BROWNSBURG COMMUNITY SCHOOL CORPORATION</v>
      </c>
      <c r="G112" t="str">
        <f t="shared" si="4"/>
        <v/>
      </c>
      <c r="H112" t="str">
        <f>IF(G112="","",COUNTIF($G$2:$G112,G112))</f>
        <v/>
      </c>
      <c r="I112" t="str">
        <f t="shared" si="5"/>
        <v/>
      </c>
    </row>
    <row r="113" spans="5:9" x14ac:dyDescent="0.35">
      <c r="E113" t="str">
        <f>IF('School List'!G113="","",IF('School List'!G113="N",'School List'!B113&amp;'School List'!C113&amp;'School List'!D113,IF('School List'!G113="Y",IF('School List'!F113='School List'!B113,'School List'!B113&amp;'School List'!C113&amp;'School List'!D113,""))))</f>
        <v>3243315</v>
      </c>
      <c r="F113" t="str">
        <f>IF(E113="","",'School List'!E113)</f>
        <v>AVON COMMUNITY SCHOOL CORPORATION</v>
      </c>
      <c r="G113" t="str">
        <f t="shared" si="4"/>
        <v/>
      </c>
      <c r="H113" t="str">
        <f>IF(G113="","",COUNTIF($G$2:$G113,G113))</f>
        <v/>
      </c>
      <c r="I113" t="str">
        <f t="shared" si="5"/>
        <v/>
      </c>
    </row>
    <row r="114" spans="5:9" x14ac:dyDescent="0.35">
      <c r="E114" t="str">
        <f>IF('School List'!G114="","",IF('School List'!G114="N",'School List'!B114&amp;'School List'!C114&amp;'School List'!D114,IF('School List'!G114="Y",IF('School List'!F114='School List'!B114,'School List'!B114&amp;'School List'!C114&amp;'School List'!D114,""))))</f>
        <v>3243325</v>
      </c>
      <c r="F114" t="str">
        <f>IF(E114="","",'School List'!E114)</f>
        <v>DANVILLE COMMUNITY SCHOOL CORPORATION</v>
      </c>
      <c r="G114" t="str">
        <f t="shared" si="4"/>
        <v/>
      </c>
      <c r="H114" t="str">
        <f>IF(G114="","",COUNTIF($G$2:$G114,G114))</f>
        <v/>
      </c>
      <c r="I114" t="str">
        <f t="shared" si="5"/>
        <v/>
      </c>
    </row>
    <row r="115" spans="5:9" x14ac:dyDescent="0.35">
      <c r="E115" t="str">
        <f>IF('School List'!G115="","",IF('School List'!G115="N",'School List'!B115&amp;'School List'!C115&amp;'School List'!D115,IF('School List'!G115="Y",IF('School List'!F115='School List'!B115,'School List'!B115&amp;'School List'!C115&amp;'School List'!D115,""))))</f>
        <v>3243330</v>
      </c>
      <c r="F115" t="str">
        <f>IF(E115="","",'School List'!E115)</f>
        <v>PLAINFIELD COMMUNITY SCHOOL CORPORATION</v>
      </c>
      <c r="G115" t="str">
        <f t="shared" si="4"/>
        <v/>
      </c>
      <c r="H115" t="str">
        <f>IF(G115="","",COUNTIF($G$2:$G115,G115))</f>
        <v/>
      </c>
      <c r="I115" t="str">
        <f t="shared" si="5"/>
        <v/>
      </c>
    </row>
    <row r="116" spans="5:9" x14ac:dyDescent="0.35">
      <c r="E116" t="str">
        <f>IF('School List'!G116="","",IF('School List'!G116="N",'School List'!B116&amp;'School List'!C116&amp;'School List'!D116,IF('School List'!G116="Y",IF('School List'!F116='School List'!B116,'School List'!B116&amp;'School List'!C116&amp;'School List'!D116,""))))</f>
        <v>3243335</v>
      </c>
      <c r="F116" t="str">
        <f>IF(E116="","",'School List'!E116)</f>
        <v>MILL CREEK COMMUNITY SCHOOL CORPORATION</v>
      </c>
      <c r="G116" t="str">
        <f t="shared" si="4"/>
        <v/>
      </c>
      <c r="H116" t="str">
        <f>IF(G116="","",COUNTIF($G$2:$G116,G116))</f>
        <v/>
      </c>
      <c r="I116" t="str">
        <f t="shared" si="5"/>
        <v/>
      </c>
    </row>
    <row r="117" spans="5:9" x14ac:dyDescent="0.35">
      <c r="E117" t="str">
        <f>IF('School List'!G117="","",IF('School List'!G117="N",'School List'!B117&amp;'School List'!C117&amp;'School List'!D117,IF('School List'!G117="Y",IF('School List'!F117='School List'!B117,'School List'!B117&amp;'School List'!C117&amp;'School List'!D117,""))))</f>
        <v>3343405</v>
      </c>
      <c r="F117" t="str">
        <f>IF(E117="","",'School List'!E117)</f>
        <v>BLUE RIVER VALLEY SCHOOL CORPORATION</v>
      </c>
      <c r="G117" t="str">
        <f t="shared" si="4"/>
        <v/>
      </c>
      <c r="H117" t="str">
        <f>IF(G117="","",COUNTIF($G$2:$G117,G117))</f>
        <v/>
      </c>
      <c r="I117" t="str">
        <f t="shared" si="5"/>
        <v/>
      </c>
    </row>
    <row r="118" spans="5:9" x14ac:dyDescent="0.35">
      <c r="E118" t="str">
        <f>IF('School List'!G118="","",IF('School List'!G118="N",'School List'!B118&amp;'School List'!C118&amp;'School List'!D118,IF('School List'!G118="Y",IF('School List'!F118='School List'!B118,'School List'!B118&amp;'School List'!C118&amp;'School List'!D118,""))))</f>
        <v>3343415</v>
      </c>
      <c r="F118" t="str">
        <f>IF(E118="","",'School List'!E118)</f>
        <v>SOUTH HENRY SCHOOL CORPORATION</v>
      </c>
      <c r="G118" t="str">
        <f t="shared" si="4"/>
        <v/>
      </c>
      <c r="H118" t="str">
        <f>IF(G118="","",COUNTIF($G$2:$G118,G118))</f>
        <v/>
      </c>
      <c r="I118" t="str">
        <f t="shared" si="5"/>
        <v/>
      </c>
    </row>
    <row r="119" spans="5:9" x14ac:dyDescent="0.35">
      <c r="E119" t="str">
        <f>IF('School List'!G119="","",IF('School List'!G119="N",'School List'!B119&amp;'School List'!C119&amp;'School List'!D119,IF('School List'!G119="Y",IF('School List'!F119='School List'!B119,'School List'!B119&amp;'School List'!C119&amp;'School List'!D119,""))))</f>
        <v>3343435</v>
      </c>
      <c r="F119" t="str">
        <f>IF(E119="","",'School List'!E119)</f>
        <v>SHENANDOAH SCHOOL CORPORATION</v>
      </c>
      <c r="G119" t="str">
        <f t="shared" si="4"/>
        <v/>
      </c>
      <c r="H119" t="str">
        <f>IF(G119="","",COUNTIF($G$2:$G119,G119))</f>
        <v/>
      </c>
      <c r="I119" t="str">
        <f t="shared" si="5"/>
        <v/>
      </c>
    </row>
    <row r="120" spans="5:9" x14ac:dyDescent="0.35">
      <c r="E120" t="str">
        <f>IF('School List'!G120="","",IF('School List'!G120="N",'School List'!B120&amp;'School List'!C120&amp;'School List'!D120,IF('School List'!G120="Y",IF('School List'!F120='School List'!B120,'School List'!B120&amp;'School List'!C120&amp;'School List'!D120,""))))</f>
        <v>3343445</v>
      </c>
      <c r="F120" t="str">
        <f>IF(E120="","",'School List'!E120)</f>
        <v>NEW CASTLE COMMUNITY SCHOOL CORPORATION</v>
      </c>
      <c r="G120" t="str">
        <f t="shared" si="4"/>
        <v/>
      </c>
      <c r="H120" t="str">
        <f>IF(G120="","",COUNTIF($G$2:$G120,G120))</f>
        <v/>
      </c>
      <c r="I120" t="str">
        <f t="shared" si="5"/>
        <v/>
      </c>
    </row>
    <row r="121" spans="5:9" x14ac:dyDescent="0.35">
      <c r="E121" t="str">
        <f>IF('School List'!G121="","",IF('School List'!G121="N",'School List'!B121&amp;'School List'!C121&amp;'School List'!D121,IF('School List'!G121="Y",IF('School List'!F121='School List'!B121,'School List'!B121&amp;'School List'!C121&amp;'School List'!D121,""))))</f>
        <v>3343455</v>
      </c>
      <c r="F121" t="str">
        <f>IF(E121="","",'School List'!E121)</f>
        <v>CHARLES A. BEARD MEMORIAL SCHOOL CORP</v>
      </c>
      <c r="G121" t="str">
        <f t="shared" si="4"/>
        <v/>
      </c>
      <c r="H121" t="str">
        <f>IF(G121="","",COUNTIF($G$2:$G121,G121))</f>
        <v/>
      </c>
      <c r="I121" t="str">
        <f t="shared" si="5"/>
        <v/>
      </c>
    </row>
    <row r="122" spans="5:9" x14ac:dyDescent="0.35">
      <c r="E122" t="str">
        <f>IF('School List'!G122="","",IF('School List'!G122="N",'School List'!B122&amp;'School List'!C122&amp;'School List'!D122,IF('School List'!G122="Y",IF('School List'!F122='School List'!B122,'School List'!B122&amp;'School List'!C122&amp;'School List'!D122,""))))</f>
        <v/>
      </c>
      <c r="F122" t="str">
        <f>IF(E122="","",'School List'!E122)</f>
        <v/>
      </c>
      <c r="G122" t="str">
        <f t="shared" si="4"/>
        <v/>
      </c>
      <c r="H122" t="str">
        <f>IF(G122="","",COUNTIF($G$2:$G122,G122))</f>
        <v/>
      </c>
      <c r="I122" t="str">
        <f t="shared" si="5"/>
        <v/>
      </c>
    </row>
    <row r="123" spans="5:9" x14ac:dyDescent="0.35">
      <c r="E123" t="str">
        <f>IF('School List'!G123="","",IF('School List'!G123="N",'School List'!B123&amp;'School List'!C123&amp;'School List'!D123,IF('School List'!G123="Y",IF('School List'!F123='School List'!B123,'School List'!B123&amp;'School List'!C123&amp;'School List'!D123,""))))</f>
        <v/>
      </c>
      <c r="F123" t="str">
        <f>IF(E123="","",'School List'!E123)</f>
        <v/>
      </c>
      <c r="G123" t="str">
        <f t="shared" si="4"/>
        <v/>
      </c>
      <c r="H123" t="str">
        <f>IF(G123="","",COUNTIF($G$2:$G123,G123))</f>
        <v/>
      </c>
      <c r="I123" t="str">
        <f t="shared" si="5"/>
        <v/>
      </c>
    </row>
    <row r="124" spans="5:9" x14ac:dyDescent="0.35">
      <c r="E124" t="str">
        <f>IF('School List'!G124="","",IF('School List'!G124="N",'School List'!B124&amp;'School List'!C124&amp;'School List'!D124,IF('School List'!G124="Y",IF('School List'!F124='School List'!B124,'School List'!B124&amp;'School List'!C124&amp;'School List'!D124,""))))</f>
        <v>3443460</v>
      </c>
      <c r="F124" t="str">
        <f>IF(E124="","",'School List'!E124)</f>
        <v>TAYLOR COMMUNITY SCHOOL CORPORATION</v>
      </c>
      <c r="G124" t="str">
        <f t="shared" si="4"/>
        <v/>
      </c>
      <c r="H124" t="str">
        <f>IF(G124="","",COUNTIF($G$2:$G124,G124))</f>
        <v/>
      </c>
      <c r="I124" t="str">
        <f t="shared" si="5"/>
        <v/>
      </c>
    </row>
    <row r="125" spans="5:9" x14ac:dyDescent="0.35">
      <c r="E125" t="str">
        <f>IF('School List'!G125="","",IF('School List'!G125="N",'School List'!B125&amp;'School List'!C125&amp;'School List'!D125,IF('School List'!G125="Y",IF('School List'!F125='School List'!B125,'School List'!B125&amp;'School List'!C125&amp;'School List'!D125,""))))</f>
        <v>3443470</v>
      </c>
      <c r="F125" t="str">
        <f>IF(E125="","",'School List'!E125)</f>
        <v>NORTHWESTERN SCHOOL CORPORATION</v>
      </c>
      <c r="G125" t="str">
        <f t="shared" si="4"/>
        <v/>
      </c>
      <c r="H125" t="str">
        <f>IF(G125="","",COUNTIF($G$2:$G125,G125))</f>
        <v/>
      </c>
      <c r="I125" t="str">
        <f t="shared" si="5"/>
        <v/>
      </c>
    </row>
    <row r="126" spans="5:9" x14ac:dyDescent="0.35">
      <c r="E126" t="str">
        <f>IF('School List'!G126="","",IF('School List'!G126="N",'School List'!B126&amp;'School List'!C126&amp;'School List'!D126,IF('School List'!G126="Y",IF('School List'!F126='School List'!B126,'School List'!B126&amp;'School List'!C126&amp;'School List'!D126,""))))</f>
        <v>3443480</v>
      </c>
      <c r="F126" t="str">
        <f>IF(E126="","",'School List'!E126)</f>
        <v>EASTERN HOWARD COMMUNITY SCHOOL CORP</v>
      </c>
      <c r="G126" t="str">
        <f t="shared" si="4"/>
        <v/>
      </c>
      <c r="H126" t="str">
        <f>IF(G126="","",COUNTIF($G$2:$G126,G126))</f>
        <v/>
      </c>
      <c r="I126" t="str">
        <f t="shared" si="5"/>
        <v/>
      </c>
    </row>
    <row r="127" spans="5:9" x14ac:dyDescent="0.35">
      <c r="E127" t="str">
        <f>IF('School List'!G127="","",IF('School List'!G127="N",'School List'!B127&amp;'School List'!C127&amp;'School List'!D127,IF('School List'!G127="Y",IF('School List'!F127='School List'!B127,'School List'!B127&amp;'School List'!C127&amp;'School List'!D127,""))))</f>
        <v>3443490</v>
      </c>
      <c r="F127" t="str">
        <f>IF(E127="","",'School List'!E127)</f>
        <v>WESTERN SCHOOL CORPORATION</v>
      </c>
      <c r="G127" t="str">
        <f t="shared" si="4"/>
        <v/>
      </c>
      <c r="H127" t="str">
        <f>IF(G127="","",COUNTIF($G$2:$G127,G127))</f>
        <v/>
      </c>
      <c r="I127" t="str">
        <f t="shared" si="5"/>
        <v/>
      </c>
    </row>
    <row r="128" spans="5:9" x14ac:dyDescent="0.35">
      <c r="E128" t="str">
        <f>IF('School List'!G128="","",IF('School List'!G128="N",'School List'!B128&amp;'School List'!C128&amp;'School List'!D128,IF('School List'!G128="Y",IF('School List'!F128='School List'!B128,'School List'!B128&amp;'School List'!C128&amp;'School List'!D128,""))))</f>
        <v>3443500</v>
      </c>
      <c r="F128" t="str">
        <f>IF(E128="","",'School List'!E128)</f>
        <v>KOKOMO SCHOOL CORPORATION</v>
      </c>
      <c r="G128" t="str">
        <f t="shared" si="4"/>
        <v/>
      </c>
      <c r="H128" t="str">
        <f>IF(G128="","",COUNTIF($G$2:$G128,G128))</f>
        <v/>
      </c>
      <c r="I128" t="str">
        <f t="shared" si="5"/>
        <v/>
      </c>
    </row>
    <row r="129" spans="5:9" x14ac:dyDescent="0.35">
      <c r="E129" t="str">
        <f>IF('School List'!G129="","",IF('School List'!G129="N",'School List'!B129&amp;'School List'!C129&amp;'School List'!D129,IF('School List'!G129="Y",IF('School List'!F129='School List'!B129,'School List'!B129&amp;'School List'!C129&amp;'School List'!D129,""))))</f>
        <v>3543625</v>
      </c>
      <c r="F129" t="str">
        <f>IF(E129="","",'School List'!E129)</f>
        <v>HUNTINGTON COUNTY COMMUNITY SCHOOL CORP</v>
      </c>
      <c r="G129" t="str">
        <f t="shared" si="4"/>
        <v/>
      </c>
      <c r="H129" t="str">
        <f>IF(G129="","",COUNTIF($G$2:$G129,G129))</f>
        <v/>
      </c>
      <c r="I129" t="str">
        <f t="shared" si="5"/>
        <v/>
      </c>
    </row>
    <row r="130" spans="5:9" x14ac:dyDescent="0.35">
      <c r="E130" t="str">
        <f>IF('School List'!G130="","",IF('School List'!G130="N",'School List'!B130&amp;'School List'!C130&amp;'School List'!D130,IF('School List'!G130="Y",IF('School List'!F130='School List'!B130,'School List'!B130&amp;'School List'!C130&amp;'School List'!D130,""))))</f>
        <v>3643640</v>
      </c>
      <c r="F130" t="str">
        <f>IF(E130="","",'School List'!E130)</f>
        <v>MEDORA COMMUNITY SCHOOL CORPORATION</v>
      </c>
      <c r="G130" t="str">
        <f t="shared" si="4"/>
        <v/>
      </c>
      <c r="H130" t="str">
        <f>IF(G130="","",COUNTIF($G$2:$G130,G130))</f>
        <v/>
      </c>
      <c r="I130" t="str">
        <f t="shared" si="5"/>
        <v/>
      </c>
    </row>
    <row r="131" spans="5:9" x14ac:dyDescent="0.35">
      <c r="E131" t="str">
        <f>IF('School List'!G131="","",IF('School List'!G131="N",'School List'!B131&amp;'School List'!C131&amp;'School List'!D131,IF('School List'!G131="Y",IF('School List'!F131='School List'!B131,'School List'!B131&amp;'School List'!C131&amp;'School List'!D131,""))))</f>
        <v>3643675</v>
      </c>
      <c r="F131" t="str">
        <f>IF(E131="","",'School List'!E131)</f>
        <v>SEYMOUR COMMUNITY SCHOOL CORPORATION</v>
      </c>
      <c r="G131" t="str">
        <f t="shared" ref="G131:G194" si="6">IF(LEFT(E131,2)=$G$1,"x","")</f>
        <v/>
      </c>
      <c r="H131" t="str">
        <f>IF(G131="","",COUNTIF($G$2:$G131,G131))</f>
        <v/>
      </c>
      <c r="I131" t="str">
        <f t="shared" ref="I131:I194" si="7">IF(G131="","",E131&amp;"-"&amp;F131)</f>
        <v/>
      </c>
    </row>
    <row r="132" spans="5:9" x14ac:dyDescent="0.35">
      <c r="E132" t="str">
        <f>IF('School List'!G132="","",IF('School List'!G132="N",'School List'!B132&amp;'School List'!C132&amp;'School List'!D132,IF('School List'!G132="Y",IF('School List'!F132='School List'!B132,'School List'!B132&amp;'School List'!C132&amp;'School List'!D132,""))))</f>
        <v>3643695</v>
      </c>
      <c r="F132" t="str">
        <f>IF(E132="","",'School List'!E132)</f>
        <v>BROWNSTOWN CENTRAL COMMUNITY SCHOOL CORP</v>
      </c>
      <c r="G132" t="str">
        <f t="shared" si="6"/>
        <v/>
      </c>
      <c r="H132" t="str">
        <f>IF(G132="","",COUNTIF($G$2:$G132,G132))</f>
        <v/>
      </c>
      <c r="I132" t="str">
        <f t="shared" si="7"/>
        <v/>
      </c>
    </row>
    <row r="133" spans="5:9" x14ac:dyDescent="0.35">
      <c r="E133" t="str">
        <f>IF('School List'!G133="","",IF('School List'!G133="N",'School List'!B133&amp;'School List'!C133&amp;'School List'!D133,IF('School List'!G133="Y",IF('School List'!F133='School List'!B133,'School List'!B133&amp;'School List'!C133&amp;'School List'!D133,""))))</f>
        <v>3643710</v>
      </c>
      <c r="F133" t="str">
        <f>IF(E133="","",'School List'!E133)</f>
        <v>CROTHERSVILLE COMMUNITY SCHOOL CORP</v>
      </c>
      <c r="G133" t="str">
        <f t="shared" si="6"/>
        <v/>
      </c>
      <c r="H133" t="str">
        <f>IF(G133="","",COUNTIF($G$2:$G133,G133))</f>
        <v/>
      </c>
      <c r="I133" t="str">
        <f t="shared" si="7"/>
        <v/>
      </c>
    </row>
    <row r="134" spans="5:9" x14ac:dyDescent="0.35">
      <c r="E134" t="str">
        <f>IF('School List'!G134="","",IF('School List'!G134="N",'School List'!B134&amp;'School List'!C134&amp;'School List'!D134,IF('School List'!G134="Y",IF('School List'!F134='School List'!B134,'School List'!B134&amp;'School List'!C134&amp;'School List'!D134,""))))</f>
        <v>3743785</v>
      </c>
      <c r="F134" t="str">
        <f>IF(E134="","",'School List'!E134)</f>
        <v>KANKAKEE VALLEY SCHOOL CORPORATION</v>
      </c>
      <c r="G134" t="str">
        <f t="shared" si="6"/>
        <v/>
      </c>
      <c r="H134" t="str">
        <f>IF(G134="","",COUNTIF($G$2:$G134,G134))</f>
        <v/>
      </c>
      <c r="I134" t="str">
        <f t="shared" si="7"/>
        <v/>
      </c>
    </row>
    <row r="135" spans="5:9" x14ac:dyDescent="0.35">
      <c r="E135" t="str">
        <f>IF('School List'!G135="","",IF('School List'!G135="N",'School List'!B135&amp;'School List'!C135&amp;'School List'!D135,IF('School List'!G135="Y",IF('School List'!F135='School List'!B135,'School List'!B135&amp;'School List'!C135&amp;'School List'!D135,""))))</f>
        <v>3743815</v>
      </c>
      <c r="F135" t="str">
        <f>IF(E135="","",'School List'!E135)</f>
        <v>RENSSELAER CENTRAL SCHOOL CORPORATION</v>
      </c>
      <c r="G135" t="str">
        <f t="shared" si="6"/>
        <v/>
      </c>
      <c r="H135" t="str">
        <f>IF(G135="","",COUNTIF($G$2:$G135,G135))</f>
        <v/>
      </c>
      <c r="I135" t="str">
        <f t="shared" si="7"/>
        <v/>
      </c>
    </row>
    <row r="136" spans="5:9" x14ac:dyDescent="0.35">
      <c r="E136" t="str">
        <f>IF('School List'!G136="","",IF('School List'!G136="N",'School List'!B136&amp;'School List'!C136&amp;'School List'!D136,IF('School List'!G136="Y",IF('School List'!F136='School List'!B136,'School List'!B136&amp;'School List'!C136&amp;'School List'!D136,""))))</f>
        <v/>
      </c>
      <c r="F136" t="str">
        <f>IF(E136="","",'School List'!E136)</f>
        <v/>
      </c>
      <c r="G136" t="str">
        <f t="shared" si="6"/>
        <v/>
      </c>
      <c r="H136" t="str">
        <f>IF(G136="","",COUNTIF($G$2:$G136,G136))</f>
        <v/>
      </c>
      <c r="I136" t="str">
        <f t="shared" si="7"/>
        <v/>
      </c>
    </row>
    <row r="137" spans="5:9" x14ac:dyDescent="0.35">
      <c r="E137" t="str">
        <f>IF('School List'!G137="","",IF('School List'!G137="N",'School List'!B137&amp;'School List'!C137&amp;'School List'!D137,IF('School List'!G137="Y",IF('School List'!F137='School List'!B137,'School List'!B137&amp;'School List'!C137&amp;'School List'!D137,""))))</f>
        <v/>
      </c>
      <c r="F137" t="str">
        <f>IF(E137="","",'School List'!E137)</f>
        <v/>
      </c>
      <c r="G137" t="str">
        <f t="shared" si="6"/>
        <v/>
      </c>
      <c r="H137" t="str">
        <f>IF(G137="","",COUNTIF($G$2:$G137,G137))</f>
        <v/>
      </c>
      <c r="I137" t="str">
        <f t="shared" si="7"/>
        <v/>
      </c>
    </row>
    <row r="138" spans="5:9" x14ac:dyDescent="0.35">
      <c r="E138" t="str">
        <f>IF('School List'!G138="","",IF('School List'!G138="N",'School List'!B138&amp;'School List'!C138&amp;'School List'!D138,IF('School List'!G138="Y",IF('School List'!F138='School List'!B138,'School List'!B138&amp;'School List'!C138&amp;'School List'!D138,""))))</f>
        <v>3843945</v>
      </c>
      <c r="F138" t="str">
        <f>IF(E138="","",'School List'!E138)</f>
        <v>JAY COUNTY SCHOOL CORPORATION</v>
      </c>
      <c r="G138" t="str">
        <f t="shared" si="6"/>
        <v/>
      </c>
      <c r="H138" t="str">
        <f>IF(G138="","",COUNTIF($G$2:$G138,G138))</f>
        <v/>
      </c>
      <c r="I138" t="str">
        <f t="shared" si="7"/>
        <v/>
      </c>
    </row>
    <row r="139" spans="5:9" x14ac:dyDescent="0.35">
      <c r="E139" t="str">
        <f>IF('School List'!G139="","",IF('School List'!G139="N",'School List'!B139&amp;'School List'!C139&amp;'School List'!D139,IF('School List'!G139="Y",IF('School List'!F139='School List'!B139,'School List'!B139&amp;'School List'!C139&amp;'School List'!D139,""))))</f>
        <v>3943995</v>
      </c>
      <c r="F139" t="str">
        <f>IF(E139="","",'School List'!E139)</f>
        <v>MADISON CONSOLIDATED SCHOOL CORPORATION</v>
      </c>
      <c r="G139" t="str">
        <f t="shared" si="6"/>
        <v/>
      </c>
      <c r="H139" t="str">
        <f>IF(G139="","",COUNTIF($G$2:$G139,G139))</f>
        <v/>
      </c>
      <c r="I139" t="str">
        <f t="shared" si="7"/>
        <v/>
      </c>
    </row>
    <row r="140" spans="5:9" x14ac:dyDescent="0.35">
      <c r="E140" t="str">
        <f>IF('School List'!G140="","",IF('School List'!G140="N",'School List'!B140&amp;'School List'!C140&amp;'School List'!D140,IF('School List'!G140="Y",IF('School List'!F140='School List'!B140,'School List'!B140&amp;'School List'!C140&amp;'School List'!D140,""))))</f>
        <v>3944000</v>
      </c>
      <c r="F140" t="str">
        <f>IF(E140="","",'School List'!E140)</f>
        <v>SOUTHWESTERN JEFFERSON CONSOLIDATED SCHO</v>
      </c>
      <c r="G140" t="str">
        <f t="shared" si="6"/>
        <v/>
      </c>
      <c r="H140" t="str">
        <f>IF(G140="","",COUNTIF($G$2:$G140,G140))</f>
        <v/>
      </c>
      <c r="I140" t="str">
        <f t="shared" si="7"/>
        <v/>
      </c>
    </row>
    <row r="141" spans="5:9" x14ac:dyDescent="0.35">
      <c r="E141" t="str">
        <f>IF('School List'!G141="","",IF('School List'!G141="N",'School List'!B141&amp;'School List'!C141&amp;'School List'!D141,IF('School List'!G141="Y",IF('School List'!F141='School List'!B141,'School List'!B141&amp;'School List'!C141&amp;'School List'!D141,""))))</f>
        <v>4044015</v>
      </c>
      <c r="F141" t="str">
        <f>IF(E141="","",'School List'!E141)</f>
        <v>JENNINGS COUNTY SCHOOL CORPORATION</v>
      </c>
      <c r="G141" t="str">
        <f t="shared" si="6"/>
        <v/>
      </c>
      <c r="H141" t="str">
        <f>IF(G141="","",COUNTIF($G$2:$G141,G141))</f>
        <v/>
      </c>
      <c r="I141" t="str">
        <f t="shared" si="7"/>
        <v/>
      </c>
    </row>
    <row r="142" spans="5:9" x14ac:dyDescent="0.35">
      <c r="E142" t="str">
        <f>IF('School List'!G142="","",IF('School List'!G142="N",'School List'!B142&amp;'School List'!C142&amp;'School List'!D142,IF('School List'!G142="Y",IF('School List'!F142='School List'!B142,'School List'!B142&amp;'School List'!C142&amp;'School List'!D142,""))))</f>
        <v>4144145</v>
      </c>
      <c r="F142" t="str">
        <f>IF(E142="","",'School List'!E142)</f>
        <v>CLARK-PLEASANT COMMUNITY SCHOOL CORP</v>
      </c>
      <c r="G142" t="str">
        <f t="shared" si="6"/>
        <v/>
      </c>
      <c r="H142" t="str">
        <f>IF(G142="","",COUNTIF($G$2:$G142,G142))</f>
        <v/>
      </c>
      <c r="I142" t="str">
        <f t="shared" si="7"/>
        <v/>
      </c>
    </row>
    <row r="143" spans="5:9" x14ac:dyDescent="0.35">
      <c r="E143" t="str">
        <f>IF('School List'!G143="","",IF('School List'!G143="N",'School List'!B143&amp;'School List'!C143&amp;'School List'!D143,IF('School List'!G143="Y",IF('School List'!F143='School List'!B143,'School List'!B143&amp;'School List'!C143&amp;'School List'!D143,""))))</f>
        <v>4144205</v>
      </c>
      <c r="F143" t="str">
        <f>IF(E143="","",'School List'!E143)</f>
        <v>CENTER GROVE COMMUNITY SCHOOL CORP</v>
      </c>
      <c r="G143" t="str">
        <f t="shared" si="6"/>
        <v/>
      </c>
      <c r="H143" t="str">
        <f>IF(G143="","",COUNTIF($G$2:$G143,G143))</f>
        <v/>
      </c>
      <c r="I143" t="str">
        <f t="shared" si="7"/>
        <v/>
      </c>
    </row>
    <row r="144" spans="5:9" x14ac:dyDescent="0.35">
      <c r="E144" t="str">
        <f>IF('School List'!G144="","",IF('School List'!G144="N",'School List'!B144&amp;'School List'!C144&amp;'School List'!D144,IF('School List'!G144="Y",IF('School List'!F144='School List'!B144,'School List'!B144&amp;'School List'!C144&amp;'School List'!D144,""))))</f>
        <v>4144215</v>
      </c>
      <c r="F144" t="str">
        <f>IF(E144="","",'School List'!E144)</f>
        <v>EDINBURGH COMMUNITY SCHOOL CORPORATION</v>
      </c>
      <c r="G144" t="str">
        <f t="shared" si="6"/>
        <v/>
      </c>
      <c r="H144" t="str">
        <f>IF(G144="","",COUNTIF($G$2:$G144,G144))</f>
        <v/>
      </c>
      <c r="I144" t="str">
        <f t="shared" si="7"/>
        <v/>
      </c>
    </row>
    <row r="145" spans="5:9" x14ac:dyDescent="0.35">
      <c r="E145" t="str">
        <f>IF('School List'!G145="","",IF('School List'!G145="N",'School List'!B145&amp;'School List'!C145&amp;'School List'!D145,IF('School List'!G145="Y",IF('School List'!F145='School List'!B145,'School List'!B145&amp;'School List'!C145&amp;'School List'!D145,""))))</f>
        <v>4144225</v>
      </c>
      <c r="F145" t="str">
        <f>IF(E145="","",'School List'!E145)</f>
        <v>FRANKLIN COMMUNITY SCHOOL CORPORATION</v>
      </c>
      <c r="G145" t="str">
        <f t="shared" si="6"/>
        <v/>
      </c>
      <c r="H145" t="str">
        <f>IF(G145="","",COUNTIF($G$2:$G145,G145))</f>
        <v/>
      </c>
      <c r="I145" t="str">
        <f t="shared" si="7"/>
        <v/>
      </c>
    </row>
    <row r="146" spans="5:9" x14ac:dyDescent="0.35">
      <c r="E146" t="str">
        <f>IF('School List'!G146="","",IF('School List'!G146="N",'School List'!B146&amp;'School List'!C146&amp;'School List'!D146,IF('School List'!G146="Y",IF('School List'!F146='School List'!B146,'School List'!B146&amp;'School List'!C146&amp;'School List'!D146,""))))</f>
        <v>4144245</v>
      </c>
      <c r="F146" t="str">
        <f>IF(E146="","",'School List'!E146)</f>
        <v>GREENWOOD COMMUNITY SCHOOL CORPORATION</v>
      </c>
      <c r="G146" t="str">
        <f t="shared" si="6"/>
        <v/>
      </c>
      <c r="H146" t="str">
        <f>IF(G146="","",COUNTIF($G$2:$G146,G146))</f>
        <v/>
      </c>
      <c r="I146" t="str">
        <f t="shared" si="7"/>
        <v/>
      </c>
    </row>
    <row r="147" spans="5:9" x14ac:dyDescent="0.35">
      <c r="E147" t="str">
        <f>IF('School List'!G147="","",IF('School List'!G147="N",'School List'!B147&amp;'School List'!C147&amp;'School List'!D147,IF('School List'!G147="Y",IF('School List'!F147='School List'!B147,'School List'!B147&amp;'School List'!C147&amp;'School List'!D147,""))))</f>
        <v>4144255</v>
      </c>
      <c r="F147" t="str">
        <f>IF(E147="","",'School List'!E147)</f>
        <v>NINEVEH-HENSLEY-JACKSON UNITED SCH CORP</v>
      </c>
      <c r="G147" t="str">
        <f t="shared" si="6"/>
        <v/>
      </c>
      <c r="H147" t="str">
        <f>IF(G147="","",COUNTIF($G$2:$G147,G147))</f>
        <v/>
      </c>
      <c r="I147" t="str">
        <f t="shared" si="7"/>
        <v/>
      </c>
    </row>
    <row r="148" spans="5:9" x14ac:dyDescent="0.35">
      <c r="E148" t="str">
        <f>IF('School List'!G148="","",IF('School List'!G148="N",'School List'!B148&amp;'School List'!C148&amp;'School List'!D148,IF('School List'!G148="Y",IF('School List'!F148='School List'!B148,'School List'!B148&amp;'School List'!C148&amp;'School List'!D148,""))))</f>
        <v>4244315</v>
      </c>
      <c r="F148" t="str">
        <f>IF(E148="","",'School List'!E148)</f>
        <v>NORTH KNOX SCHOOL CORPORATION</v>
      </c>
      <c r="G148" t="str">
        <f t="shared" si="6"/>
        <v/>
      </c>
      <c r="H148" t="str">
        <f>IF(G148="","",COUNTIF($G$2:$G148,G148))</f>
        <v/>
      </c>
      <c r="I148" t="str">
        <f t="shared" si="7"/>
        <v/>
      </c>
    </row>
    <row r="149" spans="5:9" x14ac:dyDescent="0.35">
      <c r="E149" t="str">
        <f>IF('School List'!G149="","",IF('School List'!G149="N",'School List'!B149&amp;'School List'!C149&amp;'School List'!D149,IF('School List'!G149="Y",IF('School List'!F149='School List'!B149,'School List'!B149&amp;'School List'!C149&amp;'School List'!D149,""))))</f>
        <v>4244325</v>
      </c>
      <c r="F149" t="str">
        <f>IF(E149="","",'School List'!E149)</f>
        <v>SOUTH KNOX SCHOOL CORPORATION</v>
      </c>
      <c r="G149" t="str">
        <f t="shared" si="6"/>
        <v/>
      </c>
      <c r="H149" t="str">
        <f>IF(G149="","",COUNTIF($G$2:$G149,G149))</f>
        <v/>
      </c>
      <c r="I149" t="str">
        <f t="shared" si="7"/>
        <v/>
      </c>
    </row>
    <row r="150" spans="5:9" x14ac:dyDescent="0.35">
      <c r="E150" t="str">
        <f>IF('School List'!G150="","",IF('School List'!G150="N",'School List'!B150&amp;'School List'!C150&amp;'School List'!D150,IF('School List'!G150="Y",IF('School List'!F150='School List'!B150,'School List'!B150&amp;'School List'!C150&amp;'School List'!D150,""))))</f>
        <v>4244335</v>
      </c>
      <c r="F150" t="str">
        <f>IF(E150="","",'School List'!E150)</f>
        <v>VINCENNES COMMUNITY SCHOOL CORPORATION</v>
      </c>
      <c r="G150" t="str">
        <f t="shared" si="6"/>
        <v/>
      </c>
      <c r="H150" t="str">
        <f>IF(G150="","",COUNTIF($G$2:$G150,G150))</f>
        <v/>
      </c>
      <c r="I150" t="str">
        <f t="shared" si="7"/>
        <v/>
      </c>
    </row>
    <row r="151" spans="5:9" x14ac:dyDescent="0.35">
      <c r="E151" t="str">
        <f>IF('School List'!G151="","",IF('School List'!G151="N",'School List'!B151&amp;'School List'!C151&amp;'School List'!D151,IF('School List'!G151="Y",IF('School List'!F151='School List'!B151,'School List'!B151&amp;'School List'!C151&amp;'School List'!D151,""))))</f>
        <v/>
      </c>
      <c r="F151" t="str">
        <f>IF(E151="","",'School List'!E151)</f>
        <v/>
      </c>
      <c r="G151" t="str">
        <f t="shared" si="6"/>
        <v/>
      </c>
      <c r="H151" t="str">
        <f>IF(G151="","",COUNTIF($G$2:$G151,G151))</f>
        <v/>
      </c>
      <c r="I151" t="str">
        <f t="shared" si="7"/>
        <v/>
      </c>
    </row>
    <row r="152" spans="5:9" x14ac:dyDescent="0.35">
      <c r="E152" t="str">
        <f>IF('School List'!G152="","",IF('School List'!G152="N",'School List'!B152&amp;'School List'!C152&amp;'School List'!D152,IF('School List'!G152="Y",IF('School List'!F152='School List'!B152,'School List'!B152&amp;'School List'!C152&amp;'School List'!D152,""))))</f>
        <v>4344345</v>
      </c>
      <c r="F152" t="str">
        <f>IF(E152="","",'School List'!E152)</f>
        <v>WAWASEE COMMUNITY SCHOOL CORPORATION</v>
      </c>
      <c r="G152" t="str">
        <f t="shared" si="6"/>
        <v/>
      </c>
      <c r="H152" t="str">
        <f>IF(G152="","",COUNTIF($G$2:$G152,G152))</f>
        <v/>
      </c>
      <c r="I152" t="str">
        <f t="shared" si="7"/>
        <v/>
      </c>
    </row>
    <row r="153" spans="5:9" x14ac:dyDescent="0.35">
      <c r="E153" t="str">
        <f>IF('School List'!G153="","",IF('School List'!G153="N",'School List'!B153&amp;'School List'!C153&amp;'School List'!D153,IF('School List'!G153="Y",IF('School List'!F153='School List'!B153,'School List'!B153&amp;'School List'!C153&amp;'School List'!D153,""))))</f>
        <v>4344415</v>
      </c>
      <c r="F153" t="str">
        <f>IF(E153="","",'School List'!E153)</f>
        <v>WARSAW COMMUNITY SCHOOL CORPORATION</v>
      </c>
      <c r="G153" t="str">
        <f t="shared" si="6"/>
        <v/>
      </c>
      <c r="H153" t="str">
        <f>IF(G153="","",COUNTIF($G$2:$G153,G153))</f>
        <v/>
      </c>
      <c r="I153" t="str">
        <f t="shared" si="7"/>
        <v/>
      </c>
    </row>
    <row r="154" spans="5:9" x14ac:dyDescent="0.35">
      <c r="E154" t="str">
        <f>IF('School List'!G154="","",IF('School List'!G154="N",'School List'!B154&amp;'School List'!C154&amp;'School List'!D154,IF('School List'!G154="Y",IF('School List'!F154='School List'!B154,'School List'!B154&amp;'School List'!C154&amp;'School List'!D154,""))))</f>
        <v>4344445</v>
      </c>
      <c r="F154" t="str">
        <f>IF(E154="","",'School List'!E154)</f>
        <v>TIPPECANOE VALLEY SCHOOL CORPORATION</v>
      </c>
      <c r="G154" t="str">
        <f t="shared" si="6"/>
        <v/>
      </c>
      <c r="H154" t="str">
        <f>IF(G154="","",COUNTIF($G$2:$G154,G154))</f>
        <v/>
      </c>
      <c r="I154" t="str">
        <f t="shared" si="7"/>
        <v/>
      </c>
    </row>
    <row r="155" spans="5:9" x14ac:dyDescent="0.35">
      <c r="E155" t="str">
        <f>IF('School List'!G155="","",IF('School List'!G155="N",'School List'!B155&amp;'School List'!C155&amp;'School List'!D155,IF('School List'!G155="Y",IF('School List'!F155='School List'!B155,'School List'!B155&amp;'School List'!C155&amp;'School List'!D155,""))))</f>
        <v>4344455</v>
      </c>
      <c r="F155" t="str">
        <f>IF(E155="","",'School List'!E155)</f>
        <v>WHITKO COMMUNITY SCHOOL CORPORATION</v>
      </c>
      <c r="G155" t="str">
        <f t="shared" si="6"/>
        <v/>
      </c>
      <c r="H155" t="str">
        <f>IF(G155="","",COUNTIF($G$2:$G155,G155))</f>
        <v/>
      </c>
      <c r="I155" t="str">
        <f t="shared" si="7"/>
        <v/>
      </c>
    </row>
    <row r="156" spans="5:9" x14ac:dyDescent="0.35">
      <c r="E156" t="str">
        <f>IF('School List'!G156="","",IF('School List'!G156="N",'School List'!B156&amp;'School List'!C156&amp;'School List'!D156,IF('School List'!G156="Y",IF('School List'!F156='School List'!B156,'School List'!B156&amp;'School List'!C156&amp;'School List'!D156,""))))</f>
        <v/>
      </c>
      <c r="F156" t="str">
        <f>IF(E156="","",'School List'!E156)</f>
        <v/>
      </c>
      <c r="G156" t="str">
        <f t="shared" si="6"/>
        <v/>
      </c>
      <c r="H156" t="str">
        <f>IF(G156="","",COUNTIF($G$2:$G156,G156))</f>
        <v/>
      </c>
      <c r="I156" t="str">
        <f t="shared" si="7"/>
        <v/>
      </c>
    </row>
    <row r="157" spans="5:9" x14ac:dyDescent="0.35">
      <c r="E157" t="str">
        <f>IF('School List'!G157="","",IF('School List'!G157="N",'School List'!B157&amp;'School List'!C157&amp;'School List'!D157,IF('School List'!G157="Y",IF('School List'!F157='School List'!B157,'School List'!B157&amp;'School List'!C157&amp;'School List'!D157,""))))</f>
        <v/>
      </c>
      <c r="F157" t="str">
        <f>IF(E157="","",'School List'!E157)</f>
        <v/>
      </c>
      <c r="G157" t="str">
        <f t="shared" si="6"/>
        <v/>
      </c>
      <c r="H157" t="str">
        <f>IF(G157="","",COUNTIF($G$2:$G157,G157))</f>
        <v/>
      </c>
      <c r="I157" t="str">
        <f t="shared" si="7"/>
        <v/>
      </c>
    </row>
    <row r="158" spans="5:9" x14ac:dyDescent="0.35">
      <c r="E158" t="str">
        <f>IF('School List'!G158="","",IF('School List'!G158="N",'School List'!B158&amp;'School List'!C158&amp;'School List'!D158,IF('School List'!G158="Y",IF('School List'!F158='School List'!B158,'School List'!B158&amp;'School List'!C158&amp;'School List'!D158,""))))</f>
        <v>4444525</v>
      </c>
      <c r="F158" t="str">
        <f>IF(E158="","",'School List'!E158)</f>
        <v>WESTVIEW SCHOOL CORPORATION</v>
      </c>
      <c r="G158" t="str">
        <f t="shared" si="6"/>
        <v/>
      </c>
      <c r="H158" t="str">
        <f>IF(G158="","",COUNTIF($G$2:$G158,G158))</f>
        <v/>
      </c>
      <c r="I158" t="str">
        <f t="shared" si="7"/>
        <v/>
      </c>
    </row>
    <row r="159" spans="5:9" x14ac:dyDescent="0.35">
      <c r="E159" t="str">
        <f>IF('School List'!G159="","",IF('School List'!G159="N",'School List'!B159&amp;'School List'!C159&amp;'School List'!D159,IF('School List'!G159="Y",IF('School List'!F159='School List'!B159,'School List'!B159&amp;'School List'!C159&amp;'School List'!D159,""))))</f>
        <v>4444535</v>
      </c>
      <c r="F159" t="str">
        <f>IF(E159="","",'School List'!E159)</f>
        <v>LAKELAND SCHOOL CORPORATION</v>
      </c>
      <c r="G159" t="str">
        <f t="shared" si="6"/>
        <v/>
      </c>
      <c r="H159" t="str">
        <f>IF(G159="","",COUNTIF($G$2:$G159,G159))</f>
        <v/>
      </c>
      <c r="I159" t="str">
        <f t="shared" si="7"/>
        <v/>
      </c>
    </row>
    <row r="160" spans="5:9" x14ac:dyDescent="0.35">
      <c r="E160" t="str">
        <f>IF('School List'!G160="","",IF('School List'!G160="N",'School List'!B160&amp;'School List'!C160&amp;'School List'!D160,IF('School List'!G160="Y",IF('School List'!F160='School List'!B160,'School List'!B160&amp;'School List'!C160&amp;'School List'!D160,""))))</f>
        <v>4544580</v>
      </c>
      <c r="F160" t="str">
        <f>IF(E160="","",'School List'!E160)</f>
        <v>HANOVER COMMUNITY SCHOOL CORPORATION</v>
      </c>
      <c r="G160" t="str">
        <f t="shared" si="6"/>
        <v/>
      </c>
      <c r="H160" t="str">
        <f>IF(G160="","",COUNTIF($G$2:$G160,G160))</f>
        <v/>
      </c>
      <c r="I160" t="str">
        <f t="shared" si="7"/>
        <v/>
      </c>
    </row>
    <row r="161" spans="5:9" x14ac:dyDescent="0.35">
      <c r="E161" t="str">
        <f>IF('School List'!G161="","",IF('School List'!G161="N",'School List'!B161&amp;'School List'!C161&amp;'School List'!D161,IF('School List'!G161="Y",IF('School List'!F161='School List'!B161,'School List'!B161&amp;'School List'!C161&amp;'School List'!D161,""))))</f>
        <v>4544590</v>
      </c>
      <c r="F161" t="str">
        <f>IF(E161="","",'School List'!E161)</f>
        <v>RIVER FOREST COMMUNITY SCHOOL CORP</v>
      </c>
      <c r="G161" t="str">
        <f t="shared" si="6"/>
        <v/>
      </c>
      <c r="H161" t="str">
        <f>IF(G161="","",COUNTIF($G$2:$G161,G161))</f>
        <v/>
      </c>
      <c r="I161" t="str">
        <f t="shared" si="7"/>
        <v/>
      </c>
    </row>
    <row r="162" spans="5:9" x14ac:dyDescent="0.35">
      <c r="E162" t="str">
        <f>IF('School List'!G162="","",IF('School List'!G162="N",'School List'!B162&amp;'School List'!C162&amp;'School List'!D162,IF('School List'!G162="Y",IF('School List'!F162='School List'!B162,'School List'!B162&amp;'School List'!C162&amp;'School List'!D162,""))))</f>
        <v>4544600</v>
      </c>
      <c r="F162" t="str">
        <f>IF(E162="","",'School List'!E162)</f>
        <v>MERRILLVILLE SCHOOL CORPORATION</v>
      </c>
      <c r="G162" t="str">
        <f t="shared" si="6"/>
        <v/>
      </c>
      <c r="H162" t="str">
        <f>IF(G162="","",COUNTIF($G$2:$G162,G162))</f>
        <v/>
      </c>
      <c r="I162" t="str">
        <f t="shared" si="7"/>
        <v/>
      </c>
    </row>
    <row r="163" spans="5:9" x14ac:dyDescent="0.35">
      <c r="E163" t="str">
        <f>IF('School List'!G163="","",IF('School List'!G163="N",'School List'!B163&amp;'School List'!C163&amp;'School List'!D163,IF('School List'!G163="Y",IF('School List'!F163='School List'!B163,'School List'!B163&amp;'School List'!C163&amp;'School List'!D163,""))))</f>
        <v>4544615</v>
      </c>
      <c r="F163" t="str">
        <f>IF(E163="","",'School List'!E163)</f>
        <v>LAKE CENTRAL SCHOOL CORPORATION</v>
      </c>
      <c r="G163" t="str">
        <f t="shared" si="6"/>
        <v/>
      </c>
      <c r="H163" t="str">
        <f>IF(G163="","",COUNTIF($G$2:$G163,G163))</f>
        <v/>
      </c>
      <c r="I163" t="str">
        <f t="shared" si="7"/>
        <v/>
      </c>
    </row>
    <row r="164" spans="5:9" x14ac:dyDescent="0.35">
      <c r="E164" t="str">
        <f>IF('School List'!G164="","",IF('School List'!G164="N",'School List'!B164&amp;'School List'!C164&amp;'School List'!D164,IF('School List'!G164="Y",IF('School List'!F164='School List'!B164,'School List'!B164&amp;'School List'!C164&amp;'School List'!D164,""))))</f>
        <v>4544645</v>
      </c>
      <c r="F164" t="str">
        <f>IF(E164="","",'School List'!E164)</f>
        <v>TRI CREEK SCHOOL CORPORATION</v>
      </c>
      <c r="G164" t="str">
        <f t="shared" si="6"/>
        <v/>
      </c>
      <c r="H164" t="str">
        <f>IF(G164="","",COUNTIF($G$2:$G164,G164))</f>
        <v/>
      </c>
      <c r="I164" t="str">
        <f t="shared" si="7"/>
        <v/>
      </c>
    </row>
    <row r="165" spans="5:9" x14ac:dyDescent="0.35">
      <c r="E165" t="str">
        <f>IF('School List'!G165="","",IF('School List'!G165="N",'School List'!B165&amp;'School List'!C165&amp;'School List'!D165,IF('School List'!G165="Y",IF('School List'!F165='School List'!B165,'School List'!B165&amp;'School List'!C165&amp;'School List'!D165,""))))</f>
        <v>4544650</v>
      </c>
      <c r="F165" t="str">
        <f>IF(E165="","",'School List'!E165)</f>
        <v>LAKE RIDGE SCHOOL CORPORATION</v>
      </c>
      <c r="G165" t="str">
        <f t="shared" si="6"/>
        <v/>
      </c>
      <c r="H165" t="str">
        <f>IF(G165="","",COUNTIF($G$2:$G165,G165))</f>
        <v/>
      </c>
      <c r="I165" t="str">
        <f t="shared" si="7"/>
        <v/>
      </c>
    </row>
    <row r="166" spans="5:9" x14ac:dyDescent="0.35">
      <c r="E166" t="str">
        <f>IF('School List'!G166="","",IF('School List'!G166="N",'School List'!B166&amp;'School List'!C166&amp;'School List'!D166,IF('School List'!G166="Y",IF('School List'!F166='School List'!B166,'School List'!B166&amp;'School List'!C166&amp;'School List'!D166,""))))</f>
        <v>4544660</v>
      </c>
      <c r="F166" t="str">
        <f>IF(E166="","",'School List'!E166)</f>
        <v>CROWN POINT COMMUNITY SCHOOL CORPORATION</v>
      </c>
      <c r="G166" t="str">
        <f t="shared" si="6"/>
        <v/>
      </c>
      <c r="H166" t="str">
        <f>IF(G166="","",COUNTIF($G$2:$G166,G166))</f>
        <v/>
      </c>
      <c r="I166" t="str">
        <f t="shared" si="7"/>
        <v/>
      </c>
    </row>
    <row r="167" spans="5:9" x14ac:dyDescent="0.35">
      <c r="E167" t="str">
        <f>IF('School List'!G167="","",IF('School List'!G167="N",'School List'!B167&amp;'School List'!C167&amp;'School List'!D167,IF('School List'!G167="Y",IF('School List'!F167='School List'!B167,'School List'!B167&amp;'School List'!C167&amp;'School List'!D167,""))))</f>
        <v>4544670</v>
      </c>
      <c r="F167" t="str">
        <f>IF(E167="","",'School List'!E167)</f>
        <v>SCHOOL CITY OF EAST CHICAGO SCHOOL CORP</v>
      </c>
      <c r="G167" t="str">
        <f t="shared" si="6"/>
        <v/>
      </c>
      <c r="H167" t="str">
        <f>IF(G167="","",COUNTIF($G$2:$G167,G167))</f>
        <v/>
      </c>
      <c r="I167" t="str">
        <f t="shared" si="7"/>
        <v/>
      </c>
    </row>
    <row r="168" spans="5:9" x14ac:dyDescent="0.35">
      <c r="E168" t="str">
        <f>IF('School List'!G168="","",IF('School List'!G168="N",'School List'!B168&amp;'School List'!C168&amp;'School List'!D168,IF('School List'!G168="Y",IF('School List'!F168='School List'!B168,'School List'!B168&amp;'School List'!C168&amp;'School List'!D168,""))))</f>
        <v>4544680</v>
      </c>
      <c r="F168" t="str">
        <f>IF(E168="","",'School List'!E168)</f>
        <v>LAKE STATION SCHOOL CORPORATION</v>
      </c>
      <c r="G168" t="str">
        <f t="shared" si="6"/>
        <v/>
      </c>
      <c r="H168" t="str">
        <f>IF(G168="","",COUNTIF($G$2:$G168,G168))</f>
        <v/>
      </c>
      <c r="I168" t="str">
        <f t="shared" si="7"/>
        <v/>
      </c>
    </row>
    <row r="169" spans="5:9" x14ac:dyDescent="0.35">
      <c r="E169" t="str">
        <f>IF('School List'!G169="","",IF('School List'!G169="N",'School List'!B169&amp;'School List'!C169&amp;'School List'!D169,IF('School List'!G169="Y",IF('School List'!F169='School List'!B169,'School List'!B169&amp;'School List'!C169&amp;'School List'!D169,""))))</f>
        <v>4544690</v>
      </c>
      <c r="F169" t="str">
        <f>IF(E169="","",'School List'!E169)</f>
        <v>GARY COMMUNITY SCHOOL CORPORATION</v>
      </c>
      <c r="G169" t="str">
        <f t="shared" si="6"/>
        <v/>
      </c>
      <c r="H169" t="str">
        <f>IF(G169="","",COUNTIF($G$2:$G169,G169))</f>
        <v/>
      </c>
      <c r="I169" t="str">
        <f t="shared" si="7"/>
        <v/>
      </c>
    </row>
    <row r="170" spans="5:9" x14ac:dyDescent="0.35">
      <c r="E170" t="str">
        <f>IF('School List'!G170="","",IF('School List'!G170="N",'School List'!B170&amp;'School List'!C170&amp;'School List'!D170,IF('School List'!G170="Y",IF('School List'!F170='School List'!B170,'School List'!B170&amp;'School List'!C170&amp;'School List'!D170,""))))</f>
        <v>4544700</v>
      </c>
      <c r="F170" t="str">
        <f>IF(E170="","",'School List'!E170)</f>
        <v>GRIFFITH PUBLIC SCHOOL CORPORATION</v>
      </c>
      <c r="G170" t="str">
        <f t="shared" si="6"/>
        <v/>
      </c>
      <c r="H170" t="str">
        <f>IF(G170="","",COUNTIF($G$2:$G170,G170))</f>
        <v/>
      </c>
      <c r="I170" t="str">
        <f t="shared" si="7"/>
        <v/>
      </c>
    </row>
    <row r="171" spans="5:9" x14ac:dyDescent="0.35">
      <c r="E171" t="str">
        <f>IF('School List'!G171="","",IF('School List'!G171="N",'School List'!B171&amp;'School List'!C171&amp;'School List'!D171,IF('School List'!G171="Y",IF('School List'!F171='School List'!B171,'School List'!B171&amp;'School List'!C171&amp;'School List'!D171,""))))</f>
        <v>4544710</v>
      </c>
      <c r="F171" t="str">
        <f>IF(E171="","",'School List'!E171)</f>
        <v>HAMMOND CITY SCHOOL CORPORATION</v>
      </c>
      <c r="G171" t="str">
        <f t="shared" si="6"/>
        <v/>
      </c>
      <c r="H171" t="str">
        <f>IF(G171="","",COUNTIF($G$2:$G171,G171))</f>
        <v/>
      </c>
      <c r="I171" t="str">
        <f t="shared" si="7"/>
        <v/>
      </c>
    </row>
    <row r="172" spans="5:9" x14ac:dyDescent="0.35">
      <c r="E172" t="str">
        <f>IF('School List'!G172="","",IF('School List'!G172="N",'School List'!B172&amp;'School List'!C172&amp;'School List'!D172,IF('School List'!G172="Y",IF('School List'!F172='School List'!B172,'School List'!B172&amp;'School List'!C172&amp;'School List'!D172,""))))</f>
        <v>4544720</v>
      </c>
      <c r="F172" t="str">
        <f>IF(E172="","",'School List'!E172)</f>
        <v>HIGHLAND TOWN SCHOOL CORPORATION</v>
      </c>
      <c r="G172" t="str">
        <f t="shared" si="6"/>
        <v/>
      </c>
      <c r="H172" t="str">
        <f>IF(G172="","",COUNTIF($G$2:$G172,G172))</f>
        <v/>
      </c>
      <c r="I172" t="str">
        <f t="shared" si="7"/>
        <v/>
      </c>
    </row>
    <row r="173" spans="5:9" x14ac:dyDescent="0.35">
      <c r="E173" t="str">
        <f>IF('School List'!G173="","",IF('School List'!G173="N",'School List'!B173&amp;'School List'!C173&amp;'School List'!D173,IF('School List'!G173="Y",IF('School List'!F173='School List'!B173,'School List'!B173&amp;'School List'!C173&amp;'School List'!D173,""))))</f>
        <v>4544730</v>
      </c>
      <c r="F173" t="str">
        <f>IF(E173="","",'School List'!E173)</f>
        <v>SCHOOL CITY OF HOBART SCHOOL CORPORATION</v>
      </c>
      <c r="G173" t="str">
        <f t="shared" si="6"/>
        <v/>
      </c>
      <c r="H173" t="str">
        <f>IF(G173="","",COUNTIF($G$2:$G173,G173))</f>
        <v/>
      </c>
      <c r="I173" t="str">
        <f t="shared" si="7"/>
        <v/>
      </c>
    </row>
    <row r="174" spans="5:9" x14ac:dyDescent="0.35">
      <c r="E174" t="str">
        <f>IF('School List'!G174="","",IF('School List'!G174="N",'School List'!B174&amp;'School List'!C174&amp;'School List'!D174,IF('School List'!G174="Y",IF('School List'!F174='School List'!B174,'School List'!B174&amp;'School List'!C174&amp;'School List'!D174,""))))</f>
        <v>4544740</v>
      </c>
      <c r="F174" t="str">
        <f>IF(E174="","",'School List'!E174)</f>
        <v>MUNSTER COMMUNITY SCHOOL CORPORATION</v>
      </c>
      <c r="G174" t="str">
        <f t="shared" si="6"/>
        <v/>
      </c>
      <c r="H174" t="str">
        <f>IF(G174="","",COUNTIF($G$2:$G174,G174))</f>
        <v/>
      </c>
      <c r="I174" t="str">
        <f t="shared" si="7"/>
        <v/>
      </c>
    </row>
    <row r="175" spans="5:9" x14ac:dyDescent="0.35">
      <c r="E175" t="str">
        <f>IF('School List'!G175="","",IF('School List'!G175="N",'School List'!B175&amp;'School List'!C175&amp;'School List'!D175,IF('School List'!G175="Y",IF('School List'!F175='School List'!B175,'School List'!B175&amp;'School List'!C175&amp;'School List'!D175,""))))</f>
        <v>4544760</v>
      </c>
      <c r="F175" t="str">
        <f>IF(E175="","",'School List'!E175)</f>
        <v>WHITING CITY SCHOOL CORPORATION</v>
      </c>
      <c r="G175" t="str">
        <f t="shared" si="6"/>
        <v/>
      </c>
      <c r="H175" t="str">
        <f>IF(G175="","",COUNTIF($G$2:$G175,G175))</f>
        <v/>
      </c>
      <c r="I175" t="str">
        <f t="shared" si="7"/>
        <v/>
      </c>
    </row>
    <row r="176" spans="5:9" x14ac:dyDescent="0.35">
      <c r="E176" t="str">
        <f>IF('School List'!G176="","",IF('School List'!G176="N",'School List'!B176&amp;'School List'!C176&amp;'School List'!D176,IF('School List'!G176="Y",IF('School List'!F176='School List'!B176,'School List'!B176&amp;'School List'!C176&amp;'School List'!D176,""))))</f>
        <v>4644805</v>
      </c>
      <c r="F176" t="str">
        <f>IF(E176="","",'School List'!E176)</f>
        <v>NEW PRAIRIE UNITED SCHOOL CORPORATION</v>
      </c>
      <c r="G176" t="str">
        <f t="shared" si="6"/>
        <v/>
      </c>
      <c r="H176" t="str">
        <f>IF(G176="","",COUNTIF($G$2:$G176,G176))</f>
        <v/>
      </c>
      <c r="I176" t="str">
        <f t="shared" si="7"/>
        <v/>
      </c>
    </row>
    <row r="177" spans="5:9" x14ac:dyDescent="0.35">
      <c r="E177" t="str">
        <f>IF('School List'!G177="","",IF('School List'!G177="N",'School List'!B177&amp;'School List'!C177&amp;'School List'!D177,IF('School List'!G177="Y",IF('School List'!F177='School List'!B177,'School List'!B177&amp;'School List'!C177&amp;'School List'!D177,""))))</f>
        <v>4644860</v>
      </c>
      <c r="F177" t="str">
        <f>IF(E177="","",'School List'!E177)</f>
        <v>NEW DURHAM TOWNSHIP SCHOOL CORPORATION</v>
      </c>
      <c r="G177" t="str">
        <f t="shared" si="6"/>
        <v/>
      </c>
      <c r="H177" t="str">
        <f>IF(G177="","",COUNTIF($G$2:$G177,G177))</f>
        <v/>
      </c>
      <c r="I177" t="str">
        <f t="shared" si="7"/>
        <v/>
      </c>
    </row>
    <row r="178" spans="5:9" x14ac:dyDescent="0.35">
      <c r="E178" t="str">
        <f>IF('School List'!G178="","",IF('School List'!G178="N",'School List'!B178&amp;'School List'!C178&amp;'School List'!D178,IF('School List'!G178="Y",IF('School List'!F178='School List'!B178,'School List'!B178&amp;'School List'!C178&amp;'School List'!D178,""))))</f>
        <v>4644915</v>
      </c>
      <c r="F178" t="str">
        <f>IF(E178="","",'School List'!E178)</f>
        <v>TRI-TOWNSHIP SCHOOL CORPORATION</v>
      </c>
      <c r="G178" t="str">
        <f t="shared" si="6"/>
        <v/>
      </c>
      <c r="H178" t="str">
        <f>IF(G178="","",COUNTIF($G$2:$G178,G178))</f>
        <v/>
      </c>
      <c r="I178" t="str">
        <f t="shared" si="7"/>
        <v/>
      </c>
    </row>
    <row r="179" spans="5:9" x14ac:dyDescent="0.35">
      <c r="E179" t="str">
        <f>IF('School List'!G179="","",IF('School List'!G179="N",'School List'!B179&amp;'School List'!C179&amp;'School List'!D179,IF('School List'!G179="Y",IF('School List'!F179='School List'!B179,'School List'!B179&amp;'School List'!C179&amp;'School List'!D179,""))))</f>
        <v>4644925</v>
      </c>
      <c r="F179" t="str">
        <f>IF(E179="","",'School List'!E179)</f>
        <v>MICHIGAN CITY AREA SCHOOL CORPORATION</v>
      </c>
      <c r="G179" t="str">
        <f t="shared" si="6"/>
        <v/>
      </c>
      <c r="H179" t="str">
        <f>IF(G179="","",COUNTIF($G$2:$G179,G179))</f>
        <v/>
      </c>
      <c r="I179" t="str">
        <f t="shared" si="7"/>
        <v/>
      </c>
    </row>
    <row r="180" spans="5:9" x14ac:dyDescent="0.35">
      <c r="E180" t="str">
        <f>IF('School List'!G180="","",IF('School List'!G180="N",'School List'!B180&amp;'School List'!C180&amp;'School List'!D180,IF('School List'!G180="Y",IF('School List'!F180='School List'!B180,'School List'!B180&amp;'School List'!C180&amp;'School List'!D180,""))))</f>
        <v>4644940</v>
      </c>
      <c r="F180" t="str">
        <f>IF(E180="","",'School List'!E180)</f>
        <v>SOUTH CENTRAL COMMUNITY SCHOOL CORP</v>
      </c>
      <c r="G180" t="str">
        <f t="shared" si="6"/>
        <v/>
      </c>
      <c r="H180" t="str">
        <f>IF(G180="","",COUNTIF($G$2:$G180,G180))</f>
        <v/>
      </c>
      <c r="I180" t="str">
        <f t="shared" si="7"/>
        <v/>
      </c>
    </row>
    <row r="181" spans="5:9" x14ac:dyDescent="0.35">
      <c r="E181" t="str">
        <f>IF('School List'!G181="","",IF('School List'!G181="N",'School List'!B181&amp;'School List'!C181&amp;'School List'!D181,IF('School List'!G181="Y",IF('School List'!F181='School List'!B181,'School List'!B181&amp;'School List'!C181&amp;'School List'!D181,""))))</f>
        <v>4644945</v>
      </c>
      <c r="F181" t="str">
        <f>IF(E181="","",'School List'!E181)</f>
        <v>LAPORTE COMMUNITY SCHOOL CORPORATION</v>
      </c>
      <c r="G181" t="str">
        <f t="shared" si="6"/>
        <v/>
      </c>
      <c r="H181" t="str">
        <f>IF(G181="","",COUNTIF($G$2:$G181,G181))</f>
        <v/>
      </c>
      <c r="I181" t="str">
        <f t="shared" si="7"/>
        <v/>
      </c>
    </row>
    <row r="182" spans="5:9" x14ac:dyDescent="0.35">
      <c r="E182" t="str">
        <f>IF('School List'!G182="","",IF('School List'!G182="N",'School List'!B182&amp;'School List'!C182&amp;'School List'!D182,IF('School List'!G182="Y",IF('School List'!F182='School List'!B182,'School List'!B182&amp;'School List'!C182&amp;'School List'!D182,""))))</f>
        <v/>
      </c>
      <c r="F182" t="str">
        <f>IF(E182="","",'School List'!E182)</f>
        <v/>
      </c>
      <c r="G182" t="str">
        <f t="shared" si="6"/>
        <v/>
      </c>
      <c r="H182" t="str">
        <f>IF(G182="","",COUNTIF($G$2:$G182,G182))</f>
        <v/>
      </c>
      <c r="I182" t="str">
        <f t="shared" si="7"/>
        <v/>
      </c>
    </row>
    <row r="183" spans="5:9" x14ac:dyDescent="0.35">
      <c r="E183" t="str">
        <f>IF('School List'!G183="","",IF('School List'!G183="N",'School List'!B183&amp;'School List'!C183&amp;'School List'!D183,IF('School List'!G183="Y",IF('School List'!F183='School List'!B183,'School List'!B183&amp;'School List'!C183&amp;'School List'!D183,""))))</f>
        <v>4745075</v>
      </c>
      <c r="F183" t="str">
        <f>IF(E183="","",'School List'!E183)</f>
        <v>NORTH LAWRENCE COMMUNITY SCHOOL CORP</v>
      </c>
      <c r="G183" t="str">
        <f t="shared" si="6"/>
        <v/>
      </c>
      <c r="H183" t="str">
        <f>IF(G183="","",COUNTIF($G$2:$G183,G183))</f>
        <v/>
      </c>
      <c r="I183" t="str">
        <f t="shared" si="7"/>
        <v/>
      </c>
    </row>
    <row r="184" spans="5:9" x14ac:dyDescent="0.35">
      <c r="E184" t="str">
        <f>IF('School List'!G184="","",IF('School List'!G184="N",'School List'!B184&amp;'School List'!C184&amp;'School List'!D184,IF('School List'!G184="Y",IF('School List'!F184='School List'!B184,'School List'!B184&amp;'School List'!C184&amp;'School List'!D184,""))))</f>
        <v>4745085</v>
      </c>
      <c r="F184" t="str">
        <f>IF(E184="","",'School List'!E184)</f>
        <v>MITCHELL COMMUNITY SCHOOL CORPORATION</v>
      </c>
      <c r="G184" t="str">
        <f t="shared" si="6"/>
        <v/>
      </c>
      <c r="H184" t="str">
        <f>IF(G184="","",COUNTIF($G$2:$G184,G184))</f>
        <v/>
      </c>
      <c r="I184" t="str">
        <f t="shared" si="7"/>
        <v/>
      </c>
    </row>
    <row r="185" spans="5:9" x14ac:dyDescent="0.35">
      <c r="E185" t="str">
        <f>IF('School List'!G185="","",IF('School List'!G185="N",'School List'!B185&amp;'School List'!C185&amp;'School List'!D185,IF('School List'!G185="Y",IF('School List'!F185='School List'!B185,'School List'!B185&amp;'School List'!C185&amp;'School List'!D185,""))))</f>
        <v/>
      </c>
      <c r="F185" t="str">
        <f>IF(E185="","",'School List'!E185)</f>
        <v/>
      </c>
      <c r="G185" t="str">
        <f t="shared" si="6"/>
        <v/>
      </c>
      <c r="H185" t="str">
        <f>IF(G185="","",COUNTIF($G$2:$G185,G185))</f>
        <v/>
      </c>
      <c r="I185" t="str">
        <f t="shared" si="7"/>
        <v/>
      </c>
    </row>
    <row r="186" spans="5:9" x14ac:dyDescent="0.35">
      <c r="E186" t="str">
        <f>IF('School List'!G186="","",IF('School List'!G186="N",'School List'!B186&amp;'School List'!C186&amp;'School List'!D186,IF('School List'!G186="Y",IF('School List'!F186='School List'!B186,'School List'!B186&amp;'School List'!C186&amp;'School List'!D186,""))))</f>
        <v>4845245</v>
      </c>
      <c r="F186" t="str">
        <f>IF(E186="","",'School List'!E186)</f>
        <v>FRANKTON-LAPEL COMMUNITY SCHOOL CORP</v>
      </c>
      <c r="G186" t="str">
        <f t="shared" si="6"/>
        <v/>
      </c>
      <c r="H186" t="str">
        <f>IF(G186="","",COUNTIF($G$2:$G186,G186))</f>
        <v/>
      </c>
      <c r="I186" t="str">
        <f t="shared" si="7"/>
        <v/>
      </c>
    </row>
    <row r="187" spans="5:9" x14ac:dyDescent="0.35">
      <c r="E187" t="str">
        <f>IF('School List'!G187="","",IF('School List'!G187="N",'School List'!B187&amp;'School List'!C187&amp;'School List'!D187,IF('School List'!G187="Y",IF('School List'!F187='School List'!B187,'School List'!B187&amp;'School List'!C187&amp;'School List'!D187,""))))</f>
        <v>4845255</v>
      </c>
      <c r="F187" t="str">
        <f>IF(E187="","",'School List'!E187)</f>
        <v>SOUTH MADISON COMMUNITY SCHOOL CORP</v>
      </c>
      <c r="G187" t="str">
        <f t="shared" si="6"/>
        <v/>
      </c>
      <c r="H187" t="str">
        <f>IF(G187="","",COUNTIF($G$2:$G187,G187))</f>
        <v/>
      </c>
      <c r="I187" t="str">
        <f t="shared" si="7"/>
        <v/>
      </c>
    </row>
    <row r="188" spans="5:9" x14ac:dyDescent="0.35">
      <c r="E188" t="str">
        <f>IF('School List'!G188="","",IF('School List'!G188="N",'School List'!B188&amp;'School List'!C188&amp;'School List'!D188,IF('School List'!G188="Y",IF('School List'!F188='School List'!B188,'School List'!B188&amp;'School List'!C188&amp;'School List'!D188,""))))</f>
        <v>4845265</v>
      </c>
      <c r="F188" t="str">
        <f>IF(E188="","",'School List'!E188)</f>
        <v>ALEXANDRIA COMMUNITY SCHOOL CORPORATION</v>
      </c>
      <c r="G188" t="str">
        <f t="shared" si="6"/>
        <v/>
      </c>
      <c r="H188" t="str">
        <f>IF(G188="","",COUNTIF($G$2:$G188,G188))</f>
        <v/>
      </c>
      <c r="I188" t="str">
        <f t="shared" si="7"/>
        <v/>
      </c>
    </row>
    <row r="189" spans="5:9" x14ac:dyDescent="0.35">
      <c r="E189" t="str">
        <f>IF('School List'!G189="","",IF('School List'!G189="N",'School List'!B189&amp;'School List'!C189&amp;'School List'!D189,IF('School List'!G189="Y",IF('School List'!F189='School List'!B189,'School List'!B189&amp;'School List'!C189&amp;'School List'!D189,""))))</f>
        <v>4845275</v>
      </c>
      <c r="F189" t="str">
        <f>IF(E189="","",'School List'!E189)</f>
        <v>ANDERSON COMMUNITY SCHOOL CORPORATION</v>
      </c>
      <c r="G189" t="str">
        <f t="shared" si="6"/>
        <v/>
      </c>
      <c r="H189" t="str">
        <f>IF(G189="","",COUNTIF($G$2:$G189,G189))</f>
        <v/>
      </c>
      <c r="I189" t="str">
        <f t="shared" si="7"/>
        <v/>
      </c>
    </row>
    <row r="190" spans="5:9" x14ac:dyDescent="0.35">
      <c r="E190" t="str">
        <f>IF('School List'!G190="","",IF('School List'!G190="N",'School List'!B190&amp;'School List'!C190&amp;'School List'!D190,IF('School List'!G190="Y",IF('School List'!F190='School List'!B190,'School List'!B190&amp;'School List'!C190&amp;'School List'!D190,""))))</f>
        <v>4845280</v>
      </c>
      <c r="F190" t="str">
        <f>IF(E190="","",'School List'!E190)</f>
        <v>ELWOOD COMMUNITY SCHOOL CORPORATION</v>
      </c>
      <c r="G190" t="str">
        <f t="shared" si="6"/>
        <v/>
      </c>
      <c r="H190" t="str">
        <f>IF(G190="","",COUNTIF($G$2:$G190,G190))</f>
        <v/>
      </c>
      <c r="I190" t="str">
        <f t="shared" si="7"/>
        <v/>
      </c>
    </row>
    <row r="191" spans="5:9" x14ac:dyDescent="0.35">
      <c r="E191" t="str">
        <f>IF('School List'!G191="","",IF('School List'!G191="N",'School List'!B191&amp;'School List'!C191&amp;'School List'!D191,IF('School List'!G191="Y",IF('School List'!F191='School List'!B191,'School List'!B191&amp;'School List'!C191&amp;'School List'!D191,""))))</f>
        <v>4945300</v>
      </c>
      <c r="F191" t="str">
        <f>IF(E191="","",'School List'!E191)</f>
        <v>M.S.D. DECATUR TOWNSHIP SCHOOL CORP</v>
      </c>
      <c r="G191" t="str">
        <f t="shared" si="6"/>
        <v/>
      </c>
      <c r="H191" t="str">
        <f>IF(G191="","",COUNTIF($G$2:$G191,G191))</f>
        <v/>
      </c>
      <c r="I191" t="str">
        <f t="shared" si="7"/>
        <v/>
      </c>
    </row>
    <row r="192" spans="5:9" x14ac:dyDescent="0.35">
      <c r="E192" t="str">
        <f>IF('School List'!G192="","",IF('School List'!G192="N",'School List'!B192&amp;'School List'!C192&amp;'School List'!D192,IF('School List'!G192="Y",IF('School List'!F192='School List'!B192,'School List'!B192&amp;'School List'!C192&amp;'School List'!D192,""))))</f>
        <v>4945310</v>
      </c>
      <c r="F192" t="str">
        <f>IF(E192="","",'School List'!E192)</f>
        <v>FRANKLIN TOWNSHIP COMMUNITY SCHOOL CORP</v>
      </c>
      <c r="G192" t="str">
        <f t="shared" si="6"/>
        <v/>
      </c>
      <c r="H192" t="str">
        <f>IF(G192="","",COUNTIF($G$2:$G192,G192))</f>
        <v/>
      </c>
      <c r="I192" t="str">
        <f t="shared" si="7"/>
        <v/>
      </c>
    </row>
    <row r="193" spans="5:9" x14ac:dyDescent="0.35">
      <c r="E193" t="str">
        <f>IF('School List'!G193="","",IF('School List'!G193="N",'School List'!B193&amp;'School List'!C193&amp;'School List'!D193,IF('School List'!G193="Y",IF('School List'!F193='School List'!B193,'School List'!B193&amp;'School List'!C193&amp;'School List'!D193,""))))</f>
        <v>4945330</v>
      </c>
      <c r="F193" t="str">
        <f>IF(E193="","",'School List'!E193)</f>
        <v>M.S.D. LAWRENCE TOWNSHIP SCHOOL CORP</v>
      </c>
      <c r="G193" t="str">
        <f t="shared" si="6"/>
        <v/>
      </c>
      <c r="H193" t="str">
        <f>IF(G193="","",COUNTIF($G$2:$G193,G193))</f>
        <v/>
      </c>
      <c r="I193" t="str">
        <f t="shared" si="7"/>
        <v/>
      </c>
    </row>
    <row r="194" spans="5:9" x14ac:dyDescent="0.35">
      <c r="E194" t="str">
        <f>IF('School List'!G194="","",IF('School List'!G194="N",'School List'!B194&amp;'School List'!C194&amp;'School List'!D194,IF('School List'!G194="Y",IF('School List'!F194='School List'!B194,'School List'!B194&amp;'School List'!C194&amp;'School List'!D194,""))))</f>
        <v>4945340</v>
      </c>
      <c r="F194" t="str">
        <f>IF(E194="","",'School List'!E194)</f>
        <v>M.S.D. PERRY TOWNSHIP SCHOOL CORPORATION</v>
      </c>
      <c r="G194" t="str">
        <f t="shared" si="6"/>
        <v/>
      </c>
      <c r="H194" t="str">
        <f>IF(G194="","",COUNTIF($G$2:$G194,G194))</f>
        <v/>
      </c>
      <c r="I194" t="str">
        <f t="shared" si="7"/>
        <v/>
      </c>
    </row>
    <row r="195" spans="5:9" x14ac:dyDescent="0.35">
      <c r="E195" t="str">
        <f>IF('School List'!G195="","",IF('School List'!G195="N",'School List'!B195&amp;'School List'!C195&amp;'School List'!D195,IF('School List'!G195="Y",IF('School List'!F195='School List'!B195,'School List'!B195&amp;'School List'!C195&amp;'School List'!D195,""))))</f>
        <v>4945350</v>
      </c>
      <c r="F195" t="str">
        <f>IF(E195="","",'School List'!E195)</f>
        <v>M.S.D. PIKE TOWNSHIP SCHOOL CORPORATION</v>
      </c>
      <c r="G195" t="str">
        <f t="shared" ref="G195:G258" si="8">IF(LEFT(E195,2)=$G$1,"x","")</f>
        <v/>
      </c>
      <c r="H195" t="str">
        <f>IF(G195="","",COUNTIF($G$2:$G195,G195))</f>
        <v/>
      </c>
      <c r="I195" t="str">
        <f t="shared" ref="I195:I258" si="9">IF(G195="","",E195&amp;"-"&amp;F195)</f>
        <v/>
      </c>
    </row>
    <row r="196" spans="5:9" x14ac:dyDescent="0.35">
      <c r="E196" t="str">
        <f>IF('School List'!G196="","",IF('School List'!G196="N",'School List'!B196&amp;'School List'!C196&amp;'School List'!D196,IF('School List'!G196="Y",IF('School List'!F196='School List'!B196,'School List'!B196&amp;'School List'!C196&amp;'School List'!D196,""))))</f>
        <v>4945360</v>
      </c>
      <c r="F196" t="str">
        <f>IF(E196="","",'School List'!E196)</f>
        <v>M.S.D. WARREN TOWNSHIP SCHOOL CORP</v>
      </c>
      <c r="G196" t="str">
        <f t="shared" si="8"/>
        <v/>
      </c>
      <c r="H196" t="str">
        <f>IF(G196="","",COUNTIF($G$2:$G196,G196))</f>
        <v/>
      </c>
      <c r="I196" t="str">
        <f t="shared" si="9"/>
        <v/>
      </c>
    </row>
    <row r="197" spans="5:9" x14ac:dyDescent="0.35">
      <c r="E197" t="str">
        <f>IF('School List'!G197="","",IF('School List'!G197="N",'School List'!B197&amp;'School List'!C197&amp;'School List'!D197,IF('School List'!G197="Y",IF('School List'!F197='School List'!B197,'School List'!B197&amp;'School List'!C197&amp;'School List'!D197,""))))</f>
        <v>4945370</v>
      </c>
      <c r="F197" t="str">
        <f>IF(E197="","",'School List'!E197)</f>
        <v>M.S.D. WASHINGTON TOWNSHIP SCHOOL CORP</v>
      </c>
      <c r="G197" t="str">
        <f t="shared" si="8"/>
        <v/>
      </c>
      <c r="H197" t="str">
        <f>IF(G197="","",COUNTIF($G$2:$G197,G197))</f>
        <v/>
      </c>
      <c r="I197" t="str">
        <f t="shared" si="9"/>
        <v/>
      </c>
    </row>
    <row r="198" spans="5:9" x14ac:dyDescent="0.35">
      <c r="E198" t="str">
        <f>IF('School List'!G198="","",IF('School List'!G198="N",'School List'!B198&amp;'School List'!C198&amp;'School List'!D198,IF('School List'!G198="Y",IF('School List'!F198='School List'!B198,'School List'!B198&amp;'School List'!C198&amp;'School List'!D198,""))))</f>
        <v>4945375</v>
      </c>
      <c r="F198" t="str">
        <f>IF(E198="","",'School List'!E198)</f>
        <v>M.S.D. WAYNE TOWNSHIP SCHOOL CORPORATION</v>
      </c>
      <c r="G198" t="str">
        <f t="shared" si="8"/>
        <v/>
      </c>
      <c r="H198" t="str">
        <f>IF(G198="","",COUNTIF($G$2:$G198,G198))</f>
        <v/>
      </c>
      <c r="I198" t="str">
        <f t="shared" si="9"/>
        <v/>
      </c>
    </row>
    <row r="199" spans="5:9" x14ac:dyDescent="0.35">
      <c r="E199" t="str">
        <f>IF('School List'!G199="","",IF('School List'!G199="N",'School List'!B199&amp;'School List'!C199&amp;'School List'!D199,IF('School List'!G199="Y",IF('School List'!F199='School List'!B199,'School List'!B199&amp;'School List'!C199&amp;'School List'!D199,""))))</f>
        <v>4945380</v>
      </c>
      <c r="F199" t="str">
        <f>IF(E199="","",'School List'!E199)</f>
        <v>BEECH GROVE CITY SCHOOL CORPORATION</v>
      </c>
      <c r="G199" t="str">
        <f t="shared" si="8"/>
        <v/>
      </c>
      <c r="H199" t="str">
        <f>IF(G199="","",COUNTIF($G$2:$G199,G199))</f>
        <v/>
      </c>
      <c r="I199" t="str">
        <f t="shared" si="9"/>
        <v/>
      </c>
    </row>
    <row r="200" spans="5:9" x14ac:dyDescent="0.35">
      <c r="E200" t="str">
        <f>IF('School List'!G200="","",IF('School List'!G200="N",'School List'!B200&amp;'School List'!C200&amp;'School List'!D200,IF('School List'!G200="Y",IF('School List'!F200='School List'!B200,'School List'!B200&amp;'School List'!C200&amp;'School List'!D200,""))))</f>
        <v>4945385</v>
      </c>
      <c r="F200" t="str">
        <f>IF(E200="","",'School List'!E200)</f>
        <v>INDIANAPOLIS PUBLIC SCHOOL CORPORATION</v>
      </c>
      <c r="G200" t="str">
        <f t="shared" si="8"/>
        <v/>
      </c>
      <c r="H200" t="str">
        <f>IF(G200="","",COUNTIF($G$2:$G200,G200))</f>
        <v/>
      </c>
      <c r="I200" t="str">
        <f t="shared" si="9"/>
        <v/>
      </c>
    </row>
    <row r="201" spans="5:9" x14ac:dyDescent="0.35">
      <c r="E201" t="str">
        <f>IF('School List'!G201="","",IF('School List'!G201="N",'School List'!B201&amp;'School List'!C201&amp;'School List'!D201,IF('School List'!G201="Y",IF('School List'!F201='School List'!B201,'School List'!B201&amp;'School List'!C201&amp;'School List'!D201,""))))</f>
        <v>4945400</v>
      </c>
      <c r="F201" t="str">
        <f>IF(E201="","",'School List'!E201)</f>
        <v>SPEEDWAY CITY SCHOOL CORPORATION</v>
      </c>
      <c r="G201" t="str">
        <f t="shared" si="8"/>
        <v/>
      </c>
      <c r="H201" t="str">
        <f>IF(G201="","",COUNTIF($G$2:$G201,G201))</f>
        <v/>
      </c>
      <c r="I201" t="str">
        <f t="shared" si="9"/>
        <v/>
      </c>
    </row>
    <row r="202" spans="5:9" x14ac:dyDescent="0.35">
      <c r="E202" t="str">
        <f>IF('School List'!G202="","",IF('School List'!G202="N",'School List'!B202&amp;'School List'!C202&amp;'School List'!D202,IF('School List'!G202="Y",IF('School List'!F202='School List'!B202,'School List'!B202&amp;'School List'!C202&amp;'School List'!D202,""))))</f>
        <v>5045455</v>
      </c>
      <c r="F202" t="str">
        <f>IF(E202="","",'School List'!E202)</f>
        <v>CULVER COMMUNITY SCHOOL CORPORATION</v>
      </c>
      <c r="G202" t="str">
        <f t="shared" si="8"/>
        <v/>
      </c>
      <c r="H202" t="str">
        <f>IF(G202="","",COUNTIF($G$2:$G202,G202))</f>
        <v/>
      </c>
      <c r="I202" t="str">
        <f t="shared" si="9"/>
        <v/>
      </c>
    </row>
    <row r="203" spans="5:9" x14ac:dyDescent="0.35">
      <c r="E203" t="str">
        <f>IF('School List'!G203="","",IF('School List'!G203="N",'School List'!B203&amp;'School List'!C203&amp;'School List'!D203,IF('School List'!G203="Y",IF('School List'!F203='School List'!B203,'School List'!B203&amp;'School List'!C203&amp;'School List'!D203,""))))</f>
        <v>5045470</v>
      </c>
      <c r="F203" t="str">
        <f>IF(E203="","",'School List'!E203)</f>
        <v>ARGOS COMMUNITY SCHOOL CORPORATION</v>
      </c>
      <c r="G203" t="str">
        <f t="shared" si="8"/>
        <v/>
      </c>
      <c r="H203" t="str">
        <f>IF(G203="","",COUNTIF($G$2:$G203,G203))</f>
        <v/>
      </c>
      <c r="I203" t="str">
        <f t="shared" si="9"/>
        <v/>
      </c>
    </row>
    <row r="204" spans="5:9" x14ac:dyDescent="0.35">
      <c r="E204" t="str">
        <f>IF('School List'!G204="","",IF('School List'!G204="N",'School List'!B204&amp;'School List'!C204&amp;'School List'!D204,IF('School List'!G204="Y",IF('School List'!F204='School List'!B204,'School List'!B204&amp;'School List'!C204&amp;'School List'!D204,""))))</f>
        <v>5045480</v>
      </c>
      <c r="F204" t="str">
        <f>IF(E204="","",'School List'!E204)</f>
        <v>BREMEN PUBLIC SCHOOL CORPORATION</v>
      </c>
      <c r="G204" t="str">
        <f t="shared" si="8"/>
        <v/>
      </c>
      <c r="H204" t="str">
        <f>IF(G204="","",COUNTIF($G$2:$G204,G204))</f>
        <v/>
      </c>
      <c r="I204" t="str">
        <f t="shared" si="9"/>
        <v/>
      </c>
    </row>
    <row r="205" spans="5:9" x14ac:dyDescent="0.35">
      <c r="E205" t="str">
        <f>IF('School List'!G205="","",IF('School List'!G205="N",'School List'!B205&amp;'School List'!C205&amp;'School List'!D205,IF('School List'!G205="Y",IF('School List'!F205='School List'!B205,'School List'!B205&amp;'School List'!C205&amp;'School List'!D205,""))))</f>
        <v>5045485</v>
      </c>
      <c r="F205" t="str">
        <f>IF(E205="","",'School List'!E205)</f>
        <v>PLYMOUTH COMMUNITY SCHOOL CORP</v>
      </c>
      <c r="G205" t="str">
        <f t="shared" si="8"/>
        <v/>
      </c>
      <c r="H205" t="str">
        <f>IF(G205="","",COUNTIF($G$2:$G205,G205))</f>
        <v/>
      </c>
      <c r="I205" t="str">
        <f t="shared" si="9"/>
        <v/>
      </c>
    </row>
    <row r="206" spans="5:9" x14ac:dyDescent="0.35">
      <c r="E206" t="str">
        <f>IF('School List'!G206="","",IF('School List'!G206="N",'School List'!B206&amp;'School List'!C206&amp;'School List'!D206,IF('School List'!G206="Y",IF('School List'!F206='School List'!B206,'School List'!B206&amp;'School List'!C206&amp;'School List'!D206,""))))</f>
        <v>5045495</v>
      </c>
      <c r="F206" t="str">
        <f>IF(E206="","",'School List'!E206)</f>
        <v>TRITON SCHOOL CORPORATION</v>
      </c>
      <c r="G206" t="str">
        <f t="shared" si="8"/>
        <v/>
      </c>
      <c r="H206" t="str">
        <f>IF(G206="","",COUNTIF($G$2:$G206,G206))</f>
        <v/>
      </c>
      <c r="I206" t="str">
        <f t="shared" si="9"/>
        <v/>
      </c>
    </row>
    <row r="207" spans="5:9" x14ac:dyDescent="0.35">
      <c r="E207" t="str">
        <f>IF('School List'!G207="","",IF('School List'!G207="N",'School List'!B207&amp;'School List'!C207&amp;'School List'!D207,IF('School List'!G207="Y",IF('School List'!F207='School List'!B207,'School List'!B207&amp;'School List'!C207&amp;'School List'!D207,""))))</f>
        <v/>
      </c>
      <c r="F207" t="str">
        <f>IF(E207="","",'School List'!E207)</f>
        <v/>
      </c>
      <c r="G207" t="str">
        <f t="shared" si="8"/>
        <v/>
      </c>
      <c r="H207" t="str">
        <f>IF(G207="","",COUNTIF($G$2:$G207,G207))</f>
        <v/>
      </c>
      <c r="I207" t="str">
        <f t="shared" si="9"/>
        <v/>
      </c>
    </row>
    <row r="208" spans="5:9" x14ac:dyDescent="0.35">
      <c r="E208" t="str">
        <f>IF('School List'!G208="","",IF('School List'!G208="N",'School List'!B208&amp;'School List'!C208&amp;'School List'!D208,IF('School List'!G208="Y",IF('School List'!F208='School List'!B208,'School List'!B208&amp;'School List'!C208&amp;'School List'!D208,""))))</f>
        <v>5047215</v>
      </c>
      <c r="F208" t="str">
        <f>IF(E208="","",'School List'!E208)</f>
        <v>UNION-NORTH UNITED SCHOOL CORPORATION</v>
      </c>
      <c r="G208" t="str">
        <f t="shared" si="8"/>
        <v/>
      </c>
      <c r="H208" t="str">
        <f>IF(G208="","",COUNTIF($G$2:$G208,G208))</f>
        <v/>
      </c>
      <c r="I208" t="str">
        <f t="shared" si="9"/>
        <v/>
      </c>
    </row>
    <row r="209" spans="5:9" x14ac:dyDescent="0.35">
      <c r="E209" t="str">
        <f>IF('School List'!G209="","",IF('School List'!G209="N",'School List'!B209&amp;'School List'!C209&amp;'School List'!D209,IF('School List'!G209="Y",IF('School List'!F209='School List'!B209,'School List'!B209&amp;'School List'!C209&amp;'School List'!D209,""))))</f>
        <v>5145520</v>
      </c>
      <c r="F209" t="str">
        <f>IF(E209="","",'School List'!E209)</f>
        <v>SHOALS COMMUNITY SCHOOL CORPORATION</v>
      </c>
      <c r="G209" t="str">
        <f t="shared" si="8"/>
        <v/>
      </c>
      <c r="H209" t="str">
        <f>IF(G209="","",COUNTIF($G$2:$G209,G209))</f>
        <v/>
      </c>
      <c r="I209" t="str">
        <f t="shared" si="9"/>
        <v/>
      </c>
    </row>
    <row r="210" spans="5:9" x14ac:dyDescent="0.35">
      <c r="E210" t="str">
        <f>IF('School List'!G210="","",IF('School List'!G210="N",'School List'!B210&amp;'School List'!C210&amp;'School List'!D210,IF('School List'!G210="Y",IF('School List'!F210='School List'!B210,'School List'!B210&amp;'School List'!C210&amp;'School List'!D210,""))))</f>
        <v>5145525</v>
      </c>
      <c r="F210" t="str">
        <f>IF(E210="","",'School List'!E210)</f>
        <v>LOOGOOTEE COMMUNITY SCHOOL CORPORATION</v>
      </c>
      <c r="G210" t="str">
        <f t="shared" si="8"/>
        <v/>
      </c>
      <c r="H210" t="str">
        <f>IF(G210="","",COUNTIF($G$2:$G210,G210))</f>
        <v/>
      </c>
      <c r="I210" t="str">
        <f t="shared" si="9"/>
        <v/>
      </c>
    </row>
    <row r="211" spans="5:9" x14ac:dyDescent="0.35">
      <c r="E211" t="str">
        <f>IF('School List'!G211="","",IF('School List'!G211="N",'School List'!B211&amp;'School List'!C211&amp;'School List'!D211,IF('School List'!G211="Y",IF('School List'!F211='School List'!B211,'School List'!B211&amp;'School List'!C211&amp;'School List'!D211,""))))</f>
        <v>5245615</v>
      </c>
      <c r="F211" t="str">
        <f>IF(E211="","",'School List'!E211)</f>
        <v>MACONAQUAH SCHOOL CORPORATION</v>
      </c>
      <c r="G211" t="str">
        <f t="shared" si="8"/>
        <v/>
      </c>
      <c r="H211" t="str">
        <f>IF(G211="","",COUNTIF($G$2:$G211,G211))</f>
        <v/>
      </c>
      <c r="I211" t="str">
        <f t="shared" si="9"/>
        <v/>
      </c>
    </row>
    <row r="212" spans="5:9" x14ac:dyDescent="0.35">
      <c r="E212" t="str">
        <f>IF('School List'!G212="","",IF('School List'!G212="N",'School List'!B212&amp;'School List'!C212&amp;'School List'!D212,IF('School List'!G212="Y",IF('School List'!F212='School List'!B212,'School List'!B212&amp;'School List'!C212&amp;'School List'!D212,""))))</f>
        <v>5245620</v>
      </c>
      <c r="F212" t="str">
        <f>IF(E212="","",'School List'!E212)</f>
        <v>NORTH MIAMI CONSOLIDATED SCHOOL CORP</v>
      </c>
      <c r="G212" t="str">
        <f t="shared" si="8"/>
        <v/>
      </c>
      <c r="H212" t="str">
        <f>IF(G212="","",COUNTIF($G$2:$G212,G212))</f>
        <v/>
      </c>
      <c r="I212" t="str">
        <f t="shared" si="9"/>
        <v/>
      </c>
    </row>
    <row r="213" spans="5:9" x14ac:dyDescent="0.35">
      <c r="E213" t="str">
        <f>IF('School List'!G213="","",IF('School List'!G213="N",'School List'!B213&amp;'School List'!C213&amp;'School List'!D213,IF('School List'!G213="Y",IF('School List'!F213='School List'!B213,'School List'!B213&amp;'School List'!C213&amp;'School List'!D213,""))))</f>
        <v/>
      </c>
      <c r="F213" t="str">
        <f>IF(E213="","",'School List'!E213)</f>
        <v/>
      </c>
      <c r="G213" t="str">
        <f t="shared" si="8"/>
        <v/>
      </c>
      <c r="H213" t="str">
        <f>IF(G213="","",COUNTIF($G$2:$G213,G213))</f>
        <v/>
      </c>
      <c r="I213" t="str">
        <f t="shared" si="9"/>
        <v/>
      </c>
    </row>
    <row r="214" spans="5:9" x14ac:dyDescent="0.35">
      <c r="E214" t="str">
        <f>IF('School List'!G214="","",IF('School List'!G214="N",'School List'!B214&amp;'School List'!C214&amp;'School List'!D214,IF('School List'!G214="Y",IF('School List'!F214='School List'!B214,'School List'!B214&amp;'School List'!C214&amp;'School List'!D214,""))))</f>
        <v>5245635</v>
      </c>
      <c r="F214" t="str">
        <f>IF(E214="","",'School List'!E214)</f>
        <v>PERU COMMUNITY SCHOOL CORPORATION</v>
      </c>
      <c r="G214" t="str">
        <f t="shared" si="8"/>
        <v/>
      </c>
      <c r="H214" t="str">
        <f>IF(G214="","",COUNTIF($G$2:$G214,G214))</f>
        <v/>
      </c>
      <c r="I214" t="str">
        <f t="shared" si="9"/>
        <v/>
      </c>
    </row>
    <row r="215" spans="5:9" x14ac:dyDescent="0.35">
      <c r="E215" t="str">
        <f>IF('School List'!G215="","",IF('School List'!G215="N",'School List'!B215&amp;'School List'!C215&amp;'School List'!D215,IF('School List'!G215="Y",IF('School List'!F215='School List'!B215,'School List'!B215&amp;'School List'!C215&amp;'School List'!D215,""))))</f>
        <v>5345705</v>
      </c>
      <c r="F215" t="str">
        <f>IF(E215="","",'School List'!E215)</f>
        <v>RICHLAND-BEAN BLOSSOM COMM SCHOOL CORP</v>
      </c>
      <c r="G215" t="str">
        <f t="shared" si="8"/>
        <v/>
      </c>
      <c r="H215" t="str">
        <f>IF(G215="","",COUNTIF($G$2:$G215,G215))</f>
        <v/>
      </c>
      <c r="I215" t="str">
        <f t="shared" si="9"/>
        <v/>
      </c>
    </row>
    <row r="216" spans="5:9" x14ac:dyDescent="0.35">
      <c r="E216" t="str">
        <f>IF('School List'!G216="","",IF('School List'!G216="N",'School List'!B216&amp;'School List'!C216&amp;'School List'!D216,IF('School List'!G216="Y",IF('School List'!F216='School List'!B216,'School List'!B216&amp;'School List'!C216&amp;'School List'!D216,""))))</f>
        <v>5345740</v>
      </c>
      <c r="F216" t="str">
        <f>IF(E216="","",'School List'!E216)</f>
        <v>MONROE COUNTY COMMUNITY SCHOOL CORP</v>
      </c>
      <c r="G216" t="str">
        <f t="shared" si="8"/>
        <v/>
      </c>
      <c r="H216" t="str">
        <f>IF(G216="","",COUNTIF($G$2:$G216,G216))</f>
        <v/>
      </c>
      <c r="I216" t="str">
        <f t="shared" si="9"/>
        <v/>
      </c>
    </row>
    <row r="217" spans="5:9" x14ac:dyDescent="0.35">
      <c r="E217" t="str">
        <f>IF('School List'!G217="","",IF('School List'!G217="N",'School List'!B217&amp;'School List'!C217&amp;'School List'!D217,IF('School List'!G217="Y",IF('School List'!F217='School List'!B217,'School List'!B217&amp;'School List'!C217&amp;'School List'!D217,""))))</f>
        <v>5445835</v>
      </c>
      <c r="F217" t="str">
        <f>IF(E217="","",'School List'!E217)</f>
        <v>NORTH MONTGOMERY COMMUNITY SCHOOL CORP</v>
      </c>
      <c r="G217" t="str">
        <f t="shared" si="8"/>
        <v/>
      </c>
      <c r="H217" t="str">
        <f>IF(G217="","",COUNTIF($G$2:$G217,G217))</f>
        <v/>
      </c>
      <c r="I217" t="str">
        <f t="shared" si="9"/>
        <v/>
      </c>
    </row>
    <row r="218" spans="5:9" x14ac:dyDescent="0.35">
      <c r="E218" t="str">
        <f>IF('School List'!G218="","",IF('School List'!G218="N",'School List'!B218&amp;'School List'!C218&amp;'School List'!D218,IF('School List'!G218="Y",IF('School List'!F218='School List'!B218,'School List'!B218&amp;'School List'!C218&amp;'School List'!D218,""))))</f>
        <v>5445845</v>
      </c>
      <c r="F218" t="str">
        <f>IF(E218="","",'School List'!E218)</f>
        <v>SOUTH MONTGOMERY COMMUNITY SCHOOL CORP</v>
      </c>
      <c r="G218" t="str">
        <f t="shared" si="8"/>
        <v/>
      </c>
      <c r="H218" t="str">
        <f>IF(G218="","",COUNTIF($G$2:$G218,G218))</f>
        <v/>
      </c>
      <c r="I218" t="str">
        <f t="shared" si="9"/>
        <v/>
      </c>
    </row>
    <row r="219" spans="5:9" x14ac:dyDescent="0.35">
      <c r="E219" t="str">
        <f>IF('School List'!G219="","",IF('School List'!G219="N",'School List'!B219&amp;'School List'!C219&amp;'School List'!D219,IF('School List'!G219="Y",IF('School List'!F219='School List'!B219,'School List'!B219&amp;'School List'!C219&amp;'School List'!D219,""))))</f>
        <v>5445855</v>
      </c>
      <c r="F219" t="str">
        <f>IF(E219="","",'School List'!E219)</f>
        <v>CRAWFORDSVILLE COMMUNITY SCHOOL CORP</v>
      </c>
      <c r="G219" t="str">
        <f t="shared" si="8"/>
        <v/>
      </c>
      <c r="H219" t="str">
        <f>IF(G219="","",COUNTIF($G$2:$G219,G219))</f>
        <v/>
      </c>
      <c r="I219" t="str">
        <f t="shared" si="9"/>
        <v/>
      </c>
    </row>
    <row r="220" spans="5:9" x14ac:dyDescent="0.35">
      <c r="E220" t="str">
        <f>IF('School List'!G220="","",IF('School List'!G220="N",'School List'!B220&amp;'School List'!C220&amp;'School List'!D220,IF('School List'!G220="Y",IF('School List'!F220='School List'!B220,'School List'!B220&amp;'School List'!C220&amp;'School List'!D220,""))))</f>
        <v/>
      </c>
      <c r="F220" t="str">
        <f>IF(E220="","",'School List'!E220)</f>
        <v/>
      </c>
      <c r="G220" t="str">
        <f t="shared" si="8"/>
        <v/>
      </c>
      <c r="H220" t="str">
        <f>IF(G220="","",COUNTIF($G$2:$G220,G220))</f>
        <v/>
      </c>
      <c r="I220" t="str">
        <f t="shared" si="9"/>
        <v/>
      </c>
    </row>
    <row r="221" spans="5:9" x14ac:dyDescent="0.35">
      <c r="E221" t="str">
        <f>IF('School List'!G221="","",IF('School List'!G221="N",'School List'!B221&amp;'School List'!C221&amp;'School List'!D221,IF('School List'!G221="Y",IF('School List'!F221='School List'!B221,'School List'!B221&amp;'School List'!C221&amp;'School List'!D221,""))))</f>
        <v>5545900</v>
      </c>
      <c r="F221" t="str">
        <f>IF(E221="","",'School List'!E221)</f>
        <v>MONROE-GREGG SCHOOL CORPORATION</v>
      </c>
      <c r="G221" t="str">
        <f t="shared" si="8"/>
        <v/>
      </c>
      <c r="H221" t="str">
        <f>IF(G221="","",COUNTIF($G$2:$G221,G221))</f>
        <v/>
      </c>
      <c r="I221" t="str">
        <f t="shared" si="9"/>
        <v/>
      </c>
    </row>
    <row r="222" spans="5:9" x14ac:dyDescent="0.35">
      <c r="E222" t="str">
        <f>IF('School List'!G222="","",IF('School List'!G222="N",'School List'!B222&amp;'School List'!C222&amp;'School List'!D222,IF('School List'!G222="Y",IF('School List'!F222='School List'!B222,'School List'!B222&amp;'School List'!C222&amp;'School List'!D222,""))))</f>
        <v>5545910</v>
      </c>
      <c r="F222" t="str">
        <f>IF(E222="","",'School List'!E222)</f>
        <v>EMINENCE CONSOLIDATED SCHOOL CORPORATION</v>
      </c>
      <c r="G222" t="str">
        <f t="shared" si="8"/>
        <v/>
      </c>
      <c r="H222" t="str">
        <f>IF(G222="","",COUNTIF($G$2:$G222,G222))</f>
        <v/>
      </c>
      <c r="I222" t="str">
        <f t="shared" si="9"/>
        <v/>
      </c>
    </row>
    <row r="223" spans="5:9" x14ac:dyDescent="0.35">
      <c r="E223" t="str">
        <f>IF('School List'!G223="","",IF('School List'!G223="N",'School List'!B223&amp;'School List'!C223&amp;'School List'!D223,IF('School List'!G223="Y",IF('School List'!F223='School List'!B223,'School List'!B223&amp;'School List'!C223&amp;'School List'!D223,""))))</f>
        <v>5545925</v>
      </c>
      <c r="F223" t="str">
        <f>IF(E223="","",'School List'!E223)</f>
        <v>M.S.D. MARTINSVILLE SCHOOL CORPORATION</v>
      </c>
      <c r="G223" t="str">
        <f t="shared" si="8"/>
        <v/>
      </c>
      <c r="H223" t="str">
        <f>IF(G223="","",COUNTIF($G$2:$G223,G223))</f>
        <v/>
      </c>
      <c r="I223" t="str">
        <f t="shared" si="9"/>
        <v/>
      </c>
    </row>
    <row r="224" spans="5:9" x14ac:dyDescent="0.35">
      <c r="E224" t="str">
        <f>IF('School List'!G224="","",IF('School List'!G224="N",'School List'!B224&amp;'School List'!C224&amp;'School List'!D224,IF('School List'!G224="Y",IF('School List'!F224='School List'!B224,'School List'!B224&amp;'School List'!C224&amp;'School List'!D224,""))))</f>
        <v>5545930</v>
      </c>
      <c r="F224" t="str">
        <f>IF(E224="","",'School List'!E224)</f>
        <v>MOORESVILLE CONSOLIDATED SCHOOL CORP</v>
      </c>
      <c r="G224" t="str">
        <f t="shared" si="8"/>
        <v/>
      </c>
      <c r="H224" t="str">
        <f>IF(G224="","",COUNTIF($G$2:$G224,G224))</f>
        <v/>
      </c>
      <c r="I224" t="str">
        <f t="shared" si="9"/>
        <v/>
      </c>
    </row>
    <row r="225" spans="5:9" x14ac:dyDescent="0.35">
      <c r="E225" t="str">
        <f>IF('School List'!G225="","",IF('School List'!G225="N",'School List'!B225&amp;'School List'!C225&amp;'School List'!D225,IF('School List'!G225="Y",IF('School List'!F225='School List'!B225,'School List'!B225&amp;'School List'!C225&amp;'School List'!D225,""))))</f>
        <v>5645945</v>
      </c>
      <c r="F225" t="str">
        <f>IF(E225="","",'School List'!E225)</f>
        <v>NORTH NEWTON SCHOOL CORPORATION</v>
      </c>
      <c r="G225" t="str">
        <f t="shared" si="8"/>
        <v/>
      </c>
      <c r="H225" t="str">
        <f>IF(G225="","",COUNTIF($G$2:$G225,G225))</f>
        <v/>
      </c>
      <c r="I225" t="str">
        <f t="shared" si="9"/>
        <v/>
      </c>
    </row>
    <row r="226" spans="5:9" x14ac:dyDescent="0.35">
      <c r="E226" t="str">
        <f>IF('School List'!G226="","",IF('School List'!G226="N",'School List'!B226&amp;'School List'!C226&amp;'School List'!D226,IF('School List'!G226="Y",IF('School List'!F226='School List'!B226,'School List'!B226&amp;'School List'!C226&amp;'School List'!D226,""))))</f>
        <v>5645995</v>
      </c>
      <c r="F226" t="str">
        <f>IF(E226="","",'School List'!E226)</f>
        <v>SOUTH NEWTON SCHOOL CORPORATION</v>
      </c>
      <c r="G226" t="str">
        <f t="shared" si="8"/>
        <v/>
      </c>
      <c r="H226" t="str">
        <f>IF(G226="","",COUNTIF($G$2:$G226,G226))</f>
        <v/>
      </c>
      <c r="I226" t="str">
        <f t="shared" si="9"/>
        <v/>
      </c>
    </row>
    <row r="227" spans="5:9" x14ac:dyDescent="0.35">
      <c r="E227" t="str">
        <f>IF('School List'!G227="","",IF('School List'!G227="N",'School List'!B227&amp;'School List'!C227&amp;'School List'!D227,IF('School List'!G227="Y",IF('School List'!F227='School List'!B227,'School List'!B227&amp;'School List'!C227&amp;'School List'!D227,""))))</f>
        <v/>
      </c>
      <c r="F227" t="str">
        <f>IF(E227="","",'School List'!E227)</f>
        <v/>
      </c>
      <c r="G227" t="str">
        <f t="shared" si="8"/>
        <v/>
      </c>
      <c r="H227" t="str">
        <f>IF(G227="","",COUNTIF($G$2:$G227,G227))</f>
        <v/>
      </c>
      <c r="I227" t="str">
        <f t="shared" si="9"/>
        <v/>
      </c>
    </row>
    <row r="228" spans="5:9" x14ac:dyDescent="0.35">
      <c r="E228" t="str">
        <f>IF('School List'!G228="","",IF('School List'!G228="N",'School List'!B228&amp;'School List'!C228&amp;'School List'!D228,IF('School List'!G228="Y",IF('School List'!F228='School List'!B228,'School List'!B228&amp;'School List'!C228&amp;'School List'!D228,""))))</f>
        <v>5746055</v>
      </c>
      <c r="F228" t="str">
        <f>IF(E228="","",'School List'!E228)</f>
        <v>CENTRAL NOBLE COMMUNITY SCHOOL CORP</v>
      </c>
      <c r="G228" t="str">
        <f t="shared" si="8"/>
        <v/>
      </c>
      <c r="H228" t="str">
        <f>IF(G228="","",COUNTIF($G$2:$G228,G228))</f>
        <v/>
      </c>
      <c r="I228" t="str">
        <f t="shared" si="9"/>
        <v/>
      </c>
    </row>
    <row r="229" spans="5:9" x14ac:dyDescent="0.35">
      <c r="E229" t="str">
        <f>IF('School List'!G229="","",IF('School List'!G229="N",'School List'!B229&amp;'School List'!C229&amp;'School List'!D229,IF('School List'!G229="Y",IF('School List'!F229='School List'!B229,'School List'!B229&amp;'School List'!C229&amp;'School List'!D229,""))))</f>
        <v>5746060</v>
      </c>
      <c r="F229" t="str">
        <f>IF(E229="","",'School List'!E229)</f>
        <v>EAST NOBLE SCHOOL CORPORATION</v>
      </c>
      <c r="G229" t="str">
        <f t="shared" si="8"/>
        <v/>
      </c>
      <c r="H229" t="str">
        <f>IF(G229="","",COUNTIF($G$2:$G229,G229))</f>
        <v/>
      </c>
      <c r="I229" t="str">
        <f t="shared" si="9"/>
        <v/>
      </c>
    </row>
    <row r="230" spans="5:9" x14ac:dyDescent="0.35">
      <c r="E230" t="str">
        <f>IF('School List'!G230="","",IF('School List'!G230="N",'School List'!B230&amp;'School List'!C230&amp;'School List'!D230,IF('School List'!G230="Y",IF('School List'!F230='School List'!B230,'School List'!B230&amp;'School List'!C230&amp;'School List'!D230,""))))</f>
        <v>5746065</v>
      </c>
      <c r="F230" t="str">
        <f>IF(E230="","",'School List'!E230)</f>
        <v>WEST NOBLE SCHOOL CORPORATION</v>
      </c>
      <c r="G230" t="str">
        <f t="shared" si="8"/>
        <v/>
      </c>
      <c r="H230" t="str">
        <f>IF(G230="","",COUNTIF($G$2:$G230,G230))</f>
        <v/>
      </c>
      <c r="I230" t="str">
        <f t="shared" si="9"/>
        <v/>
      </c>
    </row>
    <row r="231" spans="5:9" x14ac:dyDescent="0.35">
      <c r="E231" t="str">
        <f>IF('School List'!G231="","",IF('School List'!G231="N",'School List'!B231&amp;'School List'!C231&amp;'School List'!D231,IF('School List'!G231="Y",IF('School List'!F231='School List'!B231,'School List'!B231&amp;'School List'!C231&amp;'School List'!D231,""))))</f>
        <v/>
      </c>
      <c r="F231" t="str">
        <f>IF(E231="","",'School List'!E231)</f>
        <v/>
      </c>
      <c r="G231" t="str">
        <f t="shared" si="8"/>
        <v/>
      </c>
      <c r="H231" t="str">
        <f>IF(G231="","",COUNTIF($G$2:$G231,G231))</f>
        <v/>
      </c>
      <c r="I231" t="str">
        <f t="shared" si="9"/>
        <v/>
      </c>
    </row>
    <row r="232" spans="5:9" x14ac:dyDescent="0.35">
      <c r="E232" t="str">
        <f>IF('School List'!G232="","",IF('School List'!G232="N",'School List'!B232&amp;'School List'!C232&amp;'School List'!D232,IF('School List'!G232="Y",IF('School List'!F232='School List'!B232,'School List'!B232&amp;'School List'!C232&amp;'School List'!D232,""))))</f>
        <v>5846080</v>
      </c>
      <c r="F232" t="str">
        <f>IF(E232="","",'School List'!E232)</f>
        <v>RISING SUN-OHIO COUNTY COMM SCHOOL CORP</v>
      </c>
      <c r="G232" t="str">
        <f t="shared" si="8"/>
        <v/>
      </c>
      <c r="H232" t="str">
        <f>IF(G232="","",COUNTIF($G$2:$G232,G232))</f>
        <v/>
      </c>
      <c r="I232" t="str">
        <f t="shared" si="9"/>
        <v/>
      </c>
    </row>
    <row r="233" spans="5:9" x14ac:dyDescent="0.35">
      <c r="E233" t="str">
        <f>IF('School List'!G233="","",IF('School List'!G233="N",'School List'!B233&amp;'School List'!C233&amp;'School List'!D233,IF('School List'!G233="Y",IF('School List'!F233='School List'!B233,'School List'!B233&amp;'School List'!C233&amp;'School List'!D233,""))))</f>
        <v>5946145</v>
      </c>
      <c r="F233" t="str">
        <f>IF(E233="","",'School List'!E233)</f>
        <v>ORLEANS COMMUNITY SCHOOL CORPORATION</v>
      </c>
      <c r="G233" t="str">
        <f t="shared" si="8"/>
        <v/>
      </c>
      <c r="H233" t="str">
        <f>IF(G233="","",COUNTIF($G$2:$G233,G233))</f>
        <v/>
      </c>
      <c r="I233" t="str">
        <f t="shared" si="9"/>
        <v/>
      </c>
    </row>
    <row r="234" spans="5:9" x14ac:dyDescent="0.35">
      <c r="E234" t="str">
        <f>IF('School List'!G234="","",IF('School List'!G234="N",'School List'!B234&amp;'School List'!C234&amp;'School List'!D234,IF('School List'!G234="Y",IF('School List'!F234='School List'!B234,'School List'!B234&amp;'School List'!C234&amp;'School List'!D234,""))))</f>
        <v>5946155</v>
      </c>
      <c r="F234" t="str">
        <f>IF(E234="","",'School List'!E234)</f>
        <v>PAOLI COMMUNITY SCHOOL CORPORATION</v>
      </c>
      <c r="G234" t="str">
        <f t="shared" si="8"/>
        <v/>
      </c>
      <c r="H234" t="str">
        <f>IF(G234="","",COUNTIF($G$2:$G234,G234))</f>
        <v/>
      </c>
      <c r="I234" t="str">
        <f t="shared" si="9"/>
        <v/>
      </c>
    </row>
    <row r="235" spans="5:9" x14ac:dyDescent="0.35">
      <c r="E235" t="str">
        <f>IF('School List'!G235="","",IF('School List'!G235="N",'School List'!B235&amp;'School List'!C235&amp;'School List'!D235,IF('School List'!G235="Y",IF('School List'!F235='School List'!B235,'School List'!B235&amp;'School List'!C235&amp;'School List'!D235,""))))</f>
        <v>5946160</v>
      </c>
      <c r="F235" t="str">
        <f>IF(E235="","",'School List'!E235)</f>
        <v>SPRINGS VALLEY COMMUNITY SCHOOL CORP</v>
      </c>
      <c r="G235" t="str">
        <f t="shared" si="8"/>
        <v/>
      </c>
      <c r="H235" t="str">
        <f>IF(G235="","",COUNTIF($G$2:$G235,G235))</f>
        <v/>
      </c>
      <c r="I235" t="str">
        <f t="shared" si="9"/>
        <v/>
      </c>
    </row>
    <row r="236" spans="5:9" x14ac:dyDescent="0.35">
      <c r="E236" t="str">
        <f>IF('School List'!G236="","",IF('School List'!G236="N",'School List'!B236&amp;'School List'!C236&amp;'School List'!D236,IF('School List'!G236="Y",IF('School List'!F236='School List'!B236,'School List'!B236&amp;'School List'!C236&amp;'School List'!D236,""))))</f>
        <v>6046195</v>
      </c>
      <c r="F236" t="str">
        <f>IF(E236="","",'School List'!E236)</f>
        <v>SPENCER-OWEN COMMUNITY SCHOOL CORP</v>
      </c>
      <c r="G236" t="str">
        <f t="shared" si="8"/>
        <v/>
      </c>
      <c r="H236" t="str">
        <f>IF(G236="","",COUNTIF($G$2:$G236,G236))</f>
        <v/>
      </c>
      <c r="I236" t="str">
        <f t="shared" si="9"/>
        <v/>
      </c>
    </row>
    <row r="237" spans="5:9" x14ac:dyDescent="0.35">
      <c r="E237" t="str">
        <f>IF('School List'!G237="","",IF('School List'!G237="N",'School List'!B237&amp;'School List'!C237&amp;'School List'!D237,IF('School List'!G237="Y",IF('School List'!F237='School List'!B237,'School List'!B237&amp;'School List'!C237&amp;'School List'!D237,""))))</f>
        <v/>
      </c>
      <c r="F237" t="str">
        <f>IF(E237="","",'School List'!E237)</f>
        <v/>
      </c>
      <c r="G237" t="str">
        <f t="shared" si="8"/>
        <v/>
      </c>
      <c r="H237" t="str">
        <f>IF(G237="","",COUNTIF($G$2:$G237,G237))</f>
        <v/>
      </c>
      <c r="I237" t="str">
        <f t="shared" si="9"/>
        <v/>
      </c>
    </row>
    <row r="238" spans="5:9" x14ac:dyDescent="0.35">
      <c r="E238" t="str">
        <f>IF('School List'!G238="","",IF('School List'!G238="N",'School List'!B238&amp;'School List'!C238&amp;'School List'!D238,IF('School List'!G238="Y",IF('School List'!F238='School List'!B238,'School List'!B238&amp;'School List'!C238&amp;'School List'!D238,""))))</f>
        <v/>
      </c>
      <c r="F238" t="str">
        <f>IF(E238="","",'School List'!E238)</f>
        <v/>
      </c>
      <c r="G238" t="str">
        <f t="shared" si="8"/>
        <v/>
      </c>
      <c r="H238" t="str">
        <f>IF(G238="","",COUNTIF($G$2:$G238,G238))</f>
        <v/>
      </c>
      <c r="I238" t="str">
        <f t="shared" si="9"/>
        <v/>
      </c>
    </row>
    <row r="239" spans="5:9" x14ac:dyDescent="0.35">
      <c r="E239" t="str">
        <f>IF('School List'!G239="","",IF('School List'!G239="N",'School List'!B239&amp;'School List'!C239&amp;'School List'!D239,IF('School List'!G239="Y",IF('School List'!F239='School List'!B239,'School List'!B239&amp;'School List'!C239&amp;'School List'!D239,""))))</f>
        <v>6146260</v>
      </c>
      <c r="F239" t="str">
        <f>IF(E239="","",'School List'!E239)</f>
        <v>SOUTHWEST PARKE COMMUNITY SCHOOL CORP</v>
      </c>
      <c r="G239" t="str">
        <f t="shared" si="8"/>
        <v/>
      </c>
      <c r="H239" t="str">
        <f>IF(G239="","",COUNTIF($G$2:$G239,G239))</f>
        <v/>
      </c>
      <c r="I239" t="str">
        <f t="shared" si="9"/>
        <v/>
      </c>
    </row>
    <row r="240" spans="5:9" x14ac:dyDescent="0.35">
      <c r="E240" t="str">
        <f>IF('School List'!G240="","",IF('School List'!G240="N",'School List'!B240&amp;'School List'!C240&amp;'School List'!D240,IF('School List'!G240="Y",IF('School List'!F240='School List'!B240,'School List'!B240&amp;'School List'!C240&amp;'School List'!D240,""))))</f>
        <v>6146375</v>
      </c>
      <c r="F240" t="str">
        <f>IF(E240="","",'School List'!E240)</f>
        <v>NORTH CENTRAL PARKE COMM SCHOOL CORP</v>
      </c>
      <c r="G240" t="str">
        <f t="shared" si="8"/>
        <v/>
      </c>
      <c r="H240" t="str">
        <f>IF(G240="","",COUNTIF($G$2:$G240,G240))</f>
        <v/>
      </c>
      <c r="I240" t="str">
        <f t="shared" si="9"/>
        <v/>
      </c>
    </row>
    <row r="241" spans="5:9" x14ac:dyDescent="0.35">
      <c r="E241" t="str">
        <f>IF('School List'!G241="","",IF('School List'!G241="N",'School List'!B241&amp;'School List'!C241&amp;'School List'!D241,IF('School List'!G241="Y",IF('School List'!F241='School List'!B241,'School List'!B241&amp;'School List'!C241&amp;'School List'!D241,""))))</f>
        <v>6246325</v>
      </c>
      <c r="F241" t="str">
        <f>IF(E241="","",'School List'!E241)</f>
        <v>PERRY CENTRAL COMMUNITY SCHOOL CORP</v>
      </c>
      <c r="G241" t="str">
        <f t="shared" si="8"/>
        <v/>
      </c>
      <c r="H241" t="str">
        <f>IF(G241="","",COUNTIF($G$2:$G241,G241))</f>
        <v/>
      </c>
      <c r="I241" t="str">
        <f t="shared" si="9"/>
        <v/>
      </c>
    </row>
    <row r="242" spans="5:9" x14ac:dyDescent="0.35">
      <c r="E242" t="str">
        <f>IF('School List'!G242="","",IF('School List'!G242="N",'School List'!B242&amp;'School List'!C242&amp;'School List'!D242,IF('School List'!G242="Y",IF('School List'!F242='School List'!B242,'School List'!B242&amp;'School List'!C242&amp;'School List'!D242,""))))</f>
        <v>6246340</v>
      </c>
      <c r="F242" t="str">
        <f>IF(E242="","",'School List'!E242)</f>
        <v>CANNELTON CITY SCHOOL CORPORATION</v>
      </c>
      <c r="G242" t="str">
        <f t="shared" si="8"/>
        <v/>
      </c>
      <c r="H242" t="str">
        <f>IF(G242="","",COUNTIF($G$2:$G242,G242))</f>
        <v/>
      </c>
      <c r="I242" t="str">
        <f t="shared" si="9"/>
        <v/>
      </c>
    </row>
    <row r="243" spans="5:9" x14ac:dyDescent="0.35">
      <c r="E243" t="str">
        <f>IF('School List'!G243="","",IF('School List'!G243="N",'School List'!B243&amp;'School List'!C243&amp;'School List'!D243,IF('School List'!G243="Y",IF('School List'!F243='School List'!B243,'School List'!B243&amp;'School List'!C243&amp;'School List'!D243,""))))</f>
        <v>6246350</v>
      </c>
      <c r="F243" t="str">
        <f>IF(E243="","",'School List'!E243)</f>
        <v>TELL CITY-TROY TOWNSHIP SCHOOL CORP</v>
      </c>
      <c r="G243" t="str">
        <f t="shared" si="8"/>
        <v/>
      </c>
      <c r="H243" t="str">
        <f>IF(G243="","",COUNTIF($G$2:$G243,G243))</f>
        <v/>
      </c>
      <c r="I243" t="str">
        <f t="shared" si="9"/>
        <v/>
      </c>
    </row>
    <row r="244" spans="5:9" x14ac:dyDescent="0.35">
      <c r="E244" t="str">
        <f>IF('School List'!G244="","",IF('School List'!G244="N",'School List'!B244&amp;'School List'!C244&amp;'School List'!D244,IF('School List'!G244="Y",IF('School List'!F244='School List'!B244,'School List'!B244&amp;'School List'!C244&amp;'School List'!D244,""))))</f>
        <v>6346445</v>
      </c>
      <c r="F244" t="str">
        <f>IF(E244="","",'School List'!E244)</f>
        <v>PIKE COUNTY SCHOOL CORPORATION</v>
      </c>
      <c r="G244" t="str">
        <f t="shared" si="8"/>
        <v/>
      </c>
      <c r="H244" t="str">
        <f>IF(G244="","",COUNTIF($G$2:$G244,G244))</f>
        <v/>
      </c>
      <c r="I244" t="str">
        <f t="shared" si="9"/>
        <v/>
      </c>
    </row>
    <row r="245" spans="5:9" x14ac:dyDescent="0.35">
      <c r="E245" t="str">
        <f>IF('School List'!G245="","",IF('School List'!G245="N",'School List'!B245&amp;'School List'!C245&amp;'School List'!D245,IF('School List'!G245="Y",IF('School List'!F245='School List'!B245,'School List'!B245&amp;'School List'!C245&amp;'School List'!D245,""))))</f>
        <v/>
      </c>
      <c r="F245" t="str">
        <f>IF(E245="","",'School List'!E245)</f>
        <v/>
      </c>
      <c r="G245" t="str">
        <f t="shared" si="8"/>
        <v/>
      </c>
      <c r="H245" t="str">
        <f>IF(G245="","",COUNTIF($G$2:$G245,G245))</f>
        <v/>
      </c>
      <c r="I245" t="str">
        <f t="shared" si="9"/>
        <v/>
      </c>
    </row>
    <row r="246" spans="5:9" x14ac:dyDescent="0.35">
      <c r="E246" t="str">
        <f>IF('School List'!G246="","",IF('School List'!G246="N",'School List'!B246&amp;'School List'!C246&amp;'School List'!D246,IF('School List'!G246="Y",IF('School List'!F246='School List'!B246,'School List'!B246&amp;'School List'!C246&amp;'School List'!D246,""))))</f>
        <v>6446460</v>
      </c>
      <c r="F246" t="str">
        <f>IF(E246="","",'School List'!E246)</f>
        <v>BOONE TOWNSHIP SCHOOL CORPORATION</v>
      </c>
      <c r="G246" t="str">
        <f t="shared" si="8"/>
        <v/>
      </c>
      <c r="H246" t="str">
        <f>IF(G246="","",COUNTIF($G$2:$G246,G246))</f>
        <v/>
      </c>
      <c r="I246" t="str">
        <f t="shared" si="9"/>
        <v/>
      </c>
    </row>
    <row r="247" spans="5:9" x14ac:dyDescent="0.35">
      <c r="E247" t="str">
        <f>IF('School List'!G247="","",IF('School List'!G247="N",'School List'!B247&amp;'School List'!C247&amp;'School List'!D247,IF('School List'!G247="Y",IF('School List'!F247='School List'!B247,'School List'!B247&amp;'School List'!C247&amp;'School List'!D247,""))))</f>
        <v>6446470</v>
      </c>
      <c r="F247" t="str">
        <f>IF(E247="","",'School List'!E247)</f>
        <v>DUNELAND SCHOOL CORPORATION</v>
      </c>
      <c r="G247" t="str">
        <f t="shared" si="8"/>
        <v/>
      </c>
      <c r="H247" t="str">
        <f>IF(G247="","",COUNTIF($G$2:$G247,G247))</f>
        <v/>
      </c>
      <c r="I247" t="str">
        <f t="shared" si="9"/>
        <v/>
      </c>
    </row>
    <row r="248" spans="5:9" x14ac:dyDescent="0.35">
      <c r="E248" t="str">
        <f>IF('School List'!G248="","",IF('School List'!G248="N",'School List'!B248&amp;'School List'!C248&amp;'School List'!D248,IF('School List'!G248="Y",IF('School List'!F248='School List'!B248,'School List'!B248&amp;'School List'!C248&amp;'School List'!D248,""))))</f>
        <v>6446510</v>
      </c>
      <c r="F248" t="str">
        <f>IF(E248="","",'School List'!E248)</f>
        <v>EAST PORTER COUNTY SCHOOL CORPORATION</v>
      </c>
      <c r="G248" t="str">
        <f t="shared" si="8"/>
        <v/>
      </c>
      <c r="H248" t="str">
        <f>IF(G248="","",COUNTIF($G$2:$G248,G248))</f>
        <v/>
      </c>
      <c r="I248" t="str">
        <f t="shared" si="9"/>
        <v/>
      </c>
    </row>
    <row r="249" spans="5:9" x14ac:dyDescent="0.35">
      <c r="E249" t="str">
        <f>IF('School List'!G249="","",IF('School List'!G249="N",'School List'!B249&amp;'School List'!C249&amp;'School List'!D249,IF('School List'!G249="Y",IF('School List'!F249='School List'!B249,'School List'!B249&amp;'School List'!C249&amp;'School List'!D249,""))))</f>
        <v>6446520</v>
      </c>
      <c r="F249" t="str">
        <f>IF(E249="","",'School List'!E249)</f>
        <v>PORTER TOWNSHIP SCHOOL CORPORATION</v>
      </c>
      <c r="G249" t="str">
        <f t="shared" si="8"/>
        <v/>
      </c>
      <c r="H249" t="str">
        <f>IF(G249="","",COUNTIF($G$2:$G249,G249))</f>
        <v/>
      </c>
      <c r="I249" t="str">
        <f t="shared" si="9"/>
        <v/>
      </c>
    </row>
    <row r="250" spans="5:9" x14ac:dyDescent="0.35">
      <c r="E250" t="str">
        <f>IF('School List'!G250="","",IF('School List'!G250="N",'School List'!B250&amp;'School List'!C250&amp;'School List'!D250,IF('School List'!G250="Y",IF('School List'!F250='School List'!B250,'School List'!B250&amp;'School List'!C250&amp;'School List'!D250,""))))</f>
        <v>6446530</v>
      </c>
      <c r="F250" t="str">
        <f>IF(E250="","",'School List'!E250)</f>
        <v>UNION TOWNSHIP SCHOOL CORPORATION</v>
      </c>
      <c r="G250" t="str">
        <f t="shared" si="8"/>
        <v/>
      </c>
      <c r="H250" t="str">
        <f>IF(G250="","",COUNTIF($G$2:$G250,G250))</f>
        <v/>
      </c>
      <c r="I250" t="str">
        <f t="shared" si="9"/>
        <v/>
      </c>
    </row>
    <row r="251" spans="5:9" x14ac:dyDescent="0.35">
      <c r="E251" t="str">
        <f>IF('School List'!G251="","",IF('School List'!G251="N",'School List'!B251&amp;'School List'!C251&amp;'School List'!D251,IF('School List'!G251="Y",IF('School List'!F251='School List'!B251,'School List'!B251&amp;'School List'!C251&amp;'School List'!D251,""))))</f>
        <v>6446550</v>
      </c>
      <c r="F251" t="str">
        <f>IF(E251="","",'School List'!E251)</f>
        <v>PORTAGE TOWNSHIP SCHOOL CORPORATION</v>
      </c>
      <c r="G251" t="str">
        <f t="shared" si="8"/>
        <v/>
      </c>
      <c r="H251" t="str">
        <f>IF(G251="","",COUNTIF($G$2:$G251,G251))</f>
        <v/>
      </c>
      <c r="I251" t="str">
        <f t="shared" si="9"/>
        <v/>
      </c>
    </row>
    <row r="252" spans="5:9" x14ac:dyDescent="0.35">
      <c r="E252" t="str">
        <f>IF('School List'!G252="","",IF('School List'!G252="N",'School List'!B252&amp;'School List'!C252&amp;'School List'!D252,IF('School List'!G252="Y",IF('School List'!F252='School List'!B252,'School List'!B252&amp;'School List'!C252&amp;'School List'!D252,""))))</f>
        <v>6446560</v>
      </c>
      <c r="F252" t="str">
        <f>IF(E252="","",'School List'!E252)</f>
        <v>VALPARAISO COMMUNITY SCHOOL CORPORATION</v>
      </c>
      <c r="G252" t="str">
        <f t="shared" si="8"/>
        <v/>
      </c>
      <c r="H252" t="str">
        <f>IF(G252="","",COUNTIF($G$2:$G252,G252))</f>
        <v/>
      </c>
      <c r="I252" t="str">
        <f t="shared" si="9"/>
        <v/>
      </c>
    </row>
    <row r="253" spans="5:9" x14ac:dyDescent="0.35">
      <c r="E253" t="str">
        <f>IF('School List'!G253="","",IF('School List'!G253="N",'School List'!B253&amp;'School List'!C253&amp;'School List'!D253,IF('School List'!G253="Y",IF('School List'!F253='School List'!B253,'School List'!B253&amp;'School List'!C253&amp;'School List'!D253,""))))</f>
        <v>6546590</v>
      </c>
      <c r="F253" t="str">
        <f>IF(E253="","",'School List'!E253)</f>
        <v>M.S.D. MOUNT VERNON SCHOOL CORPORATION</v>
      </c>
      <c r="G253" t="str">
        <f t="shared" si="8"/>
        <v/>
      </c>
      <c r="H253" t="str">
        <f>IF(G253="","",COUNTIF($G$2:$G253,G253))</f>
        <v/>
      </c>
      <c r="I253" t="str">
        <f t="shared" si="9"/>
        <v/>
      </c>
    </row>
    <row r="254" spans="5:9" x14ac:dyDescent="0.35">
      <c r="E254" t="str">
        <f>IF('School List'!G254="","",IF('School List'!G254="N",'School List'!B254&amp;'School List'!C254&amp;'School List'!D254,IF('School List'!G254="Y",IF('School List'!F254='School List'!B254,'School List'!B254&amp;'School List'!C254&amp;'School List'!D254,""))))</f>
        <v>6546600</v>
      </c>
      <c r="F254" t="str">
        <f>IF(E254="","",'School List'!E254)</f>
        <v>M.S.D. NORTH POSEY COUNTY SCHOOL CORP</v>
      </c>
      <c r="G254" t="str">
        <f t="shared" si="8"/>
        <v/>
      </c>
      <c r="H254" t="str">
        <f>IF(G254="","",COUNTIF($G$2:$G254,G254))</f>
        <v/>
      </c>
      <c r="I254" t="str">
        <f t="shared" si="9"/>
        <v/>
      </c>
    </row>
    <row r="255" spans="5:9" x14ac:dyDescent="0.35">
      <c r="E255" t="str">
        <f>IF('School List'!G255="","",IF('School List'!G255="N",'School List'!B255&amp;'School List'!C255&amp;'School List'!D255,IF('School List'!G255="Y",IF('School List'!F255='School List'!B255,'School List'!B255&amp;'School List'!C255&amp;'School List'!D255,""))))</f>
        <v/>
      </c>
      <c r="F255" t="str">
        <f>IF(E255="","",'School List'!E255)</f>
        <v/>
      </c>
      <c r="G255" t="str">
        <f t="shared" si="8"/>
        <v/>
      </c>
      <c r="H255" t="str">
        <f>IF(G255="","",COUNTIF($G$2:$G255,G255))</f>
        <v/>
      </c>
      <c r="I255" t="str">
        <f t="shared" si="9"/>
        <v/>
      </c>
    </row>
    <row r="256" spans="5:9" x14ac:dyDescent="0.35">
      <c r="E256" t="str">
        <f>IF('School List'!G256="","",IF('School List'!G256="N",'School List'!B256&amp;'School List'!C256&amp;'School List'!D256,IF('School List'!G256="Y",IF('School List'!F256='School List'!B256,'School List'!B256&amp;'School List'!C256&amp;'School List'!D256,""))))</f>
        <v>6646620</v>
      </c>
      <c r="F256" t="str">
        <f>IF(E256="","",'School List'!E256)</f>
        <v>EASTERN PULASKI COMMUNITY SCHOOL CORP</v>
      </c>
      <c r="G256" t="str">
        <f t="shared" si="8"/>
        <v/>
      </c>
      <c r="H256" t="str">
        <f>IF(G256="","",COUNTIF($G$2:$G256,G256))</f>
        <v/>
      </c>
      <c r="I256" t="str">
        <f t="shared" si="9"/>
        <v/>
      </c>
    </row>
    <row r="257" spans="5:9" x14ac:dyDescent="0.35">
      <c r="E257" t="str">
        <f>IF('School List'!G257="","",IF('School List'!G257="N",'School List'!B257&amp;'School List'!C257&amp;'School List'!D257,IF('School List'!G257="Y",IF('School List'!F257='School List'!B257,'School List'!B257&amp;'School List'!C257&amp;'School List'!D257,""))))</f>
        <v>6646630</v>
      </c>
      <c r="F257" t="str">
        <f>IF(E257="","",'School List'!E257)</f>
        <v>WEST CENTRAL SCHOOL CORPORATION</v>
      </c>
      <c r="G257" t="str">
        <f t="shared" si="8"/>
        <v/>
      </c>
      <c r="H257" t="str">
        <f>IF(G257="","",COUNTIF($G$2:$G257,G257))</f>
        <v/>
      </c>
      <c r="I257" t="str">
        <f t="shared" si="9"/>
        <v/>
      </c>
    </row>
    <row r="258" spans="5:9" x14ac:dyDescent="0.35">
      <c r="E258" t="str">
        <f>IF('School List'!G258="","",IF('School List'!G258="N",'School List'!B258&amp;'School List'!C258&amp;'School List'!D258,IF('School List'!G258="Y",IF('School List'!F258='School List'!B258,'School List'!B258&amp;'School List'!C258&amp;'School List'!D258,""))))</f>
        <v/>
      </c>
      <c r="F258" t="str">
        <f>IF(E258="","",'School List'!E258)</f>
        <v/>
      </c>
      <c r="G258" t="str">
        <f t="shared" si="8"/>
        <v/>
      </c>
      <c r="H258" t="str">
        <f>IF(G258="","",COUNTIF($G$2:$G258,G258))</f>
        <v/>
      </c>
      <c r="I258" t="str">
        <f t="shared" si="9"/>
        <v/>
      </c>
    </row>
    <row r="259" spans="5:9" x14ac:dyDescent="0.35">
      <c r="E259" t="str">
        <f>IF('School List'!G259="","",IF('School List'!G259="N",'School List'!B259&amp;'School List'!C259&amp;'School List'!D259,IF('School List'!G259="Y",IF('School List'!F259='School List'!B259,'School List'!B259&amp;'School List'!C259&amp;'School List'!D259,""))))</f>
        <v>6746705</v>
      </c>
      <c r="F259" t="str">
        <f>IF(E259="","",'School List'!E259)</f>
        <v>SOUTH PUTNAM COMMUNITY SCHOOL CORP</v>
      </c>
      <c r="G259" t="str">
        <f t="shared" ref="G259:G322" si="10">IF(LEFT(E259,2)=$G$1,"x","")</f>
        <v/>
      </c>
      <c r="H259" t="str">
        <f>IF(G259="","",COUNTIF($G$2:$G259,G259))</f>
        <v/>
      </c>
      <c r="I259" t="str">
        <f t="shared" ref="I259:I322" si="11">IF(G259="","",E259&amp;"-"&amp;F259)</f>
        <v/>
      </c>
    </row>
    <row r="260" spans="5:9" x14ac:dyDescent="0.35">
      <c r="E260" t="str">
        <f>IF('School List'!G260="","",IF('School List'!G260="N",'School List'!B260&amp;'School List'!C260&amp;'School List'!D260,IF('School List'!G260="Y",IF('School List'!F260='School List'!B260,'School List'!B260&amp;'School List'!C260&amp;'School List'!D260,""))))</f>
        <v>6746715</v>
      </c>
      <c r="F260" t="str">
        <f>IF(E260="","",'School List'!E260)</f>
        <v>NORTH PUTNAM COMMUNITY SCHOOL CORP</v>
      </c>
      <c r="G260" t="str">
        <f t="shared" si="10"/>
        <v/>
      </c>
      <c r="H260" t="str">
        <f>IF(G260="","",COUNTIF($G$2:$G260,G260))</f>
        <v/>
      </c>
      <c r="I260" t="str">
        <f t="shared" si="11"/>
        <v/>
      </c>
    </row>
    <row r="261" spans="5:9" x14ac:dyDescent="0.35">
      <c r="E261" t="str">
        <f>IF('School List'!G261="","",IF('School List'!G261="N",'School List'!B261&amp;'School List'!C261&amp;'School List'!D261,IF('School List'!G261="Y",IF('School List'!F261='School List'!B261,'School List'!B261&amp;'School List'!C261&amp;'School List'!D261,""))))</f>
        <v>6746750</v>
      </c>
      <c r="F261" t="str">
        <f>IF(E261="","",'School List'!E261)</f>
        <v>CLOVERDALE COMMUNITY SCHOOL CORPORATION</v>
      </c>
      <c r="G261" t="str">
        <f t="shared" si="10"/>
        <v/>
      </c>
      <c r="H261" t="str">
        <f>IF(G261="","",COUNTIF($G$2:$G261,G261))</f>
        <v/>
      </c>
      <c r="I261" t="str">
        <f t="shared" si="11"/>
        <v/>
      </c>
    </row>
    <row r="262" spans="5:9" x14ac:dyDescent="0.35">
      <c r="E262" t="str">
        <f>IF('School List'!G262="","",IF('School List'!G262="N",'School List'!B262&amp;'School List'!C262&amp;'School List'!D262,IF('School List'!G262="Y",IF('School List'!F262='School List'!B262,'School List'!B262&amp;'School List'!C262&amp;'School List'!D262,""))))</f>
        <v>6746755</v>
      </c>
      <c r="F262" t="str">
        <f>IF(E262="","",'School List'!E262)</f>
        <v>GREENCASTLE COMMUNITY SCHOOL CORPORATION</v>
      </c>
      <c r="G262" t="str">
        <f t="shared" si="10"/>
        <v/>
      </c>
      <c r="H262" t="str">
        <f>IF(G262="","",COUNTIF($G$2:$G262,G262))</f>
        <v/>
      </c>
      <c r="I262" t="str">
        <f t="shared" si="11"/>
        <v/>
      </c>
    </row>
    <row r="263" spans="5:9" x14ac:dyDescent="0.35">
      <c r="E263" t="str">
        <f>IF('School List'!G263="","",IF('School List'!G263="N",'School List'!B263&amp;'School List'!C263&amp;'School List'!D263,IF('School List'!G263="Y",IF('School List'!F263='School List'!B263,'School List'!B263&amp;'School List'!C263&amp;'School List'!D263,""))))</f>
        <v>6846795</v>
      </c>
      <c r="F263" t="str">
        <f>IF(E263="","",'School List'!E263)</f>
        <v>UNION SCHOOL CORPORATION</v>
      </c>
      <c r="G263" t="str">
        <f t="shared" si="10"/>
        <v/>
      </c>
      <c r="H263" t="str">
        <f>IF(G263="","",COUNTIF($G$2:$G263,G263))</f>
        <v/>
      </c>
      <c r="I263" t="str">
        <f t="shared" si="11"/>
        <v/>
      </c>
    </row>
    <row r="264" spans="5:9" x14ac:dyDescent="0.35">
      <c r="E264" t="str">
        <f>IF('School List'!G264="","",IF('School List'!G264="N",'School List'!B264&amp;'School List'!C264&amp;'School List'!D264,IF('School List'!G264="Y",IF('School List'!F264='School List'!B264,'School List'!B264&amp;'School List'!C264&amp;'School List'!D264,""))))</f>
        <v>6846805</v>
      </c>
      <c r="F264" t="str">
        <f>IF(E264="","",'School List'!E264)</f>
        <v>RANDOLPH SOUTHERN SCHOOL CORPORATION</v>
      </c>
      <c r="G264" t="str">
        <f t="shared" si="10"/>
        <v/>
      </c>
      <c r="H264" t="str">
        <f>IF(G264="","",COUNTIF($G$2:$G264,G264))</f>
        <v/>
      </c>
      <c r="I264" t="str">
        <f t="shared" si="11"/>
        <v/>
      </c>
    </row>
    <row r="265" spans="5:9" x14ac:dyDescent="0.35">
      <c r="E265" t="str">
        <f>IF('School List'!G265="","",IF('School List'!G265="N",'School List'!B265&amp;'School List'!C265&amp;'School List'!D265,IF('School List'!G265="Y",IF('School List'!F265='School List'!B265,'School List'!B265&amp;'School List'!C265&amp;'School List'!D265,""))))</f>
        <v>6846820</v>
      </c>
      <c r="F265" t="str">
        <f>IF(E265="","",'School List'!E265)</f>
        <v>MONROE CENTRAL SCHOOL CORPORATION</v>
      </c>
      <c r="G265" t="str">
        <f t="shared" si="10"/>
        <v/>
      </c>
      <c r="H265" t="str">
        <f>IF(G265="","",COUNTIF($G$2:$G265,G265))</f>
        <v/>
      </c>
      <c r="I265" t="str">
        <f t="shared" si="11"/>
        <v/>
      </c>
    </row>
    <row r="266" spans="5:9" x14ac:dyDescent="0.35">
      <c r="E266" t="str">
        <f>IF('School List'!G266="","",IF('School List'!G266="N",'School List'!B266&amp;'School List'!C266&amp;'School List'!D266,IF('School List'!G266="Y",IF('School List'!F266='School List'!B266,'School List'!B266&amp;'School List'!C266&amp;'School List'!D266,""))))</f>
        <v>6846825</v>
      </c>
      <c r="F266" t="str">
        <f>IF(E266="","",'School List'!E266)</f>
        <v>RANDOLPH CENTRAL SCHOOL CORPORATION</v>
      </c>
      <c r="G266" t="str">
        <f t="shared" si="10"/>
        <v/>
      </c>
      <c r="H266" t="str">
        <f>IF(G266="","",COUNTIF($G$2:$G266,G266))</f>
        <v/>
      </c>
      <c r="I266" t="str">
        <f t="shared" si="11"/>
        <v/>
      </c>
    </row>
    <row r="267" spans="5:9" x14ac:dyDescent="0.35">
      <c r="E267" t="str">
        <f>IF('School List'!G267="","",IF('School List'!G267="N",'School List'!B267&amp;'School List'!C267&amp;'School List'!D267,IF('School List'!G267="Y",IF('School List'!F267='School List'!B267,'School List'!B267&amp;'School List'!C267&amp;'School List'!D267,""))))</f>
        <v>6846835</v>
      </c>
      <c r="F267" t="str">
        <f>IF(E267="","",'School List'!E267)</f>
        <v>RANDOLPH EASTERN SCHOOL CORPORATION</v>
      </c>
      <c r="G267" t="str">
        <f t="shared" si="10"/>
        <v/>
      </c>
      <c r="H267" t="str">
        <f>IF(G267="","",COUNTIF($G$2:$G267,G267))</f>
        <v/>
      </c>
      <c r="I267" t="str">
        <f t="shared" si="11"/>
        <v/>
      </c>
    </row>
    <row r="268" spans="5:9" x14ac:dyDescent="0.35">
      <c r="E268" t="str">
        <f>IF('School List'!G268="","",IF('School List'!G268="N",'School List'!B268&amp;'School List'!C268&amp;'School List'!D268,IF('School List'!G268="Y",IF('School List'!F268='School List'!B268,'School List'!B268&amp;'School List'!C268&amp;'School List'!D268,""))))</f>
        <v/>
      </c>
      <c r="F268" t="str">
        <f>IF(E268="","",'School List'!E268)</f>
        <v/>
      </c>
      <c r="G268" t="str">
        <f t="shared" si="10"/>
        <v/>
      </c>
      <c r="H268" t="str">
        <f>IF(G268="","",COUNTIF($G$2:$G268,G268))</f>
        <v/>
      </c>
      <c r="I268" t="str">
        <f t="shared" si="11"/>
        <v/>
      </c>
    </row>
    <row r="269" spans="5:9" x14ac:dyDescent="0.35">
      <c r="E269" t="str">
        <f>IF('School List'!G269="","",IF('School List'!G269="N",'School List'!B269&amp;'School List'!C269&amp;'School List'!D269,IF('School List'!G269="Y",IF('School List'!F269='School List'!B269,'School List'!B269&amp;'School List'!C269&amp;'School List'!D269,""))))</f>
        <v>6946865</v>
      </c>
      <c r="F269" t="str">
        <f>IF(E269="","",'School List'!E269)</f>
        <v>SOUTH RIPLEY COMMUNITY SCHOOL CORP</v>
      </c>
      <c r="G269" t="str">
        <f t="shared" si="10"/>
        <v/>
      </c>
      <c r="H269" t="str">
        <f>IF(G269="","",COUNTIF($G$2:$G269,G269))</f>
        <v/>
      </c>
      <c r="I269" t="str">
        <f t="shared" si="11"/>
        <v/>
      </c>
    </row>
    <row r="270" spans="5:9" x14ac:dyDescent="0.35">
      <c r="E270" t="str">
        <f>IF('School List'!G270="","",IF('School List'!G270="N",'School List'!B270&amp;'School List'!C270&amp;'School List'!D270,IF('School List'!G270="Y",IF('School List'!F270='School List'!B270,'School List'!B270&amp;'School List'!C270&amp;'School List'!D270,""))))</f>
        <v>6946895</v>
      </c>
      <c r="F270" t="str">
        <f>IF(E270="","",'School List'!E270)</f>
        <v>BATESVILLE COMMUNITY SCHOOL CORPORATION</v>
      </c>
      <c r="G270" t="str">
        <f t="shared" si="10"/>
        <v/>
      </c>
      <c r="H270" t="str">
        <f>IF(G270="","",COUNTIF($G$2:$G270,G270))</f>
        <v/>
      </c>
      <c r="I270" t="str">
        <f t="shared" si="11"/>
        <v/>
      </c>
    </row>
    <row r="271" spans="5:9" x14ac:dyDescent="0.35">
      <c r="E271" t="str">
        <f>IF('School List'!G271="","",IF('School List'!G271="N",'School List'!B271&amp;'School List'!C271&amp;'School List'!D271,IF('School List'!G271="Y",IF('School List'!F271='School List'!B271,'School List'!B271&amp;'School List'!C271&amp;'School List'!D271,""))))</f>
        <v>6946900</v>
      </c>
      <c r="F271" t="str">
        <f>IF(E271="","",'School List'!E271)</f>
        <v>JAC-CEN-DEL COMMUNITY SCHOOL CORPORATION</v>
      </c>
      <c r="G271" t="str">
        <f t="shared" si="10"/>
        <v/>
      </c>
      <c r="H271" t="str">
        <f>IF(G271="","",COUNTIF($G$2:$G271,G271))</f>
        <v/>
      </c>
      <c r="I271" t="str">
        <f t="shared" si="11"/>
        <v/>
      </c>
    </row>
    <row r="272" spans="5:9" x14ac:dyDescent="0.35">
      <c r="E272" t="str">
        <f>IF('School List'!G272="","",IF('School List'!G272="N",'School List'!B272&amp;'School List'!C272&amp;'School List'!D272,IF('School List'!G272="Y",IF('School List'!F272='School List'!B272,'School List'!B272&amp;'School List'!C272&amp;'School List'!D272,""))))</f>
        <v>6946910</v>
      </c>
      <c r="F272" t="str">
        <f>IF(E272="","",'School List'!E272)</f>
        <v>MILAN COMMUNITY SCHOOL CORPORATION</v>
      </c>
      <c r="G272" t="str">
        <f t="shared" si="10"/>
        <v/>
      </c>
      <c r="H272" t="str">
        <f>IF(G272="","",COUNTIF($G$2:$G272,G272))</f>
        <v/>
      </c>
      <c r="I272" t="str">
        <f t="shared" si="11"/>
        <v/>
      </c>
    </row>
    <row r="273" spans="5:9" x14ac:dyDescent="0.35">
      <c r="E273" t="str">
        <f>IF('School List'!G273="","",IF('School List'!G273="N",'School List'!B273&amp;'School List'!C273&amp;'School List'!D273,IF('School List'!G273="Y",IF('School List'!F273='School List'!B273,'School List'!B273&amp;'School List'!C273&amp;'School List'!D273,""))))</f>
        <v/>
      </c>
      <c r="F273" t="str">
        <f>IF(E273="","",'School List'!E273)</f>
        <v/>
      </c>
      <c r="G273" t="str">
        <f t="shared" si="10"/>
        <v/>
      </c>
      <c r="H273" t="str">
        <f>IF(G273="","",COUNTIF($G$2:$G273,G273))</f>
        <v/>
      </c>
      <c r="I273" t="str">
        <f t="shared" si="11"/>
        <v/>
      </c>
    </row>
    <row r="274" spans="5:9" x14ac:dyDescent="0.35">
      <c r="E274" t="str">
        <f>IF('School List'!G274="","",IF('School List'!G274="N",'School List'!B274&amp;'School List'!C274&amp;'School List'!D274,IF('School List'!G274="Y",IF('School List'!F274='School List'!B274,'School List'!B274&amp;'School List'!C274&amp;'School List'!D274,""))))</f>
        <v>7046995</v>
      </c>
      <c r="F274" t="str">
        <f>IF(E274="","",'School List'!E274)</f>
        <v>RUSH COUNTY SCHOOL CORPORATION</v>
      </c>
      <c r="G274" t="str">
        <f t="shared" si="10"/>
        <v/>
      </c>
      <c r="H274" t="str">
        <f>IF(G274="","",COUNTIF($G$2:$G274,G274))</f>
        <v/>
      </c>
      <c r="I274" t="str">
        <f t="shared" si="11"/>
        <v/>
      </c>
    </row>
    <row r="275" spans="5:9" x14ac:dyDescent="0.35">
      <c r="E275" t="str">
        <f>IF('School List'!G275="","",IF('School List'!G275="N",'School List'!B275&amp;'School List'!C275&amp;'School List'!D275,IF('School List'!G275="Y",IF('School List'!F275='School List'!B275,'School List'!B275&amp;'School List'!C275&amp;'School List'!D275,""))))</f>
        <v/>
      </c>
      <c r="F275" t="str">
        <f>IF(E275="","",'School List'!E275)</f>
        <v/>
      </c>
      <c r="G275" t="str">
        <f t="shared" si="10"/>
        <v/>
      </c>
      <c r="H275" t="str">
        <f>IF(G275="","",COUNTIF($G$2:$G275,G275))</f>
        <v/>
      </c>
      <c r="I275" t="str">
        <f t="shared" si="11"/>
        <v/>
      </c>
    </row>
    <row r="276" spans="5:9" x14ac:dyDescent="0.35">
      <c r="E276" t="str">
        <f>IF('School List'!G276="","",IF('School List'!G276="N",'School List'!B276&amp;'School List'!C276&amp;'School List'!D276,IF('School List'!G276="Y",IF('School List'!F276='School List'!B276,'School List'!B276&amp;'School List'!C276&amp;'School List'!D276,""))))</f>
        <v>7147150</v>
      </c>
      <c r="F276" t="str">
        <f>IF(E276="","",'School List'!E276)</f>
        <v>JOHN GLENN SCHOOL CORPORATION</v>
      </c>
      <c r="G276" t="str">
        <f t="shared" si="10"/>
        <v/>
      </c>
      <c r="H276" t="str">
        <f>IF(G276="","",COUNTIF($G$2:$G276,G276))</f>
        <v/>
      </c>
      <c r="I276" t="str">
        <f t="shared" si="11"/>
        <v/>
      </c>
    </row>
    <row r="277" spans="5:9" x14ac:dyDescent="0.35">
      <c r="E277" t="str">
        <f>IF('School List'!G277="","",IF('School List'!G277="N",'School List'!B277&amp;'School List'!C277&amp;'School List'!D277,IF('School List'!G277="Y",IF('School List'!F277='School List'!B277,'School List'!B277&amp;'School List'!C277&amp;'School List'!D277,""))))</f>
        <v>7147175</v>
      </c>
      <c r="F277" t="str">
        <f>IF(E277="","",'School List'!E277)</f>
        <v>PENN-HARRIS-MADISON-SCHOOL CORPORATION</v>
      </c>
      <c r="G277" t="str">
        <f t="shared" si="10"/>
        <v/>
      </c>
      <c r="H277" t="str">
        <f>IF(G277="","",COUNTIF($G$2:$G277,G277))</f>
        <v/>
      </c>
      <c r="I277" t="str">
        <f t="shared" si="11"/>
        <v/>
      </c>
    </row>
    <row r="278" spans="5:9" x14ac:dyDescent="0.35">
      <c r="E278" t="str">
        <f>IF('School List'!G278="","",IF('School List'!G278="N",'School List'!B278&amp;'School List'!C278&amp;'School List'!D278,IF('School List'!G278="Y",IF('School List'!F278='School List'!B278,'School List'!B278&amp;'School List'!C278&amp;'School List'!D278,""))))</f>
        <v>7147200</v>
      </c>
      <c r="F278" t="str">
        <f>IF(E278="","",'School List'!E278)</f>
        <v>MISHAWAKA CITY SCHOOL CORPORATION</v>
      </c>
      <c r="G278" t="str">
        <f t="shared" si="10"/>
        <v/>
      </c>
      <c r="H278" t="str">
        <f>IF(G278="","",COUNTIF($G$2:$G278,G278))</f>
        <v/>
      </c>
      <c r="I278" t="str">
        <f t="shared" si="11"/>
        <v/>
      </c>
    </row>
    <row r="279" spans="5:9" x14ac:dyDescent="0.35">
      <c r="E279" t="str">
        <f>IF('School List'!G279="","",IF('School List'!G279="N",'School List'!B279&amp;'School List'!C279&amp;'School List'!D279,IF('School List'!G279="Y",IF('School List'!F279='School List'!B279,'School List'!B279&amp;'School List'!C279&amp;'School List'!D279,""))))</f>
        <v>7147205</v>
      </c>
      <c r="F279" t="str">
        <f>IF(E279="","",'School List'!E279)</f>
        <v>SOUTH BEND COMMUNITY SCHOOL CORPORATION</v>
      </c>
      <c r="G279" t="str">
        <f t="shared" si="10"/>
        <v/>
      </c>
      <c r="H279" t="str">
        <f>IF(G279="","",COUNTIF($G$2:$G279,G279))</f>
        <v/>
      </c>
      <c r="I279" t="str">
        <f t="shared" si="11"/>
        <v/>
      </c>
    </row>
    <row r="280" spans="5:9" x14ac:dyDescent="0.35">
      <c r="E280" t="str">
        <f>IF('School List'!G280="","",IF('School List'!G280="N",'School List'!B280&amp;'School List'!C280&amp;'School List'!D280,IF('School List'!G280="Y",IF('School List'!F280='School List'!B280,'School List'!B280&amp;'School List'!C280&amp;'School List'!D280,""))))</f>
        <v/>
      </c>
      <c r="F280" t="str">
        <f>IF(E280="","",'School List'!E280)</f>
        <v/>
      </c>
      <c r="G280" t="str">
        <f t="shared" si="10"/>
        <v/>
      </c>
      <c r="H280" t="str">
        <f>IF(G280="","",COUNTIF($G$2:$G280,G280))</f>
        <v/>
      </c>
      <c r="I280" t="str">
        <f t="shared" si="11"/>
        <v/>
      </c>
    </row>
    <row r="281" spans="5:9" x14ac:dyDescent="0.35">
      <c r="E281" t="str">
        <f>IF('School List'!G281="","",IF('School List'!G281="N",'School List'!B281&amp;'School List'!C281&amp;'School List'!D281,IF('School List'!G281="Y",IF('School List'!F281='School List'!B281,'School List'!B281&amp;'School List'!C281&amp;'School List'!D281,""))))</f>
        <v>7247230</v>
      </c>
      <c r="F281" t="str">
        <f>IF(E281="","",'School List'!E281)</f>
        <v>SCOTT COUNTY DISTRICT NO. 1 SCHOOL CORP</v>
      </c>
      <c r="G281" t="str">
        <f t="shared" si="10"/>
        <v/>
      </c>
      <c r="H281" t="str">
        <f>IF(G281="","",COUNTIF($G$2:$G281,G281))</f>
        <v/>
      </c>
      <c r="I281" t="str">
        <f t="shared" si="11"/>
        <v/>
      </c>
    </row>
    <row r="282" spans="5:9" x14ac:dyDescent="0.35">
      <c r="E282" t="str">
        <f>IF('School List'!G282="","",IF('School List'!G282="N",'School List'!B282&amp;'School List'!C282&amp;'School List'!D282,IF('School List'!G282="Y",IF('School List'!F282='School List'!B282,'School List'!B282&amp;'School List'!C282&amp;'School List'!D282,""))))</f>
        <v>7247255</v>
      </c>
      <c r="F282" t="str">
        <f>IF(E282="","",'School List'!E282)</f>
        <v>SCOTT COUNTY DISTRICT NO. 2 SCHOOL CORP</v>
      </c>
      <c r="G282" t="str">
        <f t="shared" si="10"/>
        <v/>
      </c>
      <c r="H282" t="str">
        <f>IF(G282="","",COUNTIF($G$2:$G282,G282))</f>
        <v/>
      </c>
      <c r="I282" t="str">
        <f t="shared" si="11"/>
        <v/>
      </c>
    </row>
    <row r="283" spans="5:9" x14ac:dyDescent="0.35">
      <c r="E283" t="str">
        <f>IF('School List'!G283="","",IF('School List'!G283="N",'School List'!B283&amp;'School List'!C283&amp;'School List'!D283,IF('School List'!G283="Y",IF('School List'!F283='School List'!B283,'School List'!B283&amp;'School List'!C283&amp;'School List'!D283,""))))</f>
        <v/>
      </c>
      <c r="F283" t="str">
        <f>IF(E283="","",'School List'!E283)</f>
        <v/>
      </c>
      <c r="G283" t="str">
        <f t="shared" si="10"/>
        <v/>
      </c>
      <c r="H283" t="str">
        <f>IF(G283="","",COUNTIF($G$2:$G283,G283))</f>
        <v/>
      </c>
      <c r="I283" t="str">
        <f t="shared" si="11"/>
        <v/>
      </c>
    </row>
    <row r="284" spans="5:9" x14ac:dyDescent="0.35">
      <c r="E284" t="str">
        <f>IF('School List'!G284="","",IF('School List'!G284="N",'School List'!B284&amp;'School List'!C284&amp;'School List'!D284,IF('School List'!G284="Y",IF('School List'!F284='School List'!B284,'School List'!B284&amp;'School List'!C284&amp;'School List'!D284,""))))</f>
        <v>7347285</v>
      </c>
      <c r="F284" t="str">
        <f>IF(E284="","",'School List'!E284)</f>
        <v>SHELBY EASTERN SCHOOL CORPORATION</v>
      </c>
      <c r="G284" t="str">
        <f t="shared" si="10"/>
        <v/>
      </c>
      <c r="H284" t="str">
        <f>IF(G284="","",COUNTIF($G$2:$G284,G284))</f>
        <v/>
      </c>
      <c r="I284" t="str">
        <f t="shared" si="11"/>
        <v/>
      </c>
    </row>
    <row r="285" spans="5:9" x14ac:dyDescent="0.35">
      <c r="E285" t="str">
        <f>IF('School List'!G285="","",IF('School List'!G285="N",'School List'!B285&amp;'School List'!C285&amp;'School List'!D285,IF('School List'!G285="Y",IF('School List'!F285='School List'!B285,'School List'!B285&amp;'School List'!C285&amp;'School List'!D285,""))))</f>
        <v>7347350</v>
      </c>
      <c r="F285" t="str">
        <f>IF(E285="","",'School List'!E285)</f>
        <v>NORTHWESTERN CONSOLIDATED SCHOOL CORP</v>
      </c>
      <c r="G285" t="str">
        <f t="shared" si="10"/>
        <v/>
      </c>
      <c r="H285" t="str">
        <f>IF(G285="","",COUNTIF($G$2:$G285,G285))</f>
        <v/>
      </c>
      <c r="I285" t="str">
        <f t="shared" si="11"/>
        <v/>
      </c>
    </row>
    <row r="286" spans="5:9" x14ac:dyDescent="0.35">
      <c r="E286" t="str">
        <f>IF('School List'!G286="","",IF('School List'!G286="N",'School List'!B286&amp;'School List'!C286&amp;'School List'!D286,IF('School List'!G286="Y",IF('School List'!F286='School List'!B286,'School List'!B286&amp;'School List'!C286&amp;'School List'!D286,""))))</f>
        <v>7347360</v>
      </c>
      <c r="F286" t="str">
        <f>IF(E286="","",'School List'!E286)</f>
        <v>SOUTHWESTERN CONSOLIDATED SHELBY COUNTY</v>
      </c>
      <c r="G286" t="str">
        <f t="shared" si="10"/>
        <v/>
      </c>
      <c r="H286" t="str">
        <f>IF(G286="","",COUNTIF($G$2:$G286,G286))</f>
        <v/>
      </c>
      <c r="I286" t="str">
        <f t="shared" si="11"/>
        <v/>
      </c>
    </row>
    <row r="287" spans="5:9" x14ac:dyDescent="0.35">
      <c r="E287" t="str">
        <f>IF('School List'!G287="","",IF('School List'!G287="N",'School List'!B287&amp;'School List'!C287&amp;'School List'!D287,IF('School List'!G287="Y",IF('School List'!F287='School List'!B287,'School List'!B287&amp;'School List'!C287&amp;'School List'!D287,""))))</f>
        <v>7347365</v>
      </c>
      <c r="F287" t="str">
        <f>IF(E287="","",'School List'!E287)</f>
        <v>SHELBYVILLE CENTRAL SCHOOL CORPORATION</v>
      </c>
      <c r="G287" t="str">
        <f t="shared" si="10"/>
        <v/>
      </c>
      <c r="H287" t="str">
        <f>IF(G287="","",COUNTIF($G$2:$G287,G287))</f>
        <v/>
      </c>
      <c r="I287" t="str">
        <f t="shared" si="11"/>
        <v/>
      </c>
    </row>
    <row r="288" spans="5:9" x14ac:dyDescent="0.35">
      <c r="E288" t="str">
        <f>IF('School List'!G288="","",IF('School List'!G288="N",'School List'!B288&amp;'School List'!C288&amp;'School List'!D288,IF('School List'!G288="Y",IF('School List'!F288='School List'!B288,'School List'!B288&amp;'School List'!C288&amp;'School List'!D288,""))))</f>
        <v>7447385</v>
      </c>
      <c r="F288" t="str">
        <f>IF(E288="","",'School List'!E288)</f>
        <v>NORTH SPENCER COUNTY SCHOOL CORPORATION</v>
      </c>
      <c r="G288" t="str">
        <f t="shared" si="10"/>
        <v/>
      </c>
      <c r="H288" t="str">
        <f>IF(G288="","",COUNTIF($G$2:$G288,G288))</f>
        <v/>
      </c>
      <c r="I288" t="str">
        <f t="shared" si="11"/>
        <v/>
      </c>
    </row>
    <row r="289" spans="5:9" x14ac:dyDescent="0.35">
      <c r="E289" t="str">
        <f>IF('School List'!G289="","",IF('School List'!G289="N",'School List'!B289&amp;'School List'!C289&amp;'School List'!D289,IF('School List'!G289="Y",IF('School List'!F289='School List'!B289,'School List'!B289&amp;'School List'!C289&amp;'School List'!D289,""))))</f>
        <v>7447445</v>
      </c>
      <c r="F289" t="str">
        <f>IF(E289="","",'School List'!E289)</f>
        <v>SOUTH SPENCER COUNTY SCHOOL CORPORATION</v>
      </c>
      <c r="G289" t="str">
        <f t="shared" si="10"/>
        <v/>
      </c>
      <c r="H289" t="str">
        <f>IF(G289="","",COUNTIF($G$2:$G289,G289))</f>
        <v/>
      </c>
      <c r="I289" t="str">
        <f t="shared" si="11"/>
        <v/>
      </c>
    </row>
    <row r="290" spans="5:9" x14ac:dyDescent="0.35">
      <c r="E290" t="str">
        <f>IF('School List'!G290="","",IF('School List'!G290="N",'School List'!B290&amp;'School List'!C290&amp;'School List'!D290,IF('School List'!G290="Y",IF('School List'!F290='School List'!B290,'School List'!B290&amp;'School List'!C290&amp;'School List'!D290,""))))</f>
        <v/>
      </c>
      <c r="F290" t="str">
        <f>IF(E290="","",'School List'!E290)</f>
        <v/>
      </c>
      <c r="G290" t="str">
        <f t="shared" si="10"/>
        <v/>
      </c>
      <c r="H290" t="str">
        <f>IF(G290="","",COUNTIF($G$2:$G290,G290))</f>
        <v/>
      </c>
      <c r="I290" t="str">
        <f t="shared" si="11"/>
        <v/>
      </c>
    </row>
    <row r="291" spans="5:9" x14ac:dyDescent="0.35">
      <c r="E291" t="str">
        <f>IF('School List'!G291="","",IF('School List'!G291="N",'School List'!B291&amp;'School List'!C291&amp;'School List'!D291,IF('School List'!G291="Y",IF('School List'!F291='School List'!B291,'School List'!B291&amp;'School List'!C291&amp;'School List'!D291,""))))</f>
        <v>7547495</v>
      </c>
      <c r="F291" t="str">
        <f>IF(E291="","",'School List'!E291)</f>
        <v>OREGON-DAVIS SCHOOL CORPORATION</v>
      </c>
      <c r="G291" t="str">
        <f t="shared" si="10"/>
        <v/>
      </c>
      <c r="H291" t="str">
        <f>IF(G291="","",COUNTIF($G$2:$G291,G291))</f>
        <v/>
      </c>
      <c r="I291" t="str">
        <f t="shared" si="11"/>
        <v/>
      </c>
    </row>
    <row r="292" spans="5:9" x14ac:dyDescent="0.35">
      <c r="E292" t="str">
        <f>IF('School List'!G292="","",IF('School List'!G292="N",'School List'!B292&amp;'School List'!C292&amp;'School List'!D292,IF('School List'!G292="Y",IF('School List'!F292='School List'!B292,'School List'!B292&amp;'School List'!C292&amp;'School List'!D292,""))))</f>
        <v>7547515</v>
      </c>
      <c r="F292" t="str">
        <f>IF(E292="","",'School List'!E292)</f>
        <v>NORTH JUDSON-SAN PIERRE SCHOOL CORP</v>
      </c>
      <c r="G292" t="str">
        <f t="shared" si="10"/>
        <v/>
      </c>
      <c r="H292" t="str">
        <f>IF(G292="","",COUNTIF($G$2:$G292,G292))</f>
        <v/>
      </c>
      <c r="I292" t="str">
        <f t="shared" si="11"/>
        <v/>
      </c>
    </row>
    <row r="293" spans="5:9" x14ac:dyDescent="0.35">
      <c r="E293" t="str">
        <f>IF('School List'!G293="","",IF('School List'!G293="N",'School List'!B293&amp;'School List'!C293&amp;'School List'!D293,IF('School List'!G293="Y",IF('School List'!F293='School List'!B293,'School List'!B293&amp;'School List'!C293&amp;'School List'!D293,""))))</f>
        <v>7547525</v>
      </c>
      <c r="F293" t="str">
        <f>IF(E293="","",'School List'!E293)</f>
        <v>KNOX COMMUNITY SCHOOL CORPORATION</v>
      </c>
      <c r="G293" t="str">
        <f t="shared" si="10"/>
        <v/>
      </c>
      <c r="H293" t="str">
        <f>IF(G293="","",COUNTIF($G$2:$G293,G293))</f>
        <v/>
      </c>
      <c r="I293" t="str">
        <f t="shared" si="11"/>
        <v/>
      </c>
    </row>
    <row r="294" spans="5:9" x14ac:dyDescent="0.35">
      <c r="E294" t="str">
        <f>IF('School List'!G294="","",IF('School List'!G294="N",'School List'!B294&amp;'School List'!C294&amp;'School List'!D294,IF('School List'!G294="Y",IF('School List'!F294='School List'!B294,'School List'!B294&amp;'School List'!C294&amp;'School List'!D294,""))))</f>
        <v/>
      </c>
      <c r="F294" t="str">
        <f>IF(E294="","",'School List'!E294)</f>
        <v/>
      </c>
      <c r="G294" t="str">
        <f t="shared" si="10"/>
        <v/>
      </c>
      <c r="H294" t="str">
        <f>IF(G294="","",COUNTIF($G$2:$G294,G294))</f>
        <v/>
      </c>
      <c r="I294" t="str">
        <f t="shared" si="11"/>
        <v/>
      </c>
    </row>
    <row r="295" spans="5:9" x14ac:dyDescent="0.35">
      <c r="E295" t="str">
        <f>IF('School List'!G295="","",IF('School List'!G295="N",'School List'!B295&amp;'School List'!C295&amp;'School List'!D295,IF('School List'!G295="Y",IF('School List'!F295='School List'!B295,'School List'!B295&amp;'School List'!C295&amp;'School List'!D295,""))))</f>
        <v>7644515</v>
      </c>
      <c r="F295" t="str">
        <f>IF(E295="","",'School List'!E295)</f>
        <v>PRAIRIE HEIGHTS COMMUNITY SCHOOL CORP</v>
      </c>
      <c r="G295" t="str">
        <f t="shared" si="10"/>
        <v/>
      </c>
      <c r="H295" t="str">
        <f>IF(G295="","",COUNTIF($G$2:$G295,G295))</f>
        <v/>
      </c>
      <c r="I295" t="str">
        <f t="shared" si="11"/>
        <v/>
      </c>
    </row>
    <row r="296" spans="5:9" x14ac:dyDescent="0.35">
      <c r="E296" t="str">
        <f>IF('School List'!G296="","",IF('School List'!G296="N",'School List'!B296&amp;'School List'!C296&amp;'School List'!D296,IF('School List'!G296="Y",IF('School List'!F296='School List'!B296,'School List'!B296&amp;'School List'!C296&amp;'School List'!D296,""))))</f>
        <v>7647605</v>
      </c>
      <c r="F296" t="str">
        <f>IF(E296="","",'School List'!E296)</f>
        <v>FREMONT COMMUNITY SCHOOL CORPORATION</v>
      </c>
      <c r="G296" t="str">
        <f t="shared" si="10"/>
        <v/>
      </c>
      <c r="H296" t="str">
        <f>IF(G296="","",COUNTIF($G$2:$G296,G296))</f>
        <v/>
      </c>
      <c r="I296" t="str">
        <f t="shared" si="11"/>
        <v/>
      </c>
    </row>
    <row r="297" spans="5:9" x14ac:dyDescent="0.35">
      <c r="E297" t="str">
        <f>IF('School List'!G297="","",IF('School List'!G297="N",'School List'!B297&amp;'School List'!C297&amp;'School List'!D297,IF('School List'!G297="Y",IF('School List'!F297='School List'!B297,'School List'!B297&amp;'School List'!C297&amp;'School List'!D297,""))))</f>
        <v>7647610</v>
      </c>
      <c r="F297" t="str">
        <f>IF(E297="","",'School List'!E297)</f>
        <v>HAMILTON COMMUNITY SCHOOL CORPORATION</v>
      </c>
      <c r="G297" t="str">
        <f t="shared" si="10"/>
        <v/>
      </c>
      <c r="H297" t="str">
        <f>IF(G297="","",COUNTIF($G$2:$G297,G297))</f>
        <v/>
      </c>
      <c r="I297" t="str">
        <f t="shared" si="11"/>
        <v/>
      </c>
    </row>
    <row r="298" spans="5:9" x14ac:dyDescent="0.35">
      <c r="E298" t="str">
        <f>IF('School List'!G298="","",IF('School List'!G298="N",'School List'!B298&amp;'School List'!C298&amp;'School List'!D298,IF('School List'!G298="Y",IF('School List'!F298='School List'!B298,'School List'!B298&amp;'School List'!C298&amp;'School List'!D298,""))))</f>
        <v>7647615</v>
      </c>
      <c r="F298" t="str">
        <f>IF(E298="","",'School List'!E298)</f>
        <v>M.S.D. STEUBEN COUNTY SCHOOL CORPORATION</v>
      </c>
      <c r="G298" t="str">
        <f t="shared" si="10"/>
        <v/>
      </c>
      <c r="H298" t="str">
        <f>IF(G298="","",COUNTIF($G$2:$G298,G298))</f>
        <v/>
      </c>
      <c r="I298" t="str">
        <f t="shared" si="11"/>
        <v/>
      </c>
    </row>
    <row r="299" spans="5:9" x14ac:dyDescent="0.35">
      <c r="E299" t="str">
        <f>IF('School List'!G299="","",IF('School List'!G299="N",'School List'!B299&amp;'School List'!C299&amp;'School List'!D299,IF('School List'!G299="Y",IF('School List'!F299='School List'!B299,'School List'!B299&amp;'School List'!C299&amp;'School List'!D299,""))))</f>
        <v>7747645</v>
      </c>
      <c r="F299" t="str">
        <f>IF(E299="","",'School List'!E299)</f>
        <v>NORTHEAST SCHOOL CORPORATION</v>
      </c>
      <c r="G299" t="str">
        <f t="shared" si="10"/>
        <v/>
      </c>
      <c r="H299" t="str">
        <f>IF(G299="","",COUNTIF($G$2:$G299,G299))</f>
        <v/>
      </c>
      <c r="I299" t="str">
        <f t="shared" si="11"/>
        <v/>
      </c>
    </row>
    <row r="300" spans="5:9" x14ac:dyDescent="0.35">
      <c r="E300" t="str">
        <f>IF('School List'!G300="","",IF('School List'!G300="N",'School List'!B300&amp;'School List'!C300&amp;'School List'!D300,IF('School List'!G300="Y",IF('School List'!F300='School List'!B300,'School List'!B300&amp;'School List'!C300&amp;'School List'!D300,""))))</f>
        <v>7747715</v>
      </c>
      <c r="F300" t="str">
        <f>IF(E300="","",'School List'!E300)</f>
        <v>SOUTHWEST SCHOOL CORPORATION</v>
      </c>
      <c r="G300" t="str">
        <f t="shared" si="10"/>
        <v/>
      </c>
      <c r="H300" t="str">
        <f>IF(G300="","",COUNTIF($G$2:$G300,G300))</f>
        <v/>
      </c>
      <c r="I300" t="str">
        <f t="shared" si="11"/>
        <v/>
      </c>
    </row>
    <row r="301" spans="5:9" x14ac:dyDescent="0.35">
      <c r="E301" t="str">
        <f>IF('School List'!G301="","",IF('School List'!G301="N",'School List'!B301&amp;'School List'!C301&amp;'School List'!D301,IF('School List'!G301="Y",IF('School List'!F301='School List'!B301,'School List'!B301&amp;'School List'!C301&amp;'School List'!D301,""))))</f>
        <v>7847775</v>
      </c>
      <c r="F301" t="str">
        <f>IF(E301="","",'School List'!E301)</f>
        <v>SWITZERLAND COUNTY SCHOOL CORPORATION</v>
      </c>
      <c r="G301" t="str">
        <f t="shared" si="10"/>
        <v/>
      </c>
      <c r="H301" t="str">
        <f>IF(G301="","",COUNTIF($G$2:$G301,G301))</f>
        <v/>
      </c>
      <c r="I301" t="str">
        <f t="shared" si="11"/>
        <v/>
      </c>
    </row>
    <row r="302" spans="5:9" x14ac:dyDescent="0.35">
      <c r="E302" t="str">
        <f>IF('School List'!G302="","",IF('School List'!G302="N",'School List'!B302&amp;'School List'!C302&amp;'School List'!D302,IF('School List'!G302="Y",IF('School List'!F302='School List'!B302,'School List'!B302&amp;'School List'!C302&amp;'School List'!D302,""))))</f>
        <v/>
      </c>
      <c r="F302" t="str">
        <f>IF(E302="","",'School List'!E302)</f>
        <v/>
      </c>
      <c r="G302" t="str">
        <f t="shared" si="10"/>
        <v/>
      </c>
      <c r="H302" t="str">
        <f>IF(G302="","",COUNTIF($G$2:$G302,G302))</f>
        <v/>
      </c>
      <c r="I302" t="str">
        <f t="shared" si="11"/>
        <v/>
      </c>
    </row>
    <row r="303" spans="5:9" x14ac:dyDescent="0.35">
      <c r="E303" t="str">
        <f>IF('School List'!G303="","",IF('School List'!G303="N",'School List'!B303&amp;'School List'!C303&amp;'School List'!D303,IF('School List'!G303="Y",IF('School List'!F303='School List'!B303,'School List'!B303&amp;'School List'!C303&amp;'School List'!D303,""))))</f>
        <v>7947855</v>
      </c>
      <c r="F303" t="str">
        <f>IF(E303="","",'School List'!E303)</f>
        <v>LAFAYETTE SCHOOL CORPORATION</v>
      </c>
      <c r="G303" t="str">
        <f t="shared" si="10"/>
        <v/>
      </c>
      <c r="H303" t="str">
        <f>IF(G303="","",COUNTIF($G$2:$G303,G303))</f>
        <v/>
      </c>
      <c r="I303" t="str">
        <f t="shared" si="11"/>
        <v/>
      </c>
    </row>
    <row r="304" spans="5:9" x14ac:dyDescent="0.35">
      <c r="E304" t="str">
        <f>IF('School List'!G304="","",IF('School List'!G304="N",'School List'!B304&amp;'School List'!C304&amp;'School List'!D304,IF('School List'!G304="Y",IF('School List'!F304='School List'!B304,'School List'!B304&amp;'School List'!C304&amp;'School List'!D304,""))))</f>
        <v>7947865</v>
      </c>
      <c r="F304" t="str">
        <f>IF(E304="","",'School List'!E304)</f>
        <v>TIPPECANOE SCHOOL CORPORATION</v>
      </c>
      <c r="G304" t="str">
        <f t="shared" si="10"/>
        <v/>
      </c>
      <c r="H304" t="str">
        <f>IF(G304="","",COUNTIF($G$2:$G304,G304))</f>
        <v/>
      </c>
      <c r="I304" t="str">
        <f t="shared" si="11"/>
        <v/>
      </c>
    </row>
    <row r="305" spans="5:9" x14ac:dyDescent="0.35">
      <c r="E305" t="str">
        <f>IF('School List'!G305="","",IF('School List'!G305="N",'School List'!B305&amp;'School List'!C305&amp;'School List'!D305,IF('School List'!G305="Y",IF('School List'!F305='School List'!B305,'School List'!B305&amp;'School List'!C305&amp;'School List'!D305,""))))</f>
        <v>7947875</v>
      </c>
      <c r="F305" t="str">
        <f>IF(E305="","",'School List'!E305)</f>
        <v>WEST LAFAYETTE COMMUNITY SCHOOL CORP</v>
      </c>
      <c r="G305" t="str">
        <f t="shared" si="10"/>
        <v/>
      </c>
      <c r="H305" t="str">
        <f>IF(G305="","",COUNTIF($G$2:$G305,G305))</f>
        <v/>
      </c>
      <c r="I305" t="str">
        <f t="shared" si="11"/>
        <v/>
      </c>
    </row>
    <row r="306" spans="5:9" x14ac:dyDescent="0.35">
      <c r="E306" t="str">
        <f>IF('School List'!G306="","",IF('School List'!G306="N",'School List'!B306&amp;'School List'!C306&amp;'School List'!D306,IF('School List'!G306="Y",IF('School List'!F306='School List'!B306,'School List'!B306&amp;'School List'!C306&amp;'School List'!D306,""))))</f>
        <v>8047935</v>
      </c>
      <c r="F306" t="str">
        <f>IF(E306="","",'School List'!E306)</f>
        <v>TRI-CENTRAL COMMUNITY SCHOOLS</v>
      </c>
      <c r="G306" t="str">
        <f t="shared" si="10"/>
        <v/>
      </c>
      <c r="H306" t="str">
        <f>IF(G306="","",COUNTIF($G$2:$G306,G306))</f>
        <v/>
      </c>
      <c r="I306" t="str">
        <f t="shared" si="11"/>
        <v/>
      </c>
    </row>
    <row r="307" spans="5:9" x14ac:dyDescent="0.35">
      <c r="E307" t="str">
        <f>IF('School List'!G307="","",IF('School List'!G307="N",'School List'!B307&amp;'School List'!C307&amp;'School List'!D307,IF('School List'!G307="Y",IF('School List'!F307='School List'!B307,'School List'!B307&amp;'School List'!C307&amp;'School List'!D307,""))))</f>
        <v>8047945</v>
      </c>
      <c r="F307" t="str">
        <f>IF(E307="","",'School List'!E307)</f>
        <v>TIPTON COMMUNITY SCHOOL CORPORATION</v>
      </c>
      <c r="G307" t="str">
        <f t="shared" si="10"/>
        <v/>
      </c>
      <c r="H307" t="str">
        <f>IF(G307="","",COUNTIF($G$2:$G307,G307))</f>
        <v/>
      </c>
      <c r="I307" t="str">
        <f t="shared" si="11"/>
        <v/>
      </c>
    </row>
    <row r="308" spans="5:9" x14ac:dyDescent="0.35">
      <c r="E308" t="str">
        <f>IF('School List'!G308="","",IF('School List'!G308="N",'School List'!B308&amp;'School List'!C308&amp;'School List'!D308,IF('School List'!G308="Y",IF('School List'!F308='School List'!B308,'School List'!B308&amp;'School List'!C308&amp;'School List'!D308,""))))</f>
        <v>8147950</v>
      </c>
      <c r="F308" t="str">
        <f>IF(E308="","",'School List'!E308)</f>
        <v>UNION COUNTY SCHOOL CORPORATION</v>
      </c>
      <c r="G308" t="str">
        <f t="shared" si="10"/>
        <v/>
      </c>
      <c r="H308" t="str">
        <f>IF(G308="","",COUNTIF($G$2:$G308,G308))</f>
        <v/>
      </c>
      <c r="I308" t="str">
        <f t="shared" si="11"/>
        <v/>
      </c>
    </row>
    <row r="309" spans="5:9" x14ac:dyDescent="0.35">
      <c r="E309" t="str">
        <f>IF('School List'!G309="","",IF('School List'!G309="N",'School List'!B309&amp;'School List'!C309&amp;'School List'!D309,IF('School List'!G309="Y",IF('School List'!F309='School List'!B309,'School List'!B309&amp;'School List'!C309&amp;'School List'!D309,""))))</f>
        <v>8247995</v>
      </c>
      <c r="F309" t="str">
        <f>IF(E309="","",'School List'!E309)</f>
        <v>EVANSVILLE-VANDERBURGH SCHOOL CORP</v>
      </c>
      <c r="G309" t="str">
        <f t="shared" si="10"/>
        <v/>
      </c>
      <c r="H309" t="str">
        <f>IF(G309="","",COUNTIF($G$2:$G309,G309))</f>
        <v/>
      </c>
      <c r="I309" t="str">
        <f t="shared" si="11"/>
        <v/>
      </c>
    </row>
    <row r="310" spans="5:9" x14ac:dyDescent="0.35">
      <c r="E310" t="str">
        <f>IF('School List'!G310="","",IF('School List'!G310="N",'School List'!B310&amp;'School List'!C310&amp;'School List'!D310,IF('School List'!G310="Y",IF('School List'!F310='School List'!B310,'School List'!B310&amp;'School List'!C310&amp;'School List'!D310,""))))</f>
        <v>8348010</v>
      </c>
      <c r="F310" t="str">
        <f>IF(E310="","",'School List'!E310)</f>
        <v>NORTH VERMILLION COMMUNITY SCHOOL CORP</v>
      </c>
      <c r="G310" t="str">
        <f t="shared" si="10"/>
        <v/>
      </c>
      <c r="H310" t="str">
        <f>IF(G310="","",COUNTIF($G$2:$G310,G310))</f>
        <v/>
      </c>
      <c r="I310" t="str">
        <f t="shared" si="11"/>
        <v/>
      </c>
    </row>
    <row r="311" spans="5:9" x14ac:dyDescent="0.35">
      <c r="E311" t="str">
        <f>IF('School List'!G311="","",IF('School List'!G311="N",'School List'!B311&amp;'School List'!C311&amp;'School List'!D311,IF('School List'!G311="Y",IF('School List'!F311='School List'!B311,'School List'!B311&amp;'School List'!C311&amp;'School List'!D311,""))))</f>
        <v>8348020</v>
      </c>
      <c r="F311" t="str">
        <f>IF(E311="","",'School List'!E311)</f>
        <v>SOUTH VERMILLION COMMUNITY SCHOOL CORP</v>
      </c>
      <c r="G311" t="str">
        <f t="shared" si="10"/>
        <v/>
      </c>
      <c r="H311" t="str">
        <f>IF(G311="","",COUNTIF($G$2:$G311,G311))</f>
        <v/>
      </c>
      <c r="I311" t="str">
        <f t="shared" si="11"/>
        <v/>
      </c>
    </row>
    <row r="312" spans="5:9" x14ac:dyDescent="0.35">
      <c r="E312" t="str">
        <f>IF('School List'!G312="","",IF('School List'!G312="N",'School List'!B312&amp;'School List'!C312&amp;'School List'!D312,IF('School List'!G312="Y",IF('School List'!F312='School List'!B312,'School List'!B312&amp;'School List'!C312&amp;'School List'!D312,""))))</f>
        <v>8448030</v>
      </c>
      <c r="F312" t="str">
        <f>IF(E312="","",'School List'!E312)</f>
        <v>VIGO COUNTY SCHOOL CORPORATION</v>
      </c>
      <c r="G312" t="str">
        <f t="shared" si="10"/>
        <v/>
      </c>
      <c r="H312" t="str">
        <f>IF(G312="","",COUNTIF($G$2:$G312,G312))</f>
        <v/>
      </c>
      <c r="I312" t="str">
        <f t="shared" si="11"/>
        <v/>
      </c>
    </row>
    <row r="313" spans="5:9" x14ac:dyDescent="0.35">
      <c r="E313" t="str">
        <f>IF('School List'!G313="","",IF('School List'!G313="N",'School List'!B313&amp;'School List'!C313&amp;'School List'!D313,IF('School List'!G313="Y",IF('School List'!F313='School List'!B313,'School List'!B313&amp;'School List'!C313&amp;'School List'!D313,""))))</f>
        <v>8548045</v>
      </c>
      <c r="F313" t="str">
        <f>IF(E313="","",'School List'!E313)</f>
        <v>MANCHESTER COMMUNITY SCHOOL CORPORATION</v>
      </c>
      <c r="G313" t="str">
        <f t="shared" si="10"/>
        <v/>
      </c>
      <c r="H313" t="str">
        <f>IF(G313="","",COUNTIF($G$2:$G313,G313))</f>
        <v/>
      </c>
      <c r="I313" t="str">
        <f t="shared" si="11"/>
        <v/>
      </c>
    </row>
    <row r="314" spans="5:9" x14ac:dyDescent="0.35">
      <c r="E314" t="str">
        <f>IF('School List'!G314="","",IF('School List'!G314="N",'School List'!B314&amp;'School List'!C314&amp;'School List'!D314,IF('School List'!G314="Y",IF('School List'!F314='School List'!B314,'School List'!B314&amp;'School List'!C314&amp;'School List'!D314,""))))</f>
        <v>8548050</v>
      </c>
      <c r="F314" t="str">
        <f>IF(E314="","",'School List'!E314)</f>
        <v>M.S.D. WABASH COUNTY SCHOOL CORPORATION</v>
      </c>
      <c r="G314" t="str">
        <f t="shared" si="10"/>
        <v/>
      </c>
      <c r="H314" t="str">
        <f>IF(G314="","",COUNTIF($G$2:$G314,G314))</f>
        <v/>
      </c>
      <c r="I314" t="str">
        <f t="shared" si="11"/>
        <v/>
      </c>
    </row>
    <row r="315" spans="5:9" x14ac:dyDescent="0.35">
      <c r="E315" t="str">
        <f>IF('School List'!G315="","",IF('School List'!G315="N",'School List'!B315&amp;'School List'!C315&amp;'School List'!D315,IF('School List'!G315="Y",IF('School List'!F315='School List'!B315,'School List'!B315&amp;'School List'!C315&amp;'School List'!D315,""))))</f>
        <v>8548060</v>
      </c>
      <c r="F315" t="str">
        <f>IF(E315="","",'School List'!E315)</f>
        <v>WABASH CITY SCHOOL CORPORATION</v>
      </c>
      <c r="G315" t="str">
        <f t="shared" si="10"/>
        <v/>
      </c>
      <c r="H315" t="str">
        <f>IF(G315="","",COUNTIF($G$2:$G315,G315))</f>
        <v/>
      </c>
      <c r="I315" t="str">
        <f t="shared" si="11"/>
        <v/>
      </c>
    </row>
    <row r="316" spans="5:9" x14ac:dyDescent="0.35">
      <c r="E316" t="str">
        <f>IF('School List'!G316="","",IF('School List'!G316="N",'School List'!B316&amp;'School List'!C316&amp;'School List'!D316,IF('School List'!G316="Y",IF('School List'!F316='School List'!B316,'School List'!B316&amp;'School List'!C316&amp;'School List'!D316,""))))</f>
        <v/>
      </c>
      <c r="F316" t="str">
        <f>IF(E316="","",'School List'!E316)</f>
        <v/>
      </c>
      <c r="G316" t="str">
        <f t="shared" si="10"/>
        <v/>
      </c>
      <c r="H316" t="str">
        <f>IF(G316="","",COUNTIF($G$2:$G316,G316))</f>
        <v/>
      </c>
      <c r="I316" t="str">
        <f t="shared" si="11"/>
        <v/>
      </c>
    </row>
    <row r="317" spans="5:9" x14ac:dyDescent="0.35">
      <c r="E317" t="str">
        <f>IF('School List'!G317="","",IF('School List'!G317="N",'School List'!B317&amp;'School List'!C317&amp;'School List'!D317,IF('School List'!G317="Y",IF('School List'!F317='School List'!B317,'School List'!B317&amp;'School List'!C317&amp;'School List'!D317,""))))</f>
        <v/>
      </c>
      <c r="F317" t="str">
        <f>IF(E317="","",'School List'!E317)</f>
        <v/>
      </c>
      <c r="G317" t="str">
        <f t="shared" si="10"/>
        <v/>
      </c>
      <c r="H317" t="str">
        <f>IF(G317="","",COUNTIF($G$2:$G317,G317))</f>
        <v/>
      </c>
      <c r="I317" t="str">
        <f t="shared" si="11"/>
        <v/>
      </c>
    </row>
    <row r="318" spans="5:9" x14ac:dyDescent="0.35">
      <c r="E318" t="str">
        <f>IF('School List'!G318="","",IF('School List'!G318="N",'School List'!B318&amp;'School List'!C318&amp;'School List'!D318,IF('School List'!G318="Y",IF('School List'!F318='School List'!B318,'School List'!B318&amp;'School List'!C318&amp;'School List'!D318,""))))</f>
        <v>8648115</v>
      </c>
      <c r="F318" t="str">
        <f>IF(E318="","",'School List'!E318)</f>
        <v>M.S.D. WARREN COUNTY SCHOOL CORP</v>
      </c>
      <c r="G318" t="str">
        <f t="shared" si="10"/>
        <v/>
      </c>
      <c r="H318" t="str">
        <f>IF(G318="","",COUNTIF($G$2:$G318,G318))</f>
        <v/>
      </c>
      <c r="I318" t="str">
        <f t="shared" si="11"/>
        <v/>
      </c>
    </row>
    <row r="319" spans="5:9" x14ac:dyDescent="0.35">
      <c r="E319" t="str">
        <f>IF('School List'!G319="","",IF('School List'!G319="N",'School List'!B319&amp;'School List'!C319&amp;'School List'!D319,IF('School List'!G319="Y",IF('School List'!F319='School List'!B319,'School List'!B319&amp;'School List'!C319&amp;'School List'!D319,""))))</f>
        <v>8748130</v>
      </c>
      <c r="F319" t="str">
        <f>IF(E319="","",'School List'!E319)</f>
        <v>WARRICK COUNTY SCHOOL CORPORATION</v>
      </c>
      <c r="G319" t="str">
        <f t="shared" si="10"/>
        <v/>
      </c>
      <c r="H319" t="str">
        <f>IF(G319="","",COUNTIF($G$2:$G319,G319))</f>
        <v/>
      </c>
      <c r="I319" t="str">
        <f t="shared" si="11"/>
        <v/>
      </c>
    </row>
    <row r="320" spans="5:9" x14ac:dyDescent="0.35">
      <c r="E320" t="str">
        <f>IF('School List'!G320="","",IF('School List'!G320="N",'School List'!B320&amp;'School List'!C320&amp;'School List'!D320,IF('School List'!G320="Y",IF('School List'!F320='School List'!B320,'School List'!B320&amp;'School List'!C320&amp;'School List'!D320,""))))</f>
        <v>8848205</v>
      </c>
      <c r="F320" t="str">
        <f>IF(E320="","",'School List'!E320)</f>
        <v>SALEM COMMUNITY SCHOOL CORPORATION</v>
      </c>
      <c r="G320" t="str">
        <f t="shared" si="10"/>
        <v/>
      </c>
      <c r="H320" t="str">
        <f>IF(G320="","",COUNTIF($G$2:$G320,G320))</f>
        <v/>
      </c>
      <c r="I320" t="str">
        <f t="shared" si="11"/>
        <v/>
      </c>
    </row>
    <row r="321" spans="5:9" x14ac:dyDescent="0.35">
      <c r="E321" t="str">
        <f>IF('School List'!G321="","",IF('School List'!G321="N",'School List'!B321&amp;'School List'!C321&amp;'School List'!D321,IF('School List'!G321="Y",IF('School List'!F321='School List'!B321,'School List'!B321&amp;'School List'!C321&amp;'School List'!D321,""))))</f>
        <v>8848215</v>
      </c>
      <c r="F321" t="str">
        <f>IF(E321="","",'School List'!E321)</f>
        <v>EAST WASHINGTON SCHOOL CORPORATION</v>
      </c>
      <c r="G321" t="str">
        <f t="shared" si="10"/>
        <v/>
      </c>
      <c r="H321" t="str">
        <f>IF(G321="","",COUNTIF($G$2:$G321,G321))</f>
        <v/>
      </c>
      <c r="I321" t="str">
        <f t="shared" si="11"/>
        <v/>
      </c>
    </row>
    <row r="322" spans="5:9" x14ac:dyDescent="0.35">
      <c r="E322" t="str">
        <f>IF('School List'!G322="","",IF('School List'!G322="N",'School List'!B322&amp;'School List'!C322&amp;'School List'!D322,IF('School List'!G322="Y",IF('School List'!F322='School List'!B322,'School List'!B322&amp;'School List'!C322&amp;'School List'!D322,""))))</f>
        <v>8848220</v>
      </c>
      <c r="F322" t="str">
        <f>IF(E322="","",'School List'!E322)</f>
        <v>WEST WASHINGTON SCHOOL CORPORATION</v>
      </c>
      <c r="G322" t="str">
        <f t="shared" si="10"/>
        <v/>
      </c>
      <c r="H322" t="str">
        <f>IF(G322="","",COUNTIF($G$2:$G322,G322))</f>
        <v/>
      </c>
      <c r="I322" t="str">
        <f t="shared" si="11"/>
        <v/>
      </c>
    </row>
    <row r="323" spans="5:9" x14ac:dyDescent="0.35">
      <c r="E323" t="str">
        <f>IF('School List'!G323="","",IF('School List'!G323="N",'School List'!B323&amp;'School List'!C323&amp;'School List'!D323,IF('School List'!G323="Y",IF('School List'!F323='School List'!B323,'School List'!B323&amp;'School List'!C323&amp;'School List'!D323,""))))</f>
        <v>8948305</v>
      </c>
      <c r="F323" t="str">
        <f>IF(E323="","",'School List'!E323)</f>
        <v>NETTLE CREEK SCHOOL CORPORATION</v>
      </c>
      <c r="G323" t="str">
        <f t="shared" ref="G323:G340" si="12">IF(LEFT(E323,2)=$G$1,"x","")</f>
        <v/>
      </c>
      <c r="H323" t="str">
        <f>IF(G323="","",COUNTIF($G$2:$G323,G323))</f>
        <v/>
      </c>
      <c r="I323" t="str">
        <f t="shared" ref="I323:I340" si="13">IF(G323="","",E323&amp;"-"&amp;F323)</f>
        <v/>
      </c>
    </row>
    <row r="324" spans="5:9" x14ac:dyDescent="0.35">
      <c r="E324" t="str">
        <f>IF('School List'!G324="","",IF('School List'!G324="N",'School List'!B324&amp;'School List'!C324&amp;'School List'!D324,IF('School List'!G324="Y",IF('School List'!F324='School List'!B324,'School List'!B324&amp;'School List'!C324&amp;'School List'!D324,""))))</f>
        <v>8948355</v>
      </c>
      <c r="F324" t="str">
        <f>IF(E324="","",'School List'!E324)</f>
        <v>WESTERN WAYNE SCHOOL CORPORATION</v>
      </c>
      <c r="G324" t="str">
        <f t="shared" si="12"/>
        <v/>
      </c>
      <c r="H324" t="str">
        <f>IF(G324="","",COUNTIF($G$2:$G324,G324))</f>
        <v/>
      </c>
      <c r="I324" t="str">
        <f t="shared" si="13"/>
        <v/>
      </c>
    </row>
    <row r="325" spans="5:9" x14ac:dyDescent="0.35">
      <c r="E325" t="str">
        <f>IF('School List'!G325="","",IF('School List'!G325="N",'School List'!B325&amp;'School List'!C325&amp;'School List'!D325,IF('School List'!G325="Y",IF('School List'!F325='School List'!B325,'School List'!B325&amp;'School List'!C325&amp;'School List'!D325,""))))</f>
        <v>8948360</v>
      </c>
      <c r="F325" t="str">
        <f>IF(E325="","",'School List'!E325)</f>
        <v>CENTERVILLE-ABINGTON COMM SCHOOL CORP</v>
      </c>
      <c r="G325" t="str">
        <f t="shared" si="12"/>
        <v/>
      </c>
      <c r="H325" t="str">
        <f>IF(G325="","",COUNTIF($G$2:$G325,G325))</f>
        <v/>
      </c>
      <c r="I325" t="str">
        <f t="shared" si="13"/>
        <v/>
      </c>
    </row>
    <row r="326" spans="5:9" x14ac:dyDescent="0.35">
      <c r="E326" t="str">
        <f>IF('School List'!G326="","",IF('School List'!G326="N",'School List'!B326&amp;'School List'!C326&amp;'School List'!D326,IF('School List'!G326="Y",IF('School List'!F326='School List'!B326,'School List'!B326&amp;'School List'!C326&amp;'School List'!D326,""))))</f>
        <v>8948375</v>
      </c>
      <c r="F326" t="str">
        <f>IF(E326="","",'School List'!E326)</f>
        <v>NORTHEASTERN WAYNE SCHOOL CORPORATION</v>
      </c>
      <c r="G326" t="str">
        <f t="shared" si="12"/>
        <v/>
      </c>
      <c r="H326" t="str">
        <f>IF(G326="","",COUNTIF($G$2:$G326,G326))</f>
        <v/>
      </c>
      <c r="I326" t="str">
        <f t="shared" si="13"/>
        <v/>
      </c>
    </row>
    <row r="327" spans="5:9" x14ac:dyDescent="0.35">
      <c r="E327" t="str">
        <f>IF('School List'!G327="","",IF('School List'!G327="N",'School List'!B327&amp;'School List'!C327&amp;'School List'!D327,IF('School List'!G327="Y",IF('School List'!F327='School List'!B327,'School List'!B327&amp;'School List'!C327&amp;'School List'!D327,""))))</f>
        <v>8948385</v>
      </c>
      <c r="F327" t="str">
        <f>IF(E327="","",'School List'!E327)</f>
        <v>RICHMOND COMMUNITY SCHOOL CORPORATION</v>
      </c>
      <c r="G327" t="str">
        <f t="shared" si="12"/>
        <v/>
      </c>
      <c r="H327" t="str">
        <f>IF(G327="","",COUNTIF($G$2:$G327,G327))</f>
        <v/>
      </c>
      <c r="I327" t="str">
        <f t="shared" si="13"/>
        <v/>
      </c>
    </row>
    <row r="328" spans="5:9" x14ac:dyDescent="0.35">
      <c r="E328" t="str">
        <f>IF('School List'!G328="","",IF('School List'!G328="N",'School List'!B328&amp;'School List'!C328&amp;'School List'!D328,IF('School List'!G328="Y",IF('School List'!F328='School List'!B328,'School List'!B328&amp;'School List'!C328&amp;'School List'!D328,""))))</f>
        <v>9048425</v>
      </c>
      <c r="F328" t="str">
        <f>IF(E328="","",'School List'!E328)</f>
        <v>SOUTHERN WELLS COMMUNITY SCHOOL CORP</v>
      </c>
      <c r="G328" t="str">
        <f t="shared" si="12"/>
        <v/>
      </c>
      <c r="H328" t="str">
        <f>IF(G328="","",COUNTIF($G$2:$G328,G328))</f>
        <v/>
      </c>
      <c r="I328" t="str">
        <f t="shared" si="13"/>
        <v/>
      </c>
    </row>
    <row r="329" spans="5:9" x14ac:dyDescent="0.35">
      <c r="E329" t="str">
        <f>IF('School List'!G329="","",IF('School List'!G329="N",'School List'!B329&amp;'School List'!C329&amp;'School List'!D329,IF('School List'!G329="Y",IF('School List'!F329='School List'!B329,'School List'!B329&amp;'School List'!C329&amp;'School List'!D329,""))))</f>
        <v>9048435</v>
      </c>
      <c r="F329" t="str">
        <f>IF(E329="","",'School List'!E329)</f>
        <v>NORTHERN WELLS COMMUNITY SCHOOL CORP</v>
      </c>
      <c r="G329" t="str">
        <f t="shared" si="12"/>
        <v/>
      </c>
      <c r="H329" t="str">
        <f>IF(G329="","",COUNTIF($G$2:$G329,G329))</f>
        <v/>
      </c>
      <c r="I329" t="str">
        <f t="shared" si="13"/>
        <v/>
      </c>
    </row>
    <row r="330" spans="5:9" x14ac:dyDescent="0.35">
      <c r="E330" t="str">
        <f>IF('School List'!G330="","",IF('School List'!G330="N",'School List'!B330&amp;'School List'!C330&amp;'School List'!D330,IF('School List'!G330="Y",IF('School List'!F330='School List'!B330,'School List'!B330&amp;'School List'!C330&amp;'School List'!D330,""))))</f>
        <v>9048445</v>
      </c>
      <c r="F330" t="str">
        <f>IF(E330="","",'School List'!E330)</f>
        <v>M.S.D. BLUFFTON-HARRISON SCHOOL CORP</v>
      </c>
      <c r="G330" t="str">
        <f t="shared" si="12"/>
        <v/>
      </c>
      <c r="H330" t="str">
        <f>IF(G330="","",COUNTIF($G$2:$G330,G330))</f>
        <v/>
      </c>
      <c r="I330" t="str">
        <f t="shared" si="13"/>
        <v/>
      </c>
    </row>
    <row r="331" spans="5:9" x14ac:dyDescent="0.35">
      <c r="E331" t="str">
        <f>IF('School List'!G331="","",IF('School List'!G331="N",'School List'!B331&amp;'School List'!C331&amp;'School List'!D331,IF('School List'!G331="Y",IF('School List'!F331='School List'!B331,'School List'!B331&amp;'School List'!C331&amp;'School List'!D331,""))))</f>
        <v/>
      </c>
      <c r="F331" t="str">
        <f>IF(E331="","",'School List'!E331)</f>
        <v/>
      </c>
      <c r="G331" t="str">
        <f t="shared" si="12"/>
        <v/>
      </c>
      <c r="H331" t="str">
        <f>IF(G331="","",COUNTIF($G$2:$G331,G331))</f>
        <v/>
      </c>
      <c r="I331" t="str">
        <f t="shared" si="13"/>
        <v/>
      </c>
    </row>
    <row r="332" spans="5:9" x14ac:dyDescent="0.35">
      <c r="E332" t="str">
        <f>IF('School List'!G332="","",IF('School List'!G332="N",'School List'!B332&amp;'School List'!C332&amp;'School List'!D332,IF('School List'!G332="Y",IF('School List'!F332='School List'!B332,'School List'!B332&amp;'School List'!C332&amp;'School List'!D332,""))))</f>
        <v>9148515</v>
      </c>
      <c r="F332" t="str">
        <f>IF(E332="","",'School List'!E332)</f>
        <v>NORTH WHITE SCHOOL CORPORATION</v>
      </c>
      <c r="G332" t="str">
        <f t="shared" si="12"/>
        <v/>
      </c>
      <c r="H332" t="str">
        <f>IF(G332="","",COUNTIF($G$2:$G332,G332))</f>
        <v/>
      </c>
      <c r="I332" t="str">
        <f t="shared" si="13"/>
        <v/>
      </c>
    </row>
    <row r="333" spans="5:9" x14ac:dyDescent="0.35">
      <c r="E333" t="str">
        <f>IF('School List'!G333="","",IF('School List'!G333="N",'School List'!B333&amp;'School List'!C333&amp;'School List'!D333,IF('School List'!G333="Y",IF('School List'!F333='School List'!B333,'School List'!B333&amp;'School List'!C333&amp;'School List'!D333,""))))</f>
        <v>9148525</v>
      </c>
      <c r="F333" t="str">
        <f>IF(E333="","",'School List'!E333)</f>
        <v>FRONTIER SCHOOL CORPORATION</v>
      </c>
      <c r="G333" t="str">
        <f t="shared" si="12"/>
        <v/>
      </c>
      <c r="H333" t="str">
        <f>IF(G333="","",COUNTIF($G$2:$G333,G333))</f>
        <v/>
      </c>
      <c r="I333" t="str">
        <f t="shared" si="13"/>
        <v/>
      </c>
    </row>
    <row r="334" spans="5:9" x14ac:dyDescent="0.35">
      <c r="E334" t="str">
        <f>IF('School List'!G334="","",IF('School List'!G334="N",'School List'!B334&amp;'School List'!C334&amp;'School List'!D334,IF('School List'!G334="Y",IF('School List'!F334='School List'!B334,'School List'!B334&amp;'School List'!C334&amp;'School List'!D334,""))))</f>
        <v>9148535</v>
      </c>
      <c r="F334" t="str">
        <f>IF(E334="","",'School List'!E334)</f>
        <v>TRI COUNTY SCHOOL CORPORATION</v>
      </c>
      <c r="G334" t="str">
        <f t="shared" si="12"/>
        <v/>
      </c>
      <c r="H334" t="str">
        <f>IF(G334="","",COUNTIF($G$2:$G334,G334))</f>
        <v/>
      </c>
      <c r="I334" t="str">
        <f t="shared" si="13"/>
        <v/>
      </c>
    </row>
    <row r="335" spans="5:9" x14ac:dyDescent="0.35">
      <c r="E335" t="str">
        <f>IF('School List'!G335="","",IF('School List'!G335="N",'School List'!B335&amp;'School List'!C335&amp;'School List'!D335,IF('School List'!G335="Y",IF('School List'!F335='School List'!B335,'School List'!B335&amp;'School List'!C335&amp;'School List'!D335,""))))</f>
        <v>9148565</v>
      </c>
      <c r="F335" t="str">
        <f>IF(E335="","",'School List'!E335)</f>
        <v>TWIN LAKES COMMUNITY SCHOOL CORPORATION</v>
      </c>
      <c r="G335" t="str">
        <f t="shared" si="12"/>
        <v/>
      </c>
      <c r="H335" t="str">
        <f>IF(G335="","",COUNTIF($G$2:$G335,G335))</f>
        <v/>
      </c>
      <c r="I335" t="str">
        <f t="shared" si="13"/>
        <v/>
      </c>
    </row>
    <row r="336" spans="5:9" x14ac:dyDescent="0.35">
      <c r="E336" t="str">
        <f>IF('School List'!G336="","",IF('School List'!G336="N",'School List'!B336&amp;'School List'!C336&amp;'School List'!D336,IF('School List'!G336="Y",IF('School List'!F336='School List'!B336,'School List'!B336&amp;'School List'!C336&amp;'School List'!D336,""))))</f>
        <v/>
      </c>
      <c r="F336" t="str">
        <f>IF(E336="","",'School List'!E336)</f>
        <v/>
      </c>
      <c r="G336" t="str">
        <f t="shared" si="12"/>
        <v/>
      </c>
      <c r="H336" t="str">
        <f>IF(G336="","",COUNTIF($G$2:$G336,G336))</f>
        <v/>
      </c>
      <c r="I336" t="str">
        <f t="shared" si="13"/>
        <v/>
      </c>
    </row>
    <row r="337" spans="5:9" x14ac:dyDescent="0.35">
      <c r="E337" t="str">
        <f>IF('School List'!G337="","",IF('School List'!G337="N",'School List'!B337&amp;'School List'!C337&amp;'School List'!D337,IF('School List'!G337="Y",IF('School List'!F337='School List'!B337,'School List'!B337&amp;'School List'!C337&amp;'School List'!D337,""))))</f>
        <v>9248625</v>
      </c>
      <c r="F337" t="str">
        <f>IF(E337="","",'School List'!E337)</f>
        <v>SMITH-GREEN COMMUNITY SCHOOL CORPORATION</v>
      </c>
      <c r="G337" t="str">
        <f t="shared" si="12"/>
        <v/>
      </c>
      <c r="H337" t="str">
        <f>IF(G337="","",COUNTIF($G$2:$G337,G337))</f>
        <v/>
      </c>
      <c r="I337" t="str">
        <f t="shared" si="13"/>
        <v/>
      </c>
    </row>
    <row r="338" spans="5:9" x14ac:dyDescent="0.35">
      <c r="E338" t="str">
        <f>IF('School List'!G338="","",IF('School List'!G338="N",'School List'!B338&amp;'School List'!C338&amp;'School List'!D338,IF('School List'!G338="Y",IF('School List'!F338='School List'!B338,'School List'!B338&amp;'School List'!C338&amp;'School List'!D338,""))))</f>
        <v>9248665</v>
      </c>
      <c r="F338" t="str">
        <f>IF(E338="","",'School List'!E338)</f>
        <v>WHITLEY COUNTY CONSOLIDATED SCHOOL CORP</v>
      </c>
      <c r="G338" t="str">
        <f t="shared" si="12"/>
        <v/>
      </c>
      <c r="H338" t="str">
        <f>IF(G338="","",COUNTIF($G$2:$G338,G338))</f>
        <v/>
      </c>
      <c r="I338" t="str">
        <f t="shared" si="13"/>
        <v/>
      </c>
    </row>
    <row r="339" spans="5:9" x14ac:dyDescent="0.35">
      <c r="E339" t="str">
        <f>IF('School List'!G339="","",IF('School List'!G339="N",'School List'!B339&amp;'School List'!C339&amp;'School List'!D339,IF('School List'!G339="Y",IF('School List'!F339='School List'!B339,'School List'!B339&amp;'School List'!C339&amp;'School List'!D339,""))))</f>
        <v/>
      </c>
      <c r="F339" t="str">
        <f>IF(E339="","",'School List'!E339)</f>
        <v/>
      </c>
      <c r="G339" t="str">
        <f t="shared" si="12"/>
        <v/>
      </c>
      <c r="H339" t="str">
        <f>IF(G339="","",COUNTIF($G$2:$G339,G339))</f>
        <v/>
      </c>
      <c r="I339" t="str">
        <f t="shared" si="13"/>
        <v/>
      </c>
    </row>
    <row r="340" spans="5:9" x14ac:dyDescent="0.35">
      <c r="E340" t="str">
        <f>IF('School List'!G340="","",IF('School List'!G340="N",'School List'!B340&amp;'School List'!C340&amp;'School List'!D340,IF('School List'!G340="Y",IF('School List'!F340='School List'!B340,'School List'!B340&amp;'School List'!C340&amp;'School List'!D340,""))))</f>
        <v/>
      </c>
      <c r="F340" t="str">
        <f>IF(E340="","",'School List'!E340)</f>
        <v/>
      </c>
      <c r="G340" t="str">
        <f t="shared" si="12"/>
        <v/>
      </c>
      <c r="H340" t="str">
        <f>IF(G340="","",COUNTIF($G$2:$G340,G340))</f>
        <v/>
      </c>
      <c r="I340" t="str">
        <f t="shared" si="13"/>
        <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F5F6C-C1C1-48D5-B286-227545E9F41D}">
  <sheetPr>
    <tabColor theme="9" tint="0.59999389629810485"/>
    <pageSetUpPr fitToPage="1"/>
  </sheetPr>
  <dimension ref="A1:R156"/>
  <sheetViews>
    <sheetView tabSelected="1" zoomScale="110" zoomScaleNormal="110" workbookViewId="0">
      <selection activeCell="A3" sqref="A3:I3"/>
    </sheetView>
  </sheetViews>
  <sheetFormatPr defaultColWidth="0" defaultRowHeight="14" x14ac:dyDescent="0.3"/>
  <cols>
    <col min="1" max="1" width="1" style="2" customWidth="1"/>
    <col min="2" max="2" width="28.81640625" style="2" customWidth="1"/>
    <col min="3" max="3" width="16.54296875" style="2" customWidth="1"/>
    <col min="4" max="4" width="15" style="2" bestFit="1" customWidth="1"/>
    <col min="5" max="5" width="10.1796875" style="2" customWidth="1"/>
    <col min="6" max="7" width="14.26953125" style="2" bestFit="1" customWidth="1"/>
    <col min="8" max="8" width="10" style="2" bestFit="1" customWidth="1"/>
    <col min="9" max="9" width="55" style="2" bestFit="1" customWidth="1"/>
    <col min="10" max="10" width="9.1796875" style="2" customWidth="1"/>
    <col min="11" max="16384" width="9.1796875" style="2" hidden="1"/>
  </cols>
  <sheetData>
    <row r="1" spans="1:18" ht="23" x14ac:dyDescent="0.5">
      <c r="A1" s="55" t="s">
        <v>1071</v>
      </c>
      <c r="B1" s="55"/>
      <c r="C1" s="55"/>
      <c r="D1" s="55"/>
      <c r="E1" s="55"/>
      <c r="F1" s="55"/>
      <c r="G1" s="55"/>
      <c r="H1" s="55"/>
      <c r="I1" s="55"/>
    </row>
    <row r="2" spans="1:18" ht="23" x14ac:dyDescent="0.5">
      <c r="A2" s="55" t="s">
        <v>1070</v>
      </c>
      <c r="B2" s="55"/>
      <c r="C2" s="55"/>
      <c r="D2" s="55"/>
      <c r="E2" s="55"/>
      <c r="F2" s="55"/>
      <c r="G2" s="55"/>
      <c r="H2" s="55"/>
      <c r="I2" s="55"/>
      <c r="J2" s="3"/>
      <c r="K2" s="3"/>
    </row>
    <row r="3" spans="1:18" s="5" customFormat="1" ht="23" x14ac:dyDescent="0.5">
      <c r="A3" s="54" t="s">
        <v>888</v>
      </c>
      <c r="B3" s="54"/>
      <c r="C3" s="54"/>
      <c r="D3" s="54"/>
      <c r="E3" s="54"/>
      <c r="F3" s="54"/>
      <c r="G3" s="54"/>
      <c r="H3" s="54"/>
      <c r="I3" s="54"/>
      <c r="J3" s="4"/>
      <c r="K3" s="4"/>
      <c r="L3" s="4"/>
      <c r="M3" s="4"/>
      <c r="N3" s="4"/>
      <c r="O3" s="4"/>
      <c r="P3" s="4"/>
      <c r="Q3" s="4"/>
      <c r="R3" s="4"/>
    </row>
    <row r="4" spans="1:18" s="4" customFormat="1" ht="23" x14ac:dyDescent="0.5">
      <c r="C4" s="6"/>
      <c r="D4" s="6"/>
      <c r="E4" s="6"/>
      <c r="F4" s="6"/>
    </row>
    <row r="5" spans="1:18" s="4" customFormat="1" x14ac:dyDescent="0.3">
      <c r="B5" s="7"/>
    </row>
    <row r="6" spans="1:18" s="4" customFormat="1" ht="17.5" x14ac:dyDescent="0.35">
      <c r="B6" s="8" t="s">
        <v>889</v>
      </c>
    </row>
    <row r="7" spans="1:18" s="4" customFormat="1" x14ac:dyDescent="0.3"/>
    <row r="8" spans="1:18" s="4" customFormat="1" x14ac:dyDescent="0.3">
      <c r="B8" s="49" t="s">
        <v>890</v>
      </c>
      <c r="C8" s="49"/>
      <c r="D8" s="49"/>
      <c r="E8" s="49"/>
      <c r="F8" s="49"/>
    </row>
    <row r="9" spans="1:18" s="4" customFormat="1" x14ac:dyDescent="0.3">
      <c r="B9" s="9" t="s">
        <v>891</v>
      </c>
      <c r="C9" s="31"/>
      <c r="D9" s="31"/>
      <c r="E9" s="31"/>
      <c r="F9" s="31"/>
    </row>
    <row r="10" spans="1:18" s="4" customFormat="1" x14ac:dyDescent="0.3">
      <c r="B10" s="7"/>
    </row>
    <row r="11" spans="1:18" s="3" customFormat="1" x14ac:dyDescent="0.3">
      <c r="A11" s="4"/>
      <c r="B11" s="10" t="s">
        <v>702</v>
      </c>
      <c r="C11" s="51" t="s">
        <v>761</v>
      </c>
      <c r="D11" s="52"/>
      <c r="E11" s="52"/>
      <c r="F11" s="52"/>
      <c r="G11" s="52"/>
      <c r="H11" s="52"/>
      <c r="I11" s="53" t="s">
        <v>1059</v>
      </c>
      <c r="J11" s="35"/>
      <c r="K11" s="35"/>
    </row>
    <row r="12" spans="1:18" s="3" customFormat="1" x14ac:dyDescent="0.3">
      <c r="A12" s="4"/>
      <c r="B12" s="10" t="s">
        <v>703</v>
      </c>
      <c r="C12" s="51" t="s">
        <v>1072</v>
      </c>
      <c r="D12" s="52"/>
      <c r="E12" s="52"/>
      <c r="F12" s="52"/>
      <c r="G12" s="52"/>
      <c r="H12" s="52"/>
      <c r="I12" s="53"/>
      <c r="J12" s="35"/>
      <c r="K12" s="35"/>
    </row>
    <row r="13" spans="1:18" x14ac:dyDescent="0.3">
      <c r="A13" s="3"/>
      <c r="B13" s="3"/>
      <c r="C13" s="3"/>
      <c r="D13" s="3"/>
      <c r="E13" s="3"/>
      <c r="F13" s="3"/>
      <c r="G13" s="35"/>
      <c r="H13" s="35"/>
      <c r="I13" s="35"/>
      <c r="J13" s="35"/>
      <c r="K13" s="35"/>
    </row>
    <row r="14" spans="1:18" s="4" customFormat="1" x14ac:dyDescent="0.3">
      <c r="B14" s="11"/>
    </row>
    <row r="15" spans="1:18" s="4" customFormat="1" ht="17.5" x14ac:dyDescent="0.35">
      <c r="B15" s="8" t="s">
        <v>892</v>
      </c>
    </row>
    <row r="16" spans="1:18" s="4" customFormat="1" x14ac:dyDescent="0.3"/>
    <row r="17" spans="1:11" ht="44.5" customHeight="1" x14ac:dyDescent="0.3">
      <c r="B17" s="50" t="s">
        <v>1069</v>
      </c>
      <c r="C17" s="50"/>
      <c r="D17" s="50"/>
      <c r="E17" s="50"/>
      <c r="F17" s="50"/>
      <c r="G17" s="50"/>
      <c r="H17" s="50"/>
      <c r="I17" s="50"/>
      <c r="J17" s="3"/>
      <c r="K17" s="3"/>
    </row>
    <row r="18" spans="1:11" x14ac:dyDescent="0.3">
      <c r="A18" s="3"/>
      <c r="B18" s="3"/>
      <c r="C18" s="3"/>
      <c r="D18" s="3"/>
      <c r="E18" s="3"/>
      <c r="F18" s="3"/>
      <c r="G18" s="3"/>
      <c r="H18" s="3"/>
      <c r="I18" s="3"/>
      <c r="J18" s="3"/>
      <c r="K18" s="3"/>
    </row>
    <row r="19" spans="1:11" x14ac:dyDescent="0.3">
      <c r="A19" s="3"/>
      <c r="B19" s="45" t="s">
        <v>138</v>
      </c>
      <c r="C19" s="12" t="s">
        <v>893</v>
      </c>
      <c r="D19" s="12" t="s">
        <v>894</v>
      </c>
      <c r="E19" s="13" t="s">
        <v>895</v>
      </c>
      <c r="F19" s="13">
        <v>2023</v>
      </c>
      <c r="G19" s="13">
        <v>2023</v>
      </c>
      <c r="H19" s="13">
        <v>2024</v>
      </c>
      <c r="I19" s="13" t="s">
        <v>896</v>
      </c>
      <c r="J19" s="3"/>
      <c r="K19" s="3"/>
    </row>
    <row r="20" spans="1:11" x14ac:dyDescent="0.3">
      <c r="A20" s="3"/>
      <c r="B20" s="46"/>
      <c r="C20" s="14" t="s">
        <v>897</v>
      </c>
      <c r="D20" s="14" t="s">
        <v>0</v>
      </c>
      <c r="E20" s="15" t="s">
        <v>898</v>
      </c>
      <c r="F20" s="15" t="s">
        <v>899</v>
      </c>
      <c r="G20" s="15" t="s">
        <v>899</v>
      </c>
      <c r="H20" s="15" t="s">
        <v>900</v>
      </c>
      <c r="I20" s="15" t="s">
        <v>901</v>
      </c>
      <c r="J20" s="3"/>
      <c r="K20" s="3"/>
    </row>
    <row r="21" spans="1:11" x14ac:dyDescent="0.3">
      <c r="A21" s="3"/>
      <c r="B21" s="46"/>
      <c r="C21" s="16" t="s">
        <v>139</v>
      </c>
      <c r="D21" s="16" t="s">
        <v>897</v>
      </c>
      <c r="E21" s="16" t="s">
        <v>902</v>
      </c>
      <c r="F21" s="16" t="s">
        <v>138</v>
      </c>
      <c r="G21" s="16" t="s">
        <v>139</v>
      </c>
      <c r="H21" s="16" t="s">
        <v>139</v>
      </c>
      <c r="I21" s="16" t="s">
        <v>903</v>
      </c>
      <c r="J21" s="3"/>
      <c r="K21" s="3"/>
    </row>
    <row r="22" spans="1:11" ht="28" x14ac:dyDescent="0.3">
      <c r="A22" s="3"/>
      <c r="B22" s="39" t="str">
        <f>Support!Z2</f>
        <v>0022-Referednum Fund-Exempt Operating -Post 2009</v>
      </c>
      <c r="C22" s="29">
        <f>Support!AA2</f>
        <v>0.22750000000000001</v>
      </c>
      <c r="D22" s="17">
        <f>Support!AB2</f>
        <v>2017</v>
      </c>
      <c r="E22" s="17">
        <f>Support!AC2</f>
        <v>2023</v>
      </c>
      <c r="F22" s="38">
        <f>Support!AD2</f>
        <v>25673964</v>
      </c>
      <c r="G22" s="29">
        <f>Support!AE2</f>
        <v>0.22750000000000001</v>
      </c>
      <c r="H22" s="44">
        <f>Support!AF2</f>
        <v>0.22750000000000001</v>
      </c>
      <c r="I22" s="40" t="str">
        <f>Support!AG2</f>
        <v>$26,444,183.00</v>
      </c>
      <c r="J22" s="3"/>
      <c r="K22" s="3"/>
    </row>
    <row r="23" spans="1:11" x14ac:dyDescent="0.3">
      <c r="A23" s="3"/>
      <c r="B23" s="39" t="str">
        <f>Support!Z3</f>
        <v/>
      </c>
      <c r="C23" s="29" t="str">
        <f>Support!AA3</f>
        <v/>
      </c>
      <c r="D23" s="17" t="str">
        <f>Support!AB3</f>
        <v/>
      </c>
      <c r="E23" s="17" t="str">
        <f>Support!AC3</f>
        <v/>
      </c>
      <c r="F23" s="38" t="str">
        <f>Support!AD3</f>
        <v/>
      </c>
      <c r="G23" s="29" t="str">
        <f>Support!AE3</f>
        <v/>
      </c>
      <c r="H23" s="29" t="str">
        <f>Support!AF3</f>
        <v/>
      </c>
      <c r="I23" s="17" t="str">
        <f>Support!AG3</f>
        <v/>
      </c>
      <c r="J23" s="3"/>
      <c r="K23" s="3"/>
    </row>
    <row r="24" spans="1:11" x14ac:dyDescent="0.3">
      <c r="A24" s="3"/>
      <c r="B24" s="39" t="str">
        <f>Support!Z4</f>
        <v/>
      </c>
      <c r="C24" s="29" t="str">
        <f>Support!AA4</f>
        <v/>
      </c>
      <c r="D24" s="17" t="str">
        <f>Support!AB4</f>
        <v/>
      </c>
      <c r="E24" s="17" t="str">
        <f>Support!AC4</f>
        <v/>
      </c>
      <c r="F24" s="38" t="str">
        <f>Support!AD4</f>
        <v/>
      </c>
      <c r="G24" s="29" t="str">
        <f>Support!AE4</f>
        <v/>
      </c>
      <c r="H24" s="29" t="str">
        <f>Support!AF4</f>
        <v/>
      </c>
      <c r="I24" s="30"/>
      <c r="J24" s="3"/>
      <c r="K24" s="3"/>
    </row>
    <row r="25" spans="1:11" s="3" customFormat="1" x14ac:dyDescent="0.3"/>
    <row r="26" spans="1:11" s="3" customFormat="1" x14ac:dyDescent="0.3"/>
    <row r="27" spans="1:11" s="3" customFormat="1" x14ac:dyDescent="0.3"/>
    <row r="28" spans="1:11" s="3" customFormat="1" x14ac:dyDescent="0.3"/>
    <row r="29" spans="1:11" ht="17.5" x14ac:dyDescent="0.35">
      <c r="A29" s="3"/>
      <c r="B29" s="18"/>
      <c r="E29" s="19"/>
      <c r="F29" s="19"/>
      <c r="G29" s="3"/>
      <c r="H29" s="3"/>
      <c r="I29" s="3"/>
      <c r="J29" s="3"/>
      <c r="K29" s="3"/>
    </row>
    <row r="30" spans="1:11" x14ac:dyDescent="0.3">
      <c r="A30" s="3"/>
      <c r="C30" s="20"/>
      <c r="G30" s="3"/>
      <c r="H30" s="3"/>
      <c r="I30" s="3"/>
      <c r="J30" s="3"/>
      <c r="K30" s="3"/>
    </row>
    <row r="31" spans="1:11" x14ac:dyDescent="0.3">
      <c r="B31" s="47"/>
      <c r="C31" s="47"/>
      <c r="D31" s="47"/>
      <c r="E31" s="47"/>
      <c r="F31" s="47"/>
      <c r="G31" s="3"/>
      <c r="H31" s="3"/>
      <c r="I31" s="3"/>
      <c r="J31" s="3"/>
      <c r="K31" s="3"/>
    </row>
    <row r="32" spans="1:11" x14ac:dyDescent="0.3">
      <c r="A32" s="3"/>
      <c r="B32" s="21"/>
      <c r="G32" s="3"/>
      <c r="H32" s="3"/>
      <c r="I32" s="3"/>
      <c r="J32" s="3"/>
      <c r="K32" s="3"/>
    </row>
    <row r="33" spans="1:11" x14ac:dyDescent="0.3">
      <c r="A33" s="3"/>
      <c r="B33" s="48"/>
      <c r="C33" s="22"/>
      <c r="D33" s="22"/>
      <c r="E33" s="22"/>
      <c r="G33" s="3"/>
      <c r="H33" s="3"/>
      <c r="I33" s="3"/>
      <c r="J33" s="3"/>
      <c r="K33" s="3"/>
    </row>
    <row r="34" spans="1:11" x14ac:dyDescent="0.3">
      <c r="A34" s="3"/>
      <c r="B34" s="48"/>
      <c r="C34" s="23"/>
      <c r="D34" s="23"/>
      <c r="E34" s="23"/>
      <c r="G34" s="3"/>
      <c r="H34" s="3"/>
      <c r="I34" s="3"/>
      <c r="J34" s="3"/>
      <c r="K34" s="3"/>
    </row>
    <row r="35" spans="1:11" x14ac:dyDescent="0.3">
      <c r="A35" s="3"/>
      <c r="E35" s="24"/>
      <c r="G35" s="3"/>
      <c r="H35" s="3"/>
      <c r="I35" s="3"/>
      <c r="J35" s="3"/>
      <c r="K35" s="3"/>
    </row>
    <row r="36" spans="1:11" x14ac:dyDescent="0.3">
      <c r="A36" s="3"/>
      <c r="B36" s="25"/>
      <c r="C36" s="26"/>
      <c r="D36" s="25"/>
      <c r="E36" s="27"/>
      <c r="G36" s="3"/>
      <c r="H36" s="3"/>
      <c r="I36" s="3"/>
      <c r="J36" s="3"/>
      <c r="K36" s="3"/>
    </row>
    <row r="37" spans="1:11" x14ac:dyDescent="0.3">
      <c r="A37" s="3"/>
      <c r="B37" s="25"/>
      <c r="C37" s="25"/>
      <c r="D37" s="25"/>
      <c r="E37" s="27"/>
      <c r="G37" s="3"/>
      <c r="H37" s="3"/>
      <c r="I37" s="3"/>
      <c r="J37" s="3"/>
      <c r="K37" s="3"/>
    </row>
    <row r="38" spans="1:11" x14ac:dyDescent="0.3">
      <c r="A38" s="3"/>
      <c r="B38" s="25"/>
      <c r="C38" s="25"/>
      <c r="D38" s="25"/>
      <c r="E38" s="27"/>
      <c r="G38" s="3"/>
      <c r="H38" s="3"/>
      <c r="I38" s="3"/>
      <c r="J38" s="3"/>
      <c r="K38" s="3"/>
    </row>
    <row r="39" spans="1:11" x14ac:dyDescent="0.3">
      <c r="A39" s="3"/>
      <c r="B39" s="25"/>
      <c r="C39" s="25"/>
      <c r="D39" s="25"/>
      <c r="E39" s="27"/>
      <c r="G39" s="3"/>
      <c r="H39" s="3"/>
      <c r="I39" s="3"/>
      <c r="J39" s="3"/>
      <c r="K39" s="3"/>
    </row>
    <row r="40" spans="1:11" x14ac:dyDescent="0.3">
      <c r="A40" s="3"/>
      <c r="C40" s="28"/>
      <c r="D40" s="25"/>
      <c r="E40" s="27"/>
      <c r="G40" s="3"/>
      <c r="H40" s="3"/>
      <c r="I40" s="3"/>
      <c r="J40" s="3"/>
      <c r="K40" s="3"/>
    </row>
    <row r="41" spans="1:11" x14ac:dyDescent="0.3">
      <c r="A41" s="3"/>
      <c r="E41" s="21"/>
      <c r="G41" s="3"/>
      <c r="H41" s="3"/>
      <c r="I41" s="3"/>
      <c r="J41" s="3"/>
      <c r="K41" s="3"/>
    </row>
    <row r="42" spans="1:11" x14ac:dyDescent="0.3">
      <c r="A42" s="3"/>
      <c r="G42" s="3"/>
      <c r="H42" s="3"/>
      <c r="I42" s="3"/>
      <c r="J42" s="3"/>
      <c r="K42" s="3"/>
    </row>
    <row r="43" spans="1:11" x14ac:dyDescent="0.3">
      <c r="A43" s="3"/>
      <c r="G43" s="3"/>
      <c r="H43" s="3"/>
      <c r="I43" s="3"/>
      <c r="J43" s="3"/>
      <c r="K43" s="3"/>
    </row>
    <row r="44" spans="1:11" x14ac:dyDescent="0.3">
      <c r="A44" s="3"/>
      <c r="G44" s="3"/>
      <c r="H44" s="3"/>
      <c r="I44" s="3"/>
      <c r="J44" s="3"/>
      <c r="K44" s="3"/>
    </row>
    <row r="45" spans="1:11" x14ac:dyDescent="0.3">
      <c r="A45" s="3"/>
      <c r="G45" s="3"/>
      <c r="H45" s="3"/>
      <c r="I45" s="3"/>
      <c r="J45" s="3"/>
      <c r="K45" s="3"/>
    </row>
    <row r="46" spans="1:11" x14ac:dyDescent="0.3">
      <c r="A46" s="3"/>
      <c r="G46" s="3"/>
      <c r="H46" s="3"/>
      <c r="I46" s="3"/>
      <c r="J46" s="3"/>
      <c r="K46" s="3"/>
    </row>
    <row r="47" spans="1:11" x14ac:dyDescent="0.3">
      <c r="A47" s="3"/>
      <c r="G47" s="3"/>
      <c r="H47" s="3"/>
      <c r="I47" s="3"/>
      <c r="J47" s="3"/>
      <c r="K47" s="3"/>
    </row>
    <row r="48" spans="1:11" x14ac:dyDescent="0.3">
      <c r="A48" s="3"/>
      <c r="G48" s="3"/>
      <c r="H48" s="3"/>
      <c r="I48" s="3"/>
      <c r="J48" s="3"/>
      <c r="K48" s="3"/>
    </row>
    <row r="49" spans="1:11" x14ac:dyDescent="0.3">
      <c r="A49" s="3"/>
      <c r="G49" s="3"/>
      <c r="H49" s="3"/>
      <c r="I49" s="3"/>
      <c r="J49" s="3"/>
      <c r="K49" s="3"/>
    </row>
    <row r="50" spans="1:11" x14ac:dyDescent="0.3">
      <c r="A50" s="3"/>
      <c r="G50" s="3"/>
      <c r="H50" s="3"/>
      <c r="I50" s="3"/>
      <c r="J50" s="3"/>
      <c r="K50" s="3"/>
    </row>
    <row r="51" spans="1:11" x14ac:dyDescent="0.3">
      <c r="A51" s="3"/>
      <c r="G51" s="3"/>
      <c r="H51" s="3"/>
      <c r="I51" s="3"/>
      <c r="J51" s="3"/>
      <c r="K51" s="3"/>
    </row>
    <row r="52" spans="1:11" x14ac:dyDescent="0.3">
      <c r="A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row r="57" spans="1:11" x14ac:dyDescent="0.3">
      <c r="A57" s="3"/>
      <c r="B57" s="3"/>
      <c r="C57" s="3"/>
      <c r="D57" s="3"/>
      <c r="E57" s="3"/>
      <c r="F57" s="3"/>
      <c r="G57" s="3"/>
      <c r="H57" s="3"/>
      <c r="I57" s="3"/>
      <c r="J57" s="3"/>
      <c r="K57" s="3"/>
    </row>
    <row r="58" spans="1:11" x14ac:dyDescent="0.3">
      <c r="A58" s="3"/>
      <c r="B58" s="3"/>
      <c r="C58" s="3"/>
      <c r="D58" s="3"/>
      <c r="E58" s="3"/>
      <c r="F58" s="3"/>
      <c r="G58" s="3"/>
      <c r="H58" s="3"/>
      <c r="I58" s="3"/>
      <c r="J58" s="3"/>
      <c r="K58" s="3"/>
    </row>
    <row r="59" spans="1:11" x14ac:dyDescent="0.3">
      <c r="A59" s="3"/>
      <c r="B59" s="3"/>
      <c r="C59" s="3"/>
      <c r="D59" s="3"/>
      <c r="E59" s="3"/>
      <c r="F59" s="3"/>
      <c r="G59" s="3"/>
      <c r="H59" s="3"/>
      <c r="I59" s="3"/>
      <c r="J59" s="3"/>
      <c r="K59" s="3"/>
    </row>
    <row r="60" spans="1:11" x14ac:dyDescent="0.3">
      <c r="A60" s="3"/>
      <c r="B60" s="3"/>
      <c r="C60" s="3"/>
      <c r="D60" s="3"/>
      <c r="E60" s="3"/>
      <c r="F60" s="3"/>
      <c r="G60" s="3"/>
      <c r="H60" s="3"/>
      <c r="I60" s="3"/>
      <c r="J60" s="3"/>
      <c r="K60" s="3"/>
    </row>
    <row r="61" spans="1:11" x14ac:dyDescent="0.3">
      <c r="A61" s="3"/>
      <c r="B61" s="3"/>
      <c r="C61" s="3"/>
      <c r="D61" s="3"/>
      <c r="E61" s="3"/>
      <c r="F61" s="3"/>
      <c r="G61" s="3"/>
      <c r="H61" s="3"/>
      <c r="I61" s="3"/>
      <c r="J61" s="3"/>
      <c r="K61" s="3"/>
    </row>
    <row r="62" spans="1:11" x14ac:dyDescent="0.3">
      <c r="A62" s="3"/>
      <c r="B62" s="3"/>
      <c r="C62" s="3"/>
      <c r="D62" s="3"/>
      <c r="E62" s="3"/>
      <c r="F62" s="3"/>
      <c r="G62" s="3"/>
      <c r="H62" s="3"/>
      <c r="I62" s="3"/>
      <c r="J62" s="3"/>
      <c r="K62" s="3"/>
    </row>
    <row r="63" spans="1:11" x14ac:dyDescent="0.3">
      <c r="A63" s="3"/>
      <c r="B63" s="3"/>
      <c r="C63" s="3"/>
      <c r="D63" s="3"/>
      <c r="E63" s="3"/>
      <c r="F63" s="3"/>
      <c r="G63" s="3"/>
      <c r="H63" s="3"/>
      <c r="I63" s="3"/>
      <c r="J63" s="3"/>
      <c r="K63" s="3"/>
    </row>
    <row r="64" spans="1:11" x14ac:dyDescent="0.3">
      <c r="A64" s="3"/>
      <c r="B64" s="3"/>
      <c r="C64" s="3"/>
      <c r="D64" s="3"/>
      <c r="E64" s="3"/>
      <c r="F64" s="3"/>
      <c r="G64" s="3"/>
      <c r="H64" s="3"/>
      <c r="I64" s="3"/>
      <c r="J64" s="3"/>
      <c r="K64" s="3"/>
    </row>
    <row r="65" spans="1:11" x14ac:dyDescent="0.3">
      <c r="A65" s="3"/>
      <c r="B65" s="3"/>
      <c r="C65" s="3"/>
      <c r="D65" s="3"/>
      <c r="E65" s="3"/>
      <c r="F65" s="3"/>
      <c r="G65" s="3"/>
      <c r="H65" s="3"/>
      <c r="I65" s="3"/>
      <c r="J65" s="3"/>
      <c r="K65" s="3"/>
    </row>
    <row r="66" spans="1:11" x14ac:dyDescent="0.3">
      <c r="A66" s="3"/>
      <c r="B66" s="3"/>
      <c r="C66" s="3"/>
      <c r="D66" s="3"/>
      <c r="E66" s="3"/>
      <c r="F66" s="3"/>
      <c r="G66" s="3"/>
      <c r="H66" s="3"/>
      <c r="I66" s="3"/>
      <c r="J66" s="3"/>
      <c r="K66" s="3"/>
    </row>
    <row r="67" spans="1:11" x14ac:dyDescent="0.3">
      <c r="A67" s="3"/>
      <c r="B67" s="3"/>
      <c r="C67" s="3"/>
      <c r="D67" s="3"/>
      <c r="E67" s="3"/>
      <c r="F67" s="3"/>
      <c r="G67" s="3"/>
      <c r="H67" s="3"/>
      <c r="I67" s="3"/>
      <c r="J67" s="3"/>
      <c r="K67" s="3"/>
    </row>
    <row r="68" spans="1:11" x14ac:dyDescent="0.3">
      <c r="A68" s="3"/>
      <c r="B68" s="3"/>
      <c r="C68" s="3"/>
      <c r="D68" s="3"/>
      <c r="E68" s="3"/>
      <c r="F68" s="3"/>
      <c r="G68" s="3"/>
      <c r="H68" s="3"/>
      <c r="I68" s="3"/>
      <c r="J68" s="3"/>
      <c r="K68" s="3"/>
    </row>
    <row r="69" spans="1:11" x14ac:dyDescent="0.3">
      <c r="A69" s="3"/>
      <c r="B69" s="3"/>
      <c r="C69" s="3"/>
      <c r="D69" s="3"/>
      <c r="E69" s="3"/>
      <c r="F69" s="3"/>
      <c r="G69" s="3"/>
      <c r="H69" s="3"/>
      <c r="I69" s="3"/>
      <c r="J69" s="3"/>
      <c r="K69" s="3"/>
    </row>
    <row r="70" spans="1:11" x14ac:dyDescent="0.3">
      <c r="A70" s="3"/>
      <c r="B70" s="3"/>
      <c r="C70" s="3"/>
      <c r="D70" s="3"/>
      <c r="E70" s="3"/>
      <c r="F70" s="3"/>
      <c r="G70" s="3"/>
      <c r="H70" s="3"/>
      <c r="I70" s="3"/>
      <c r="J70" s="3"/>
      <c r="K70" s="3"/>
    </row>
    <row r="71" spans="1:11" x14ac:dyDescent="0.3">
      <c r="A71" s="3"/>
      <c r="B71" s="3"/>
      <c r="C71" s="3"/>
      <c r="D71" s="3"/>
      <c r="E71" s="3"/>
      <c r="F71" s="3"/>
      <c r="G71" s="3"/>
      <c r="H71" s="3"/>
      <c r="I71" s="3"/>
      <c r="J71" s="3"/>
      <c r="K71" s="3"/>
    </row>
    <row r="72" spans="1:11" x14ac:dyDescent="0.3">
      <c r="A72" s="3"/>
      <c r="B72" s="3"/>
      <c r="C72" s="3"/>
      <c r="D72" s="3"/>
      <c r="E72" s="3"/>
      <c r="F72" s="3"/>
      <c r="G72" s="3"/>
      <c r="H72" s="3"/>
      <c r="I72" s="3"/>
      <c r="J72" s="3"/>
      <c r="K72" s="3"/>
    </row>
    <row r="73" spans="1:11" x14ac:dyDescent="0.3">
      <c r="A73" s="3"/>
      <c r="B73" s="3"/>
      <c r="C73" s="3"/>
      <c r="D73" s="3"/>
      <c r="E73" s="3"/>
      <c r="F73" s="3"/>
      <c r="G73" s="3"/>
      <c r="H73" s="3"/>
      <c r="I73" s="3"/>
      <c r="J73" s="3"/>
      <c r="K73" s="3"/>
    </row>
    <row r="74" spans="1:11" x14ac:dyDescent="0.3">
      <c r="A74" s="3"/>
      <c r="B74" s="3"/>
      <c r="C74" s="3"/>
      <c r="D74" s="3"/>
      <c r="E74" s="3"/>
      <c r="F74" s="3"/>
      <c r="G74" s="3"/>
      <c r="H74" s="3"/>
      <c r="I74" s="3"/>
      <c r="J74" s="3"/>
      <c r="K74" s="3"/>
    </row>
    <row r="75" spans="1:11" x14ac:dyDescent="0.3">
      <c r="A75" s="3"/>
      <c r="B75" s="3"/>
      <c r="C75" s="3"/>
      <c r="D75" s="3"/>
      <c r="E75" s="3"/>
      <c r="F75" s="3"/>
      <c r="G75" s="3"/>
      <c r="H75" s="3"/>
      <c r="I75" s="3"/>
      <c r="J75" s="3"/>
      <c r="K75" s="3"/>
    </row>
    <row r="76" spans="1:11" x14ac:dyDescent="0.3">
      <c r="A76" s="3"/>
      <c r="B76" s="3"/>
      <c r="C76" s="3"/>
      <c r="D76" s="3"/>
      <c r="E76" s="3"/>
      <c r="F76" s="3"/>
      <c r="G76" s="3"/>
      <c r="H76" s="3"/>
      <c r="I76" s="3"/>
      <c r="J76" s="3"/>
      <c r="K76" s="3"/>
    </row>
    <row r="77" spans="1:11" x14ac:dyDescent="0.3">
      <c r="A77" s="3"/>
      <c r="B77" s="3"/>
      <c r="C77" s="3"/>
      <c r="D77" s="3"/>
      <c r="E77" s="3"/>
      <c r="F77" s="3"/>
      <c r="G77" s="3"/>
      <c r="H77" s="3"/>
      <c r="I77" s="3"/>
      <c r="J77" s="3"/>
      <c r="K77" s="3"/>
    </row>
    <row r="78" spans="1:11" x14ac:dyDescent="0.3">
      <c r="A78" s="3"/>
      <c r="B78" s="3"/>
      <c r="C78" s="3"/>
      <c r="D78" s="3"/>
      <c r="E78" s="3"/>
      <c r="F78" s="3"/>
      <c r="G78" s="3"/>
      <c r="H78" s="3"/>
      <c r="I78" s="3"/>
      <c r="J78" s="3"/>
      <c r="K78" s="3"/>
    </row>
    <row r="79" spans="1:11" x14ac:dyDescent="0.3">
      <c r="A79" s="3"/>
      <c r="B79" s="3"/>
      <c r="C79" s="3"/>
      <c r="D79" s="3"/>
      <c r="E79" s="3"/>
      <c r="F79" s="3"/>
      <c r="G79" s="3"/>
      <c r="H79" s="3"/>
      <c r="I79" s="3"/>
      <c r="J79" s="3"/>
      <c r="K79" s="3"/>
    </row>
    <row r="80" spans="1:11" x14ac:dyDescent="0.3">
      <c r="A80" s="3"/>
      <c r="B80" s="3"/>
      <c r="C80" s="3"/>
      <c r="D80" s="3"/>
      <c r="E80" s="3"/>
      <c r="F80" s="3"/>
      <c r="G80" s="3"/>
      <c r="H80" s="3"/>
      <c r="I80" s="3"/>
      <c r="J80" s="3"/>
      <c r="K80" s="3"/>
    </row>
    <row r="81" spans="1:11" x14ac:dyDescent="0.3">
      <c r="A81" s="3"/>
      <c r="B81" s="3"/>
      <c r="C81" s="3"/>
      <c r="D81" s="3"/>
      <c r="E81" s="3"/>
      <c r="F81" s="3"/>
      <c r="G81" s="3"/>
      <c r="H81" s="3"/>
      <c r="I81" s="3"/>
      <c r="J81" s="3"/>
      <c r="K81" s="3"/>
    </row>
    <row r="82" spans="1:11" x14ac:dyDescent="0.3">
      <c r="A82" s="3"/>
      <c r="B82" s="3"/>
      <c r="C82" s="3"/>
      <c r="D82" s="3"/>
      <c r="E82" s="3"/>
      <c r="F82" s="3"/>
      <c r="G82" s="3"/>
      <c r="H82" s="3"/>
      <c r="I82" s="3"/>
      <c r="J82" s="3"/>
      <c r="K82" s="3"/>
    </row>
    <row r="83" spans="1:11" x14ac:dyDescent="0.3">
      <c r="A83" s="3"/>
      <c r="B83" s="3"/>
      <c r="C83" s="3"/>
      <c r="D83" s="3"/>
      <c r="E83" s="3"/>
      <c r="F83" s="3"/>
      <c r="G83" s="3"/>
      <c r="H83" s="3"/>
      <c r="I83" s="3"/>
      <c r="J83" s="3"/>
      <c r="K83" s="3"/>
    </row>
    <row r="84" spans="1:11" x14ac:dyDescent="0.3">
      <c r="A84" s="3"/>
      <c r="B84" s="3"/>
      <c r="C84" s="3"/>
      <c r="D84" s="3"/>
      <c r="E84" s="3"/>
      <c r="F84" s="3"/>
      <c r="G84" s="3"/>
      <c r="H84" s="3"/>
      <c r="I84" s="3"/>
      <c r="J84" s="3"/>
      <c r="K84" s="3"/>
    </row>
    <row r="85" spans="1:11" x14ac:dyDescent="0.3">
      <c r="A85" s="3"/>
      <c r="B85" s="3"/>
      <c r="C85" s="3"/>
      <c r="D85" s="3"/>
      <c r="E85" s="3"/>
      <c r="F85" s="3"/>
      <c r="G85" s="3"/>
      <c r="H85" s="3"/>
      <c r="I85" s="3"/>
      <c r="J85" s="3"/>
      <c r="K85" s="3"/>
    </row>
    <row r="86" spans="1:11" x14ac:dyDescent="0.3">
      <c r="A86" s="3"/>
      <c r="B86" s="3"/>
      <c r="C86" s="3"/>
      <c r="D86" s="3"/>
      <c r="E86" s="3"/>
      <c r="F86" s="3"/>
      <c r="G86" s="3"/>
      <c r="H86" s="3"/>
      <c r="I86" s="3"/>
      <c r="J86" s="3"/>
      <c r="K86" s="3"/>
    </row>
    <row r="87" spans="1:11" x14ac:dyDescent="0.3">
      <c r="A87" s="3"/>
      <c r="B87" s="3"/>
      <c r="C87" s="3"/>
      <c r="D87" s="3"/>
      <c r="E87" s="3"/>
      <c r="F87" s="3"/>
      <c r="G87" s="3"/>
      <c r="H87" s="3"/>
      <c r="I87" s="3"/>
      <c r="J87" s="3"/>
      <c r="K87" s="3"/>
    </row>
    <row r="88" spans="1:11" x14ac:dyDescent="0.3">
      <c r="A88" s="3"/>
      <c r="B88" s="3"/>
      <c r="C88" s="3"/>
      <c r="D88" s="3"/>
      <c r="E88" s="3"/>
      <c r="F88" s="3"/>
      <c r="G88" s="3"/>
      <c r="H88" s="3"/>
      <c r="I88" s="3"/>
      <c r="J88" s="3"/>
      <c r="K88" s="3"/>
    </row>
    <row r="89" spans="1:11" x14ac:dyDescent="0.3">
      <c r="A89" s="3"/>
      <c r="B89" s="3"/>
      <c r="C89" s="3"/>
      <c r="D89" s="3"/>
      <c r="E89" s="3"/>
      <c r="F89" s="3"/>
      <c r="G89" s="3"/>
      <c r="H89" s="3"/>
      <c r="I89" s="3"/>
      <c r="J89" s="3"/>
      <c r="K89" s="3"/>
    </row>
    <row r="90" spans="1:11" x14ac:dyDescent="0.3">
      <c r="A90" s="3"/>
      <c r="B90" s="3"/>
      <c r="C90" s="3"/>
      <c r="D90" s="3"/>
      <c r="E90" s="3"/>
      <c r="F90" s="3"/>
      <c r="G90" s="3"/>
      <c r="H90" s="3"/>
      <c r="I90" s="3"/>
      <c r="J90" s="3"/>
      <c r="K90" s="3"/>
    </row>
    <row r="91" spans="1:11" x14ac:dyDescent="0.3">
      <c r="A91" s="3"/>
      <c r="B91" s="3"/>
      <c r="C91" s="3"/>
      <c r="D91" s="3"/>
      <c r="E91" s="3"/>
      <c r="F91" s="3"/>
      <c r="G91" s="3"/>
      <c r="H91" s="3"/>
      <c r="I91" s="3"/>
      <c r="J91" s="3"/>
      <c r="K91" s="3"/>
    </row>
    <row r="92" spans="1:11" x14ac:dyDescent="0.3">
      <c r="A92" s="3"/>
      <c r="B92" s="3"/>
      <c r="C92" s="3"/>
      <c r="D92" s="3"/>
      <c r="E92" s="3"/>
      <c r="F92" s="3"/>
      <c r="G92" s="3"/>
      <c r="H92" s="3"/>
      <c r="I92" s="3"/>
      <c r="J92" s="3"/>
      <c r="K92" s="3"/>
    </row>
    <row r="93" spans="1:11" x14ac:dyDescent="0.3">
      <c r="A93" s="3"/>
      <c r="B93" s="3"/>
      <c r="C93" s="3"/>
      <c r="D93" s="3"/>
      <c r="E93" s="3"/>
      <c r="F93" s="3"/>
      <c r="G93" s="3"/>
      <c r="H93" s="3"/>
      <c r="I93" s="3"/>
      <c r="J93" s="3"/>
      <c r="K93" s="3"/>
    </row>
    <row r="94" spans="1:11" x14ac:dyDescent="0.3">
      <c r="A94" s="3"/>
      <c r="B94" s="3"/>
      <c r="C94" s="3"/>
      <c r="D94" s="3"/>
      <c r="E94" s="3"/>
      <c r="F94" s="3"/>
      <c r="G94" s="3"/>
      <c r="H94" s="3"/>
      <c r="I94" s="3"/>
      <c r="J94" s="3"/>
      <c r="K94" s="3"/>
    </row>
    <row r="95" spans="1:11" x14ac:dyDescent="0.3">
      <c r="A95" s="3"/>
      <c r="B95" s="3"/>
      <c r="C95" s="3"/>
      <c r="D95" s="3"/>
      <c r="E95" s="3"/>
      <c r="F95" s="3"/>
      <c r="G95" s="3"/>
      <c r="H95" s="3"/>
      <c r="I95" s="3"/>
      <c r="J95" s="3"/>
      <c r="K95" s="3"/>
    </row>
    <row r="96" spans="1:11" x14ac:dyDescent="0.3">
      <c r="A96" s="3"/>
      <c r="B96" s="3"/>
      <c r="C96" s="3"/>
      <c r="D96" s="3"/>
      <c r="E96" s="3"/>
      <c r="F96" s="3"/>
      <c r="G96" s="3"/>
      <c r="H96" s="3"/>
      <c r="I96" s="3"/>
      <c r="J96" s="3"/>
      <c r="K96" s="3"/>
    </row>
    <row r="97" spans="1:11" x14ac:dyDescent="0.3">
      <c r="A97" s="3"/>
      <c r="B97" s="3"/>
      <c r="C97" s="3"/>
      <c r="D97" s="3"/>
      <c r="E97" s="3"/>
      <c r="F97" s="3"/>
      <c r="G97" s="3"/>
      <c r="H97" s="3"/>
      <c r="I97" s="3"/>
      <c r="J97" s="3"/>
      <c r="K97" s="3"/>
    </row>
    <row r="98" spans="1:11" x14ac:dyDescent="0.3">
      <c r="A98" s="3"/>
      <c r="B98" s="3"/>
      <c r="C98" s="3"/>
      <c r="D98" s="3"/>
      <c r="E98" s="3"/>
      <c r="F98" s="3"/>
      <c r="G98" s="3"/>
      <c r="H98" s="3"/>
      <c r="I98" s="3"/>
      <c r="J98" s="3"/>
      <c r="K98" s="3"/>
    </row>
    <row r="99" spans="1:11" x14ac:dyDescent="0.3">
      <c r="A99" s="3"/>
      <c r="B99" s="3"/>
      <c r="C99" s="3"/>
      <c r="D99" s="3"/>
      <c r="E99" s="3"/>
      <c r="F99" s="3"/>
      <c r="G99" s="3"/>
      <c r="H99" s="3"/>
      <c r="I99" s="3"/>
      <c r="J99" s="3"/>
      <c r="K99" s="3"/>
    </row>
    <row r="100" spans="1:11" x14ac:dyDescent="0.3">
      <c r="A100" s="3"/>
      <c r="B100" s="3"/>
      <c r="C100" s="3"/>
      <c r="D100" s="3"/>
      <c r="E100" s="3"/>
      <c r="F100" s="3"/>
      <c r="G100" s="3"/>
      <c r="H100" s="3"/>
      <c r="I100" s="3"/>
      <c r="J100" s="3"/>
      <c r="K100" s="3"/>
    </row>
    <row r="101" spans="1:11" x14ac:dyDescent="0.3">
      <c r="A101" s="3"/>
      <c r="B101" s="3"/>
      <c r="C101" s="3"/>
      <c r="D101" s="3"/>
      <c r="E101" s="3"/>
      <c r="F101" s="3"/>
      <c r="G101" s="3"/>
      <c r="H101" s="3"/>
      <c r="I101" s="3"/>
      <c r="J101" s="3"/>
      <c r="K101" s="3"/>
    </row>
    <row r="102" spans="1:11" x14ac:dyDescent="0.3">
      <c r="A102" s="3"/>
      <c r="B102" s="3"/>
      <c r="C102" s="3"/>
      <c r="D102" s="3"/>
      <c r="E102" s="3"/>
      <c r="F102" s="3"/>
      <c r="G102" s="3"/>
      <c r="H102" s="3"/>
      <c r="I102" s="3"/>
      <c r="J102" s="3"/>
      <c r="K102" s="3"/>
    </row>
    <row r="103" spans="1:11" x14ac:dyDescent="0.3">
      <c r="A103" s="3"/>
      <c r="B103" s="3"/>
      <c r="C103" s="3"/>
      <c r="D103" s="3"/>
      <c r="E103" s="3"/>
      <c r="F103" s="3"/>
      <c r="G103" s="3"/>
      <c r="H103" s="3"/>
      <c r="I103" s="3"/>
      <c r="J103" s="3"/>
      <c r="K103" s="3"/>
    </row>
    <row r="104" spans="1:11" x14ac:dyDescent="0.3">
      <c r="A104" s="3"/>
      <c r="B104" s="3"/>
      <c r="C104" s="3"/>
      <c r="D104" s="3"/>
      <c r="E104" s="3"/>
      <c r="F104" s="3"/>
      <c r="G104" s="3"/>
      <c r="H104" s="3"/>
      <c r="I104" s="3"/>
      <c r="J104" s="3"/>
      <c r="K104" s="3"/>
    </row>
    <row r="105" spans="1:11" x14ac:dyDescent="0.3">
      <c r="A105" s="3"/>
      <c r="B105" s="3"/>
      <c r="C105" s="3"/>
      <c r="D105" s="3"/>
      <c r="E105" s="3"/>
      <c r="F105" s="3"/>
      <c r="G105" s="3"/>
      <c r="H105" s="3"/>
      <c r="I105" s="3"/>
      <c r="J105" s="3"/>
      <c r="K105" s="3"/>
    </row>
    <row r="106" spans="1:11" x14ac:dyDescent="0.3">
      <c r="A106" s="3"/>
      <c r="B106" s="3"/>
      <c r="C106" s="3"/>
      <c r="D106" s="3"/>
      <c r="E106" s="3"/>
      <c r="F106" s="3"/>
      <c r="G106" s="3"/>
      <c r="H106" s="3"/>
      <c r="I106" s="3"/>
      <c r="J106" s="3"/>
      <c r="K106" s="3"/>
    </row>
    <row r="107" spans="1:11" x14ac:dyDescent="0.3">
      <c r="A107" s="3"/>
      <c r="B107" s="3"/>
      <c r="C107" s="3"/>
      <c r="D107" s="3"/>
      <c r="E107" s="3"/>
      <c r="F107" s="3"/>
      <c r="G107" s="3"/>
      <c r="H107" s="3"/>
      <c r="I107" s="3"/>
      <c r="J107" s="3"/>
      <c r="K107" s="3"/>
    </row>
    <row r="108" spans="1:11" x14ac:dyDescent="0.3">
      <c r="A108" s="3"/>
      <c r="B108" s="3"/>
      <c r="C108" s="3"/>
      <c r="D108" s="3"/>
      <c r="E108" s="3"/>
      <c r="F108" s="3"/>
      <c r="G108" s="3"/>
      <c r="H108" s="3"/>
      <c r="I108" s="3"/>
      <c r="J108" s="3"/>
      <c r="K108" s="3"/>
    </row>
    <row r="109" spans="1:11" x14ac:dyDescent="0.3">
      <c r="A109" s="3"/>
      <c r="B109" s="3"/>
      <c r="C109" s="3"/>
      <c r="D109" s="3"/>
      <c r="E109" s="3"/>
      <c r="F109" s="3"/>
      <c r="G109" s="3"/>
      <c r="H109" s="3"/>
      <c r="I109" s="3"/>
      <c r="J109" s="3"/>
      <c r="K109" s="3"/>
    </row>
    <row r="110" spans="1:11" x14ac:dyDescent="0.3">
      <c r="A110" s="3"/>
      <c r="B110" s="3"/>
      <c r="C110" s="3"/>
      <c r="D110" s="3"/>
      <c r="E110" s="3"/>
      <c r="F110" s="3"/>
      <c r="G110" s="3"/>
      <c r="H110" s="3"/>
      <c r="I110" s="3"/>
      <c r="J110" s="3"/>
      <c r="K110" s="3"/>
    </row>
    <row r="111" spans="1:11" x14ac:dyDescent="0.3">
      <c r="A111" s="3"/>
      <c r="B111" s="3"/>
      <c r="C111" s="3"/>
      <c r="D111" s="3"/>
      <c r="E111" s="3"/>
      <c r="F111" s="3"/>
      <c r="G111" s="3"/>
      <c r="H111" s="3"/>
      <c r="I111" s="3"/>
      <c r="J111" s="3"/>
      <c r="K111" s="3"/>
    </row>
    <row r="112" spans="1:11" x14ac:dyDescent="0.3">
      <c r="A112" s="3"/>
      <c r="B112" s="3"/>
      <c r="C112" s="3"/>
      <c r="D112" s="3"/>
      <c r="E112" s="3"/>
      <c r="F112" s="3"/>
      <c r="G112" s="3"/>
      <c r="H112" s="3"/>
      <c r="I112" s="3"/>
      <c r="J112" s="3"/>
      <c r="K112" s="3"/>
    </row>
    <row r="113" spans="1:11" x14ac:dyDescent="0.3">
      <c r="A113" s="3"/>
      <c r="B113" s="3"/>
      <c r="C113" s="3"/>
      <c r="D113" s="3"/>
      <c r="E113" s="3"/>
      <c r="F113" s="3"/>
      <c r="G113" s="3"/>
      <c r="H113" s="3"/>
      <c r="I113" s="3"/>
      <c r="J113" s="3"/>
      <c r="K113" s="3"/>
    </row>
    <row r="114" spans="1:11" x14ac:dyDescent="0.3">
      <c r="A114" s="3"/>
      <c r="B114" s="3"/>
      <c r="C114" s="3"/>
      <c r="D114" s="3"/>
      <c r="E114" s="3"/>
      <c r="F114" s="3"/>
      <c r="G114" s="3"/>
      <c r="H114" s="3"/>
      <c r="I114" s="3"/>
      <c r="J114" s="3"/>
      <c r="K114" s="3"/>
    </row>
    <row r="115" spans="1:11" x14ac:dyDescent="0.3">
      <c r="A115" s="3"/>
      <c r="B115" s="3"/>
      <c r="C115" s="3"/>
      <c r="D115" s="3"/>
      <c r="E115" s="3"/>
      <c r="F115" s="3"/>
      <c r="G115" s="3"/>
      <c r="H115" s="3"/>
      <c r="I115" s="3"/>
      <c r="J115" s="3"/>
      <c r="K115" s="3"/>
    </row>
    <row r="116" spans="1:11" x14ac:dyDescent="0.3">
      <c r="A116" s="3"/>
      <c r="B116" s="3"/>
      <c r="C116" s="3"/>
      <c r="D116" s="3"/>
      <c r="E116" s="3"/>
      <c r="F116" s="3"/>
      <c r="G116" s="3"/>
      <c r="H116" s="3"/>
      <c r="I116" s="3"/>
      <c r="J116" s="3"/>
      <c r="K116" s="3"/>
    </row>
    <row r="117" spans="1:11" x14ac:dyDescent="0.3">
      <c r="A117" s="3"/>
      <c r="B117" s="3"/>
      <c r="C117" s="3"/>
      <c r="D117" s="3"/>
      <c r="E117" s="3"/>
      <c r="F117" s="3"/>
      <c r="G117" s="3"/>
      <c r="H117" s="3"/>
      <c r="I117" s="3"/>
      <c r="J117" s="3"/>
      <c r="K117" s="3"/>
    </row>
    <row r="118" spans="1:11" x14ac:dyDescent="0.3">
      <c r="A118" s="3"/>
      <c r="B118" s="3"/>
      <c r="C118" s="3"/>
      <c r="D118" s="3"/>
      <c r="E118" s="3"/>
      <c r="F118" s="3"/>
      <c r="G118" s="3"/>
      <c r="H118" s="3"/>
      <c r="I118" s="3"/>
      <c r="J118" s="3"/>
      <c r="K118" s="3"/>
    </row>
    <row r="119" spans="1:11" x14ac:dyDescent="0.3">
      <c r="A119" s="3"/>
      <c r="B119" s="3"/>
      <c r="C119" s="3"/>
      <c r="D119" s="3"/>
      <c r="E119" s="3"/>
      <c r="F119" s="3"/>
      <c r="G119" s="3"/>
      <c r="H119" s="3"/>
      <c r="I119" s="3"/>
      <c r="J119" s="3"/>
      <c r="K119" s="3"/>
    </row>
    <row r="120" spans="1:11" x14ac:dyDescent="0.3">
      <c r="A120" s="3"/>
      <c r="B120" s="3"/>
      <c r="C120" s="3"/>
      <c r="D120" s="3"/>
      <c r="E120" s="3"/>
      <c r="F120" s="3"/>
      <c r="G120" s="3"/>
      <c r="H120" s="3"/>
      <c r="I120" s="3"/>
      <c r="J120" s="3"/>
      <c r="K120" s="3"/>
    </row>
    <row r="121" spans="1:11" x14ac:dyDescent="0.3">
      <c r="A121" s="3"/>
      <c r="B121" s="3"/>
      <c r="C121" s="3"/>
      <c r="D121" s="3"/>
      <c r="E121" s="3"/>
      <c r="F121" s="3"/>
      <c r="G121" s="3"/>
      <c r="H121" s="3"/>
      <c r="I121" s="3"/>
      <c r="J121" s="3"/>
      <c r="K121" s="3"/>
    </row>
    <row r="122" spans="1:11" x14ac:dyDescent="0.3">
      <c r="A122" s="3"/>
      <c r="B122" s="3"/>
      <c r="C122" s="3"/>
      <c r="D122" s="3"/>
      <c r="E122" s="3"/>
      <c r="F122" s="3"/>
      <c r="G122" s="3"/>
      <c r="H122" s="3"/>
      <c r="I122" s="3"/>
      <c r="J122" s="3"/>
      <c r="K122" s="3"/>
    </row>
    <row r="123" spans="1:11" x14ac:dyDescent="0.3">
      <c r="A123" s="3"/>
      <c r="B123" s="3"/>
      <c r="C123" s="3"/>
      <c r="D123" s="3"/>
      <c r="E123" s="3"/>
      <c r="F123" s="3"/>
      <c r="G123" s="3"/>
      <c r="H123" s="3"/>
      <c r="I123" s="3"/>
      <c r="J123" s="3"/>
      <c r="K123" s="3"/>
    </row>
    <row r="124" spans="1:11" x14ac:dyDescent="0.3">
      <c r="A124" s="3"/>
      <c r="B124" s="3"/>
      <c r="C124" s="3"/>
      <c r="D124" s="3"/>
      <c r="E124" s="3"/>
      <c r="F124" s="3"/>
      <c r="G124" s="3"/>
      <c r="H124" s="3"/>
      <c r="I124" s="3"/>
      <c r="J124" s="3"/>
      <c r="K124" s="3"/>
    </row>
    <row r="125" spans="1:11" x14ac:dyDescent="0.3">
      <c r="A125" s="3"/>
      <c r="B125" s="3"/>
      <c r="C125" s="3"/>
      <c r="D125" s="3"/>
      <c r="E125" s="3"/>
      <c r="F125" s="3"/>
      <c r="G125" s="3"/>
      <c r="H125" s="3"/>
      <c r="I125" s="3"/>
      <c r="J125" s="3"/>
      <c r="K125" s="3"/>
    </row>
    <row r="126" spans="1:11" x14ac:dyDescent="0.3">
      <c r="A126" s="3"/>
      <c r="B126" s="3"/>
      <c r="C126" s="3"/>
      <c r="D126" s="3"/>
      <c r="E126" s="3"/>
      <c r="F126" s="3"/>
      <c r="G126" s="3"/>
      <c r="H126" s="3"/>
      <c r="I126" s="3"/>
      <c r="J126" s="3"/>
      <c r="K126" s="3"/>
    </row>
    <row r="127" spans="1:11" x14ac:dyDescent="0.3">
      <c r="A127" s="3"/>
      <c r="B127" s="3"/>
      <c r="C127" s="3"/>
      <c r="D127" s="3"/>
      <c r="E127" s="3"/>
      <c r="F127" s="3"/>
      <c r="G127" s="3"/>
      <c r="H127" s="3"/>
      <c r="I127" s="3"/>
      <c r="J127" s="3"/>
      <c r="K127" s="3"/>
    </row>
    <row r="128" spans="1:11" x14ac:dyDescent="0.3">
      <c r="A128" s="3"/>
      <c r="B128" s="3"/>
      <c r="C128" s="3"/>
      <c r="D128" s="3"/>
      <c r="E128" s="3"/>
      <c r="F128" s="3"/>
      <c r="G128" s="3"/>
      <c r="H128" s="3"/>
      <c r="I128" s="3"/>
      <c r="J128" s="3"/>
      <c r="K128" s="3"/>
    </row>
    <row r="129" spans="1:11" x14ac:dyDescent="0.3">
      <c r="A129" s="3"/>
      <c r="B129" s="3"/>
      <c r="C129" s="3"/>
      <c r="D129" s="3"/>
      <c r="E129" s="3"/>
      <c r="F129" s="3"/>
      <c r="G129" s="3"/>
      <c r="H129" s="3"/>
      <c r="I129" s="3"/>
      <c r="J129" s="3"/>
      <c r="K129" s="3"/>
    </row>
    <row r="130" spans="1:11" x14ac:dyDescent="0.3">
      <c r="A130" s="3"/>
      <c r="B130" s="3"/>
      <c r="C130" s="3"/>
      <c r="D130" s="3"/>
      <c r="E130" s="3"/>
      <c r="F130" s="3"/>
      <c r="G130" s="3"/>
      <c r="H130" s="3"/>
      <c r="I130" s="3"/>
      <c r="J130" s="3"/>
      <c r="K130" s="3"/>
    </row>
    <row r="131" spans="1:11" x14ac:dyDescent="0.3">
      <c r="A131" s="3"/>
      <c r="B131" s="3"/>
      <c r="C131" s="3"/>
      <c r="D131" s="3"/>
      <c r="E131" s="3"/>
      <c r="F131" s="3"/>
      <c r="G131" s="3"/>
      <c r="H131" s="3"/>
      <c r="I131" s="3"/>
      <c r="J131" s="3"/>
      <c r="K131" s="3"/>
    </row>
    <row r="132" spans="1:11" x14ac:dyDescent="0.3">
      <c r="A132" s="3"/>
      <c r="B132" s="3"/>
      <c r="C132" s="3"/>
      <c r="D132" s="3"/>
      <c r="E132" s="3"/>
      <c r="F132" s="3"/>
      <c r="G132" s="3"/>
      <c r="H132" s="3"/>
      <c r="I132" s="3"/>
      <c r="J132" s="3"/>
      <c r="K132" s="3"/>
    </row>
    <row r="133" spans="1:11" x14ac:dyDescent="0.3">
      <c r="A133" s="3"/>
      <c r="B133" s="3"/>
      <c r="C133" s="3"/>
      <c r="D133" s="3"/>
      <c r="E133" s="3"/>
      <c r="F133" s="3"/>
      <c r="G133" s="3"/>
      <c r="H133" s="3"/>
      <c r="I133" s="3"/>
      <c r="J133" s="3"/>
      <c r="K133" s="3"/>
    </row>
    <row r="134" spans="1:11" x14ac:dyDescent="0.3">
      <c r="A134" s="3"/>
      <c r="B134" s="3"/>
      <c r="C134" s="3"/>
      <c r="D134" s="3"/>
      <c r="E134" s="3"/>
      <c r="F134" s="3"/>
      <c r="G134" s="3"/>
      <c r="H134" s="3"/>
      <c r="I134" s="3"/>
      <c r="J134" s="3"/>
      <c r="K134" s="3"/>
    </row>
    <row r="135" spans="1:11" x14ac:dyDescent="0.3">
      <c r="A135" s="3"/>
      <c r="B135" s="3"/>
      <c r="C135" s="3"/>
      <c r="D135" s="3"/>
      <c r="E135" s="3"/>
      <c r="F135" s="3"/>
      <c r="G135" s="3"/>
      <c r="H135" s="3"/>
      <c r="I135" s="3"/>
      <c r="J135" s="3"/>
      <c r="K135" s="3"/>
    </row>
    <row r="136" spans="1:11" x14ac:dyDescent="0.3">
      <c r="A136" s="3"/>
      <c r="B136" s="3"/>
      <c r="C136" s="3"/>
      <c r="D136" s="3"/>
      <c r="E136" s="3"/>
      <c r="F136" s="3"/>
      <c r="G136" s="3"/>
      <c r="H136" s="3"/>
      <c r="I136" s="3"/>
      <c r="J136" s="3"/>
      <c r="K136" s="3"/>
    </row>
    <row r="137" spans="1:11" x14ac:dyDescent="0.3">
      <c r="A137" s="3"/>
      <c r="B137" s="3"/>
      <c r="C137" s="3"/>
      <c r="D137" s="3"/>
      <c r="E137" s="3"/>
      <c r="F137" s="3"/>
      <c r="G137" s="3"/>
      <c r="H137" s="3"/>
      <c r="I137" s="3"/>
      <c r="J137" s="3"/>
      <c r="K137" s="3"/>
    </row>
    <row r="138" spans="1:11" x14ac:dyDescent="0.3">
      <c r="A138" s="3"/>
      <c r="B138" s="3"/>
      <c r="C138" s="3"/>
      <c r="D138" s="3"/>
      <c r="E138" s="3"/>
      <c r="F138" s="3"/>
      <c r="G138" s="3"/>
      <c r="H138" s="3"/>
      <c r="I138" s="3"/>
      <c r="J138" s="3"/>
      <c r="K138" s="3"/>
    </row>
    <row r="139" spans="1:11" x14ac:dyDescent="0.3">
      <c r="A139" s="3"/>
      <c r="B139" s="3"/>
      <c r="C139" s="3"/>
      <c r="D139" s="3"/>
      <c r="E139" s="3"/>
      <c r="F139" s="3"/>
      <c r="G139" s="3"/>
      <c r="H139" s="3"/>
      <c r="I139" s="3"/>
      <c r="J139" s="3"/>
      <c r="K139" s="3"/>
    </row>
    <row r="140" spans="1:11" x14ac:dyDescent="0.3">
      <c r="A140" s="3"/>
      <c r="B140" s="3"/>
      <c r="C140" s="3"/>
      <c r="D140" s="3"/>
      <c r="E140" s="3"/>
      <c r="F140" s="3"/>
      <c r="G140" s="3"/>
      <c r="H140" s="3"/>
      <c r="I140" s="3"/>
      <c r="J140" s="3"/>
      <c r="K140" s="3"/>
    </row>
    <row r="141" spans="1:11" x14ac:dyDescent="0.3">
      <c r="A141" s="3"/>
      <c r="B141" s="3"/>
      <c r="C141" s="3"/>
      <c r="D141" s="3"/>
      <c r="E141" s="3"/>
      <c r="F141" s="3"/>
      <c r="G141" s="3"/>
      <c r="H141" s="3"/>
      <c r="I141" s="3"/>
      <c r="J141" s="3"/>
      <c r="K141" s="3"/>
    </row>
    <row r="142" spans="1:11" x14ac:dyDescent="0.3">
      <c r="A142" s="3"/>
      <c r="B142" s="3"/>
      <c r="C142" s="3"/>
      <c r="D142" s="3"/>
      <c r="E142" s="3"/>
      <c r="F142" s="3"/>
      <c r="G142" s="3"/>
      <c r="H142" s="3"/>
      <c r="I142" s="3"/>
      <c r="J142" s="3"/>
      <c r="K142" s="3"/>
    </row>
    <row r="143" spans="1:11" x14ac:dyDescent="0.3">
      <c r="A143" s="3"/>
      <c r="B143" s="3"/>
      <c r="C143" s="3"/>
      <c r="D143" s="3"/>
      <c r="E143" s="3"/>
      <c r="F143" s="3"/>
      <c r="G143" s="3"/>
      <c r="H143" s="3"/>
      <c r="I143" s="3"/>
      <c r="J143" s="3"/>
      <c r="K143" s="3"/>
    </row>
    <row r="144" spans="1:11" x14ac:dyDescent="0.3">
      <c r="A144" s="3"/>
      <c r="B144" s="3"/>
      <c r="C144" s="3"/>
      <c r="D144" s="3"/>
      <c r="E144" s="3"/>
      <c r="F144" s="3"/>
      <c r="G144" s="3"/>
      <c r="H144" s="3"/>
      <c r="I144" s="3"/>
      <c r="J144" s="3"/>
      <c r="K144" s="3"/>
    </row>
    <row r="145" spans="1:11" x14ac:dyDescent="0.3">
      <c r="A145" s="3"/>
      <c r="B145" s="3"/>
      <c r="C145" s="3"/>
      <c r="D145" s="3"/>
      <c r="E145" s="3"/>
      <c r="F145" s="3"/>
      <c r="G145" s="3"/>
      <c r="H145" s="3"/>
      <c r="I145" s="3"/>
      <c r="J145" s="3"/>
      <c r="K145" s="3"/>
    </row>
    <row r="146" spans="1:11" x14ac:dyDescent="0.3">
      <c r="A146" s="3"/>
      <c r="B146" s="3"/>
      <c r="C146" s="3"/>
      <c r="D146" s="3"/>
      <c r="E146" s="3"/>
      <c r="F146" s="3"/>
      <c r="G146" s="3"/>
      <c r="H146" s="3"/>
      <c r="I146" s="3"/>
      <c r="J146" s="3"/>
      <c r="K146" s="3"/>
    </row>
    <row r="147" spans="1:11" x14ac:dyDescent="0.3">
      <c r="A147" s="3"/>
      <c r="B147" s="3"/>
      <c r="C147" s="3"/>
      <c r="D147" s="3"/>
      <c r="E147" s="3"/>
      <c r="F147" s="3"/>
      <c r="G147" s="3"/>
      <c r="H147" s="3"/>
      <c r="I147" s="3"/>
      <c r="J147" s="3"/>
      <c r="K147" s="3"/>
    </row>
    <row r="148" spans="1:11" x14ac:dyDescent="0.3">
      <c r="A148" s="3"/>
      <c r="B148" s="3"/>
      <c r="C148" s="3"/>
      <c r="D148" s="3"/>
      <c r="E148" s="3"/>
      <c r="F148" s="3"/>
      <c r="G148" s="3"/>
      <c r="H148" s="3"/>
      <c r="I148" s="3"/>
      <c r="J148" s="3"/>
      <c r="K148" s="3"/>
    </row>
    <row r="149" spans="1:11" x14ac:dyDescent="0.3">
      <c r="A149" s="3"/>
      <c r="B149" s="3"/>
      <c r="C149" s="3"/>
      <c r="D149" s="3"/>
      <c r="E149" s="3"/>
      <c r="F149" s="3"/>
      <c r="G149" s="3"/>
      <c r="H149" s="3"/>
      <c r="I149" s="3"/>
      <c r="J149" s="3"/>
      <c r="K149" s="3"/>
    </row>
    <row r="150" spans="1:11" x14ac:dyDescent="0.3">
      <c r="A150" s="3"/>
      <c r="B150" s="3"/>
      <c r="C150" s="3"/>
      <c r="D150" s="3"/>
      <c r="E150" s="3"/>
      <c r="F150" s="3"/>
      <c r="G150" s="3"/>
      <c r="H150" s="3"/>
      <c r="I150" s="3"/>
      <c r="J150" s="3"/>
      <c r="K150" s="3"/>
    </row>
    <row r="151" spans="1:11" x14ac:dyDescent="0.3">
      <c r="A151" s="3"/>
      <c r="B151" s="3"/>
      <c r="C151" s="3"/>
      <c r="D151" s="3"/>
      <c r="E151" s="3"/>
      <c r="F151" s="3"/>
      <c r="G151" s="3"/>
      <c r="H151" s="3"/>
      <c r="I151" s="3"/>
      <c r="J151" s="3"/>
      <c r="K151" s="3"/>
    </row>
    <row r="152" spans="1:11" x14ac:dyDescent="0.3">
      <c r="A152" s="3"/>
      <c r="B152" s="3"/>
      <c r="C152" s="3"/>
      <c r="D152" s="3"/>
      <c r="E152" s="3"/>
      <c r="F152" s="3"/>
      <c r="G152" s="3"/>
      <c r="H152" s="3"/>
      <c r="I152" s="3"/>
      <c r="J152" s="3"/>
      <c r="K152" s="3"/>
    </row>
    <row r="153" spans="1:11" x14ac:dyDescent="0.3">
      <c r="A153" s="3"/>
      <c r="B153" s="3"/>
      <c r="C153" s="3"/>
      <c r="D153" s="3"/>
      <c r="E153" s="3"/>
      <c r="F153" s="3"/>
      <c r="G153" s="3"/>
      <c r="H153" s="3"/>
      <c r="I153" s="3"/>
      <c r="J153" s="3"/>
      <c r="K153" s="3"/>
    </row>
    <row r="154" spans="1:11" x14ac:dyDescent="0.3">
      <c r="A154" s="3"/>
      <c r="B154" s="3"/>
      <c r="C154" s="3"/>
      <c r="D154" s="3"/>
      <c r="E154" s="3"/>
      <c r="F154" s="3"/>
      <c r="G154" s="3"/>
      <c r="H154" s="3"/>
      <c r="I154" s="3"/>
      <c r="J154" s="3"/>
      <c r="K154" s="3"/>
    </row>
    <row r="155" spans="1:11" x14ac:dyDescent="0.3">
      <c r="A155" s="3"/>
      <c r="B155" s="3"/>
      <c r="C155" s="3"/>
      <c r="D155" s="3"/>
      <c r="E155" s="3"/>
      <c r="F155" s="3"/>
      <c r="G155" s="3"/>
      <c r="H155" s="3"/>
      <c r="I155" s="3"/>
      <c r="J155" s="3"/>
      <c r="K155" s="3"/>
    </row>
    <row r="156" spans="1:11" x14ac:dyDescent="0.3">
      <c r="A156" s="3"/>
      <c r="B156" s="3"/>
      <c r="C156" s="3"/>
      <c r="D156" s="3"/>
      <c r="E156" s="3"/>
      <c r="F156" s="3"/>
      <c r="G156" s="3"/>
      <c r="H156" s="3"/>
      <c r="I156" s="3"/>
      <c r="J156" s="3"/>
      <c r="K156" s="3"/>
    </row>
  </sheetData>
  <mergeCells count="11">
    <mergeCell ref="A3:I3"/>
    <mergeCell ref="A2:I2"/>
    <mergeCell ref="A1:I1"/>
    <mergeCell ref="B19:B21"/>
    <mergeCell ref="B31:F31"/>
    <mergeCell ref="B33:B34"/>
    <mergeCell ref="B8:F8"/>
    <mergeCell ref="B17:I17"/>
    <mergeCell ref="C12:H12"/>
    <mergeCell ref="C11:H11"/>
    <mergeCell ref="I11:I12"/>
  </mergeCells>
  <printOptions horizontalCentered="1"/>
  <pageMargins left="0.7" right="0.7" top="0.75" bottom="0.75" header="0.3" footer="0.3"/>
  <pageSetup scale="52" fitToHeight="0"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8153272E-BE8D-4777-9A44-2FC8E7D05037}">
          <x14:formula1>
            <xm:f>'Selection Page'!$C$1:$C$93</xm:f>
          </x14:formula1>
          <xm:sqref>C11</xm:sqref>
        </x14:dataValidation>
        <x14:dataValidation type="list" allowBlank="1" showInputMessage="1" showErrorMessage="1" xr:uid="{B04C823D-968D-44C0-8CA7-74D635C8C6C3}">
          <x14:formula1>
            <xm:f>'Selection Page'!$L$1:$L$17</xm:f>
          </x14:formula1>
          <xm:sqref>C12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A0564F9A4414A4A94B62627C536D70F" ma:contentTypeVersion="3" ma:contentTypeDescription="Create a new document." ma:contentTypeScope="" ma:versionID="ab7aeaabef21ae340fe19c9b88626756">
  <xsd:schema xmlns:xsd="http://www.w3.org/2001/XMLSchema" xmlns:xs="http://www.w3.org/2001/XMLSchema" xmlns:p="http://schemas.microsoft.com/office/2006/metadata/properties" xmlns:ns2="4498fcad-af25-402b-ba78-edbcef40e3af" targetNamespace="http://schemas.microsoft.com/office/2006/metadata/properties" ma:root="true" ma:fieldsID="9e6a64f4dbff9534695e4bb3e73afd04" ns2:_="">
    <xsd:import namespace="4498fcad-af25-402b-ba78-edbcef40e3af"/>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98fcad-af25-402b-ba78-edbcef40e3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57198D-D875-4467-B441-76E59354DD30}">
  <ds:schemaRefs>
    <ds:schemaRef ds:uri="http://schemas.microsoft.com/sharepoint/v3/contenttype/forms"/>
  </ds:schemaRefs>
</ds:datastoreItem>
</file>

<file path=customXml/itemProps2.xml><?xml version="1.0" encoding="utf-8"?>
<ds:datastoreItem xmlns:ds="http://schemas.openxmlformats.org/officeDocument/2006/customXml" ds:itemID="{913EE0C2-70C8-4AE8-8941-D509C76E38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98fcad-af25-402b-ba78-edbcef40e3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Notes</vt:lpstr>
      <vt:lpstr>Source</vt:lpstr>
      <vt:lpstr>Ref Source</vt:lpstr>
      <vt:lpstr>Support</vt:lpstr>
      <vt:lpstr>School List</vt:lpstr>
      <vt:lpstr>Selection Page</vt:lpstr>
      <vt:lpstr>Maximum Rates</vt:lpstr>
      <vt:lpstr>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Bucy, Miranda</dc:creator>
  <cp:keywords/>
  <dc:description/>
  <cp:lastModifiedBy>Banks, Jenny</cp:lastModifiedBy>
  <cp:revision/>
  <cp:lastPrinted>2023-07-12T20:09:16Z</cp:lastPrinted>
  <dcterms:created xsi:type="dcterms:W3CDTF">2023-07-06T20:16:56Z</dcterms:created>
  <dcterms:modified xsi:type="dcterms:W3CDTF">2023-08-25T17:14:26Z</dcterms:modified>
  <cp:category/>
  <cp:contentStatus/>
</cp:coreProperties>
</file>