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Bean\Desktop\Projects\ESRD\Budget Neutrality Docs\Renewal BN docs\"/>
    </mc:Choice>
  </mc:AlternateContent>
  <bookViews>
    <workbookView xWindow="0" yWindow="0" windowWidth="9825" windowHeight="7830"/>
  </bookViews>
  <sheets>
    <sheet name="Historical" sheetId="2" r:id="rId1"/>
    <sheet name="Without Waiver" sheetId="3" r:id="rId2"/>
    <sheet name="With Waiver" sheetId="5" r:id="rId3"/>
    <sheet name="Summary" sheetId="1" r:id="rId4"/>
    <sheet name="Caseloads" sheetId="4" r:id="rId5"/>
  </sheets>
  <definedNames>
    <definedName name="PopStatus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5" i="4" l="1"/>
  <c r="E5" i="4" s="1"/>
  <c r="F5" i="4" s="1"/>
  <c r="G5" i="4" s="1"/>
  <c r="H5" i="4" s="1"/>
  <c r="C9" i="2" l="1"/>
  <c r="E12" i="3" s="1"/>
  <c r="F12" i="3" l="1"/>
  <c r="C8" i="5"/>
  <c r="E8" i="5" l="1"/>
  <c r="G12" i="3"/>
  <c r="H12" i="3" s="1"/>
  <c r="I12" i="3" s="1"/>
  <c r="J12" i="3" s="1"/>
  <c r="G8" i="3"/>
  <c r="H8" i="3" s="1"/>
  <c r="I8" i="3" s="1"/>
  <c r="J8" i="3" s="1"/>
  <c r="D4" i="5" l="1"/>
  <c r="D3" i="5"/>
  <c r="C4" i="5"/>
  <c r="C3" i="5"/>
  <c r="D8" i="5"/>
  <c r="C6" i="2"/>
  <c r="B14" i="1" l="1"/>
  <c r="E14" i="3" l="1"/>
  <c r="B6" i="5" l="1"/>
  <c r="F4" i="5" l="1"/>
  <c r="G4" i="5"/>
  <c r="H4" i="5"/>
  <c r="I4" i="5"/>
  <c r="E4" i="5"/>
  <c r="E4" i="4"/>
  <c r="F4" i="4"/>
  <c r="G4" i="4"/>
  <c r="H4" i="4"/>
  <c r="D4" i="4"/>
  <c r="B10" i="3" l="1"/>
  <c r="B4" i="3" s="1"/>
  <c r="D6" i="1"/>
  <c r="D12" i="1" s="1"/>
  <c r="E6" i="1"/>
  <c r="E12" i="1" s="1"/>
  <c r="F6" i="1"/>
  <c r="F12" i="1" s="1"/>
  <c r="G6" i="1"/>
  <c r="G12" i="1" s="1"/>
  <c r="C6" i="1"/>
  <c r="C12" i="1" s="1"/>
  <c r="B7" i="1" l="1"/>
  <c r="B13" i="1" s="1"/>
  <c r="B5" i="4" s="1"/>
  <c r="E11" i="3" l="1"/>
  <c r="F11" i="3" l="1"/>
  <c r="F8" i="5" l="1"/>
  <c r="E7" i="5"/>
  <c r="F13" i="3"/>
  <c r="G11" i="3"/>
  <c r="G8" i="5" l="1"/>
  <c r="C7" i="1"/>
  <c r="E9" i="5"/>
  <c r="C13" i="1" s="1"/>
  <c r="H11" i="3"/>
  <c r="F7" i="5"/>
  <c r="G13" i="3"/>
  <c r="H8" i="5" l="1"/>
  <c r="J11" i="3"/>
  <c r="J13" i="3" s="1"/>
  <c r="I11" i="3"/>
  <c r="C15" i="1"/>
  <c r="F9" i="5"/>
  <c r="D13" i="1" s="1"/>
  <c r="D7" i="1"/>
  <c r="G7" i="5"/>
  <c r="H13" i="3"/>
  <c r="C9" i="1"/>
  <c r="I8" i="5" l="1"/>
  <c r="C17" i="1"/>
  <c r="D15" i="1"/>
  <c r="D9" i="1"/>
  <c r="E7" i="1"/>
  <c r="G9" i="5"/>
  <c r="E13" i="1" s="1"/>
  <c r="I7" i="5"/>
  <c r="H7" i="5"/>
  <c r="I13" i="3"/>
  <c r="K13" i="3" s="1"/>
  <c r="D17" i="1" l="1"/>
  <c r="I9" i="5"/>
  <c r="G13" i="1" s="1"/>
  <c r="G7" i="1"/>
  <c r="H9" i="5"/>
  <c r="F13" i="1" s="1"/>
  <c r="F7" i="1"/>
  <c r="E15" i="1"/>
  <c r="J9" i="5"/>
  <c r="E9" i="1"/>
  <c r="F9" i="1" l="1"/>
  <c r="F15" i="1"/>
  <c r="H7" i="1"/>
  <c r="G9" i="1"/>
  <c r="E17" i="1"/>
  <c r="H13" i="1"/>
  <c r="G15" i="1"/>
  <c r="H15" i="1" l="1"/>
  <c r="F17" i="1"/>
  <c r="H9" i="1"/>
  <c r="G17" i="1"/>
  <c r="H17" i="1" l="1"/>
</calcChain>
</file>

<file path=xl/sharedStrings.xml><?xml version="1.0" encoding="utf-8"?>
<sst xmlns="http://schemas.openxmlformats.org/spreadsheetml/2006/main" count="55" uniqueCount="40">
  <si>
    <t>Without-Waiver Total Expenditures</t>
  </si>
  <si>
    <t>DEMONSTRATION YEARS (DY)</t>
  </si>
  <si>
    <t xml:space="preserve">TOTAL </t>
  </si>
  <si>
    <t>TOTAL</t>
  </si>
  <si>
    <t>With-Waiver Total Expenditures</t>
  </si>
  <si>
    <t xml:space="preserve">TOTAL EXPENDITURES </t>
  </si>
  <si>
    <t xml:space="preserve">ELIGIBLE MEMBER MONTHS </t>
  </si>
  <si>
    <t xml:space="preserve">PMPM COST </t>
  </si>
  <si>
    <t>ELIGIBILITY</t>
  </si>
  <si>
    <t>MONTHS</t>
  </si>
  <si>
    <t>GROUP</t>
  </si>
  <si>
    <t xml:space="preserve"> OF AGING</t>
  </si>
  <si>
    <t>WOW</t>
  </si>
  <si>
    <t>Eligible Member Months</t>
  </si>
  <si>
    <t>n.a.</t>
  </si>
  <si>
    <t>PMPM Cost</t>
  </si>
  <si>
    <t>Total Expenditure</t>
  </si>
  <si>
    <t>TOTAL WW</t>
  </si>
  <si>
    <t>Net Overspend</t>
  </si>
  <si>
    <t>Trend Rate</t>
  </si>
  <si>
    <t>RATE</t>
  </si>
  <si>
    <t>Continue MEGs from Above, As Needed</t>
  </si>
  <si>
    <t>LAST HISTORIC</t>
  </si>
  <si>
    <t>YEAR</t>
  </si>
  <si>
    <t>PB TREND</t>
  </si>
  <si>
    <t>PB Trend Rate(s) Used:</t>
  </si>
  <si>
    <t>Start DY</t>
  </si>
  <si>
    <t>State Fiscal</t>
  </si>
  <si>
    <t>Calendar</t>
  </si>
  <si>
    <t>Other</t>
  </si>
  <si>
    <t>Representative Data Year:</t>
  </si>
  <si>
    <t>Type of State Years:</t>
  </si>
  <si>
    <t>End-stage renal disease</t>
  </si>
  <si>
    <t>ESRD MEG 1</t>
  </si>
  <si>
    <t>ESRD Historical</t>
  </si>
  <si>
    <t>ESRD Without Waiver</t>
  </si>
  <si>
    <t>ESRD With Waiver</t>
  </si>
  <si>
    <t>ESRD Summary</t>
  </si>
  <si>
    <t>ESRD Caseloads</t>
  </si>
  <si>
    <t>Projected ESRD Member Months/Caseloads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</si>
</sst>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 Light"/>
      <family val="2"/>
    </font>
    <font>
      <sz val="10"/>
      <name val="Arial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u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</font>
    <font>
      <i/>
      <sz val="10"/>
      <color theme="1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1"/>
      <color rgb="FF000000"/>
      <name val="Calibri"/>
      <family val="2"/>
    </font>
    <font>
      <i/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4" fillId="0" borderId="0"/>
    <xf numFmtId="0" fontId="10" fillId="0" borderId="0"/>
    <xf numFmtId="0" fontId="13" fillId="0" borderId="0" applyNumberFormat="0" applyBorder="0" applyAlignment="0"/>
    <xf numFmtId="0" fontId="1" fillId="0" borderId="0"/>
    <xf numFmtId="0" fontId="1" fillId="0" borderId="0"/>
  </cellStyleXfs>
  <cellXfs count="192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36" xfId="6" applyFont="1" applyFill="1" applyBorder="1" applyAlignment="1">
      <alignment horizontal="left"/>
    </xf>
    <xf numFmtId="0" fontId="6" fillId="0" borderId="33" xfId="6" applyFont="1" applyFill="1" applyBorder="1" applyAlignment="1">
      <alignment wrapText="1"/>
    </xf>
    <xf numFmtId="0" fontId="5" fillId="0" borderId="0" xfId="4" applyFont="1" applyFill="1" applyBorder="1" applyAlignment="1">
      <alignment horizontal="left"/>
    </xf>
    <xf numFmtId="0" fontId="6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9" fillId="0" borderId="0" xfId="7" applyFont="1" applyFill="1" applyAlignment="1">
      <alignment horizontal="left"/>
    </xf>
    <xf numFmtId="0" fontId="8" fillId="0" borderId="0" xfId="0" applyFont="1" applyFill="1"/>
    <xf numFmtId="0" fontId="8" fillId="0" borderId="0" xfId="7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5" fillId="0" borderId="0" xfId="6" applyFont="1" applyFill="1" applyBorder="1"/>
    <xf numFmtId="0" fontId="3" fillId="0" borderId="5" xfId="0" applyFont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5" fontId="6" fillId="0" borderId="11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6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/>
    <xf numFmtId="38" fontId="9" fillId="0" borderId="36" xfId="7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/>
    <xf numFmtId="0" fontId="7" fillId="0" borderId="3" xfId="0" applyFont="1" applyFill="1" applyBorder="1"/>
    <xf numFmtId="0" fontId="5" fillId="0" borderId="11" xfId="0" applyFont="1" applyFill="1" applyBorder="1" applyAlignment="1">
      <alignment vertical="center" wrapText="1"/>
    </xf>
    <xf numFmtId="0" fontId="9" fillId="0" borderId="38" xfId="7" applyNumberFormat="1" applyFont="1" applyFill="1" applyBorder="1" applyAlignment="1">
      <alignment horizontal="center" vertical="center" wrapText="1"/>
    </xf>
    <xf numFmtId="0" fontId="9" fillId="0" borderId="35" xfId="7" applyNumberFormat="1" applyFont="1" applyFill="1" applyBorder="1" applyAlignment="1">
      <alignment horizontal="center" vertical="center" wrapText="1"/>
    </xf>
    <xf numFmtId="0" fontId="9" fillId="0" borderId="40" xfId="7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6" fillId="0" borderId="20" xfId="2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wrapText="1" shrinkToFit="1"/>
    </xf>
    <xf numFmtId="0" fontId="6" fillId="0" borderId="22" xfId="0" applyFont="1" applyFill="1" applyBorder="1" applyAlignment="1">
      <alignment wrapText="1"/>
    </xf>
    <xf numFmtId="0" fontId="6" fillId="0" borderId="25" xfId="0" applyFont="1" applyBorder="1" applyAlignment="1">
      <alignment wrapText="1"/>
    </xf>
    <xf numFmtId="1" fontId="6" fillId="0" borderId="19" xfId="1" applyNumberFormat="1" applyFont="1" applyFill="1" applyBorder="1" applyAlignment="1" applyProtection="1">
      <alignment horizontal="center" vertical="center"/>
      <protection locked="0"/>
    </xf>
    <xf numFmtId="165" fontId="6" fillId="0" borderId="25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164" fontId="6" fillId="0" borderId="19" xfId="2" applyNumberFormat="1" applyFont="1" applyBorder="1" applyAlignment="1">
      <alignment horizontal="center" vertical="center"/>
    </xf>
    <xf numFmtId="165" fontId="6" fillId="0" borderId="21" xfId="2" applyNumberFormat="1" applyFont="1" applyFill="1" applyBorder="1" applyAlignment="1">
      <alignment horizontal="center" vertical="center"/>
    </xf>
    <xf numFmtId="165" fontId="6" fillId="0" borderId="27" xfId="2" applyNumberFormat="1" applyFont="1" applyFill="1" applyBorder="1" applyAlignment="1">
      <alignment horizontal="center" vertical="center"/>
    </xf>
    <xf numFmtId="166" fontId="6" fillId="0" borderId="19" xfId="3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2" xfId="4" applyFont="1" applyFill="1" applyBorder="1"/>
    <xf numFmtId="165" fontId="6" fillId="0" borderId="22" xfId="2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65" fontId="6" fillId="0" borderId="29" xfId="2" applyNumberFormat="1" applyFont="1" applyFill="1" applyBorder="1" applyAlignment="1">
      <alignment horizontal="center" vertical="center"/>
    </xf>
    <xf numFmtId="165" fontId="6" fillId="0" borderId="45" xfId="2" applyNumberFormat="1" applyFont="1" applyFill="1" applyBorder="1" applyAlignment="1">
      <alignment horizontal="center" vertical="center"/>
    </xf>
    <xf numFmtId="165" fontId="6" fillId="0" borderId="42" xfId="2" applyNumberFormat="1" applyFont="1" applyFill="1" applyBorder="1" applyAlignment="1">
      <alignment horizontal="center" vertical="center"/>
    </xf>
    <xf numFmtId="165" fontId="6" fillId="0" borderId="46" xfId="2" applyNumberFormat="1" applyFont="1" applyFill="1" applyBorder="1" applyAlignment="1">
      <alignment horizontal="center" vertical="center"/>
    </xf>
    <xf numFmtId="165" fontId="5" fillId="0" borderId="10" xfId="2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65" fontId="6" fillId="0" borderId="28" xfId="2" applyNumberFormat="1" applyFont="1" applyFill="1" applyBorder="1" applyAlignment="1">
      <alignment horizontal="center" vertical="center"/>
    </xf>
    <xf numFmtId="165" fontId="6" fillId="0" borderId="30" xfId="2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>
      <alignment horizontal="center" vertical="center"/>
    </xf>
    <xf numFmtId="3" fontId="6" fillId="0" borderId="17" xfId="1" applyNumberFormat="1" applyFont="1" applyFill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 applyProtection="1">
      <alignment horizontal="center" vertical="center"/>
      <protection locked="0"/>
    </xf>
    <xf numFmtId="3" fontId="6" fillId="0" borderId="17" xfId="1" applyNumberFormat="1" applyFont="1" applyFill="1" applyBorder="1" applyAlignment="1" applyProtection="1">
      <alignment horizontal="center" vertical="center"/>
      <protection locked="0"/>
    </xf>
    <xf numFmtId="3" fontId="6" fillId="0" borderId="18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wrapText="1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/>
    </xf>
    <xf numFmtId="165" fontId="6" fillId="0" borderId="18" xfId="2" applyNumberFormat="1" applyFont="1" applyFill="1" applyBorder="1" applyAlignment="1">
      <alignment horizontal="center" vertical="center"/>
    </xf>
    <xf numFmtId="165" fontId="6" fillId="0" borderId="19" xfId="2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165" fontId="6" fillId="0" borderId="16" xfId="2" applyNumberFormat="1" applyFont="1" applyFill="1" applyBorder="1" applyAlignment="1">
      <alignment horizontal="center" vertical="center"/>
    </xf>
    <xf numFmtId="38" fontId="8" fillId="0" borderId="17" xfId="5" applyNumberFormat="1" applyFont="1" applyFill="1" applyBorder="1" applyAlignment="1">
      <alignment horizontal="center" vertical="center"/>
    </xf>
    <xf numFmtId="38" fontId="8" fillId="0" borderId="32" xfId="5" applyNumberFormat="1" applyFont="1" applyFill="1" applyBorder="1" applyAlignment="1">
      <alignment horizontal="center" vertical="center"/>
    </xf>
    <xf numFmtId="0" fontId="9" fillId="0" borderId="2" xfId="7" applyNumberFormat="1" applyFont="1" applyFill="1" applyBorder="1" applyAlignment="1">
      <alignment horizontal="center" vertical="center" wrapText="1"/>
    </xf>
    <xf numFmtId="38" fontId="8" fillId="0" borderId="31" xfId="5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3" borderId="47" xfId="5" applyFont="1" applyBorder="1" applyAlignment="1">
      <alignment horizontal="center" vertical="center"/>
    </xf>
    <xf numFmtId="0" fontId="5" fillId="0" borderId="0" xfId="0" applyFont="1" applyBorder="1" applyAlignment="1"/>
    <xf numFmtId="38" fontId="8" fillId="3" borderId="41" xfId="5" applyNumberFormat="1" applyFont="1" applyBorder="1" applyAlignment="1">
      <alignment horizontal="center" vertical="center"/>
    </xf>
    <xf numFmtId="0" fontId="9" fillId="0" borderId="13" xfId="7" applyFont="1" applyFill="1" applyBorder="1" applyAlignment="1">
      <alignment horizontal="center"/>
    </xf>
    <xf numFmtId="0" fontId="3" fillId="0" borderId="2" xfId="0" applyFont="1" applyBorder="1"/>
    <xf numFmtId="0" fontId="8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Border="1" applyAlignment="1"/>
    <xf numFmtId="166" fontId="6" fillId="0" borderId="22" xfId="2" applyNumberFormat="1" applyFont="1" applyFill="1" applyBorder="1" applyAlignment="1" applyProtection="1">
      <alignment horizontal="center" vertical="center"/>
      <protection locked="0"/>
    </xf>
    <xf numFmtId="165" fontId="6" fillId="0" borderId="48" xfId="2" applyNumberFormat="1" applyFont="1" applyFill="1" applyBorder="1" applyAlignment="1">
      <alignment horizontal="center" vertical="center"/>
    </xf>
    <xf numFmtId="0" fontId="11" fillId="0" borderId="0" xfId="0" applyFont="1" applyFill="1"/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165" fontId="6" fillId="0" borderId="15" xfId="2" applyNumberFormat="1" applyFont="1" applyFill="1" applyBorder="1" applyAlignment="1">
      <alignment horizontal="center" vertical="center"/>
    </xf>
    <xf numFmtId="165" fontId="6" fillId="0" borderId="49" xfId="2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165" fontId="6" fillId="0" borderId="26" xfId="2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/>
    <xf numFmtId="165" fontId="6" fillId="0" borderId="50" xfId="2" applyNumberFormat="1" applyFont="1" applyFill="1" applyBorder="1" applyAlignment="1">
      <alignment horizontal="center" vertical="center"/>
    </xf>
    <xf numFmtId="0" fontId="6" fillId="0" borderId="13" xfId="0" applyFont="1" applyFill="1" applyBorder="1"/>
    <xf numFmtId="0" fontId="5" fillId="0" borderId="15" xfId="0" applyFont="1" applyFill="1" applyBorder="1" applyAlignment="1">
      <alignment wrapText="1"/>
    </xf>
    <xf numFmtId="0" fontId="6" fillId="0" borderId="22" xfId="0" applyFont="1" applyFill="1" applyBorder="1"/>
    <xf numFmtId="0" fontId="11" fillId="0" borderId="22" xfId="0" applyFont="1" applyFill="1" applyBorder="1" applyAlignment="1"/>
    <xf numFmtId="0" fontId="5" fillId="0" borderId="14" xfId="0" applyFont="1" applyFill="1" applyBorder="1"/>
    <xf numFmtId="0" fontId="5" fillId="0" borderId="13" xfId="0" applyFont="1" applyFill="1" applyBorder="1" applyAlignment="1">
      <alignment wrapText="1"/>
    </xf>
    <xf numFmtId="0" fontId="14" fillId="0" borderId="22" xfId="4" applyFont="1" applyFill="1" applyBorder="1"/>
    <xf numFmtId="0" fontId="5" fillId="0" borderId="34" xfId="0" applyFont="1" applyFill="1" applyBorder="1" applyAlignment="1">
      <alignment horizontal="center" vertical="center"/>
    </xf>
    <xf numFmtId="165" fontId="6" fillId="0" borderId="51" xfId="2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65" fontId="6" fillId="0" borderId="14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6" fillId="0" borderId="37" xfId="6" applyFont="1" applyFill="1" applyBorder="1" applyAlignment="1">
      <alignment wrapText="1"/>
    </xf>
    <xf numFmtId="0" fontId="5" fillId="0" borderId="13" xfId="4" applyFont="1" applyFill="1" applyBorder="1" applyAlignment="1">
      <alignment horizontal="center" vertical="center"/>
    </xf>
    <xf numFmtId="8" fontId="6" fillId="0" borderId="16" xfId="4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6" fontId="6" fillId="0" borderId="1" xfId="5" applyNumberFormat="1" applyFont="1" applyFill="1" applyAlignment="1">
      <alignment horizontal="center" vertical="center"/>
    </xf>
    <xf numFmtId="0" fontId="6" fillId="0" borderId="25" xfId="0" applyFont="1" applyFill="1" applyBorder="1" applyAlignment="1">
      <alignment wrapText="1"/>
    </xf>
    <xf numFmtId="10" fontId="6" fillId="0" borderId="25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8" fillId="0" borderId="0" xfId="5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8" fontId="12" fillId="0" borderId="0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6" fillId="0" borderId="20" xfId="2" applyNumberFormat="1" applyFont="1" applyFill="1" applyBorder="1" applyAlignment="1" applyProtection="1">
      <alignment horizontal="center" vertical="center"/>
      <protection locked="0"/>
    </xf>
    <xf numFmtId="164" fontId="6" fillId="0" borderId="21" xfId="2" applyNumberFormat="1" applyFont="1" applyFill="1" applyBorder="1" applyAlignment="1" applyProtection="1">
      <alignment horizontal="center" vertical="center"/>
      <protection locked="0"/>
    </xf>
    <xf numFmtId="164" fontId="6" fillId="0" borderId="27" xfId="2" applyNumberFormat="1" applyFont="1" applyFill="1" applyBorder="1" applyAlignment="1" applyProtection="1">
      <alignment horizontal="center" vertical="center"/>
      <protection locked="0"/>
    </xf>
    <xf numFmtId="164" fontId="5" fillId="0" borderId="22" xfId="2" applyNumberFormat="1" applyFont="1" applyBorder="1" applyAlignment="1">
      <alignment horizontal="center" vertical="center"/>
    </xf>
    <xf numFmtId="164" fontId="6" fillId="0" borderId="39" xfId="2" applyNumberFormat="1" applyFont="1" applyFill="1" applyBorder="1" applyAlignment="1">
      <alignment horizontal="center" vertical="center"/>
    </xf>
    <xf numFmtId="164" fontId="6" fillId="0" borderId="23" xfId="2" applyNumberFormat="1" applyFont="1" applyFill="1" applyBorder="1" applyAlignment="1">
      <alignment horizontal="center" vertical="center"/>
    </xf>
    <xf numFmtId="164" fontId="6" fillId="0" borderId="24" xfId="2" applyNumberFormat="1" applyFont="1" applyFill="1" applyBorder="1" applyAlignment="1">
      <alignment horizontal="center" vertical="center"/>
    </xf>
    <xf numFmtId="164" fontId="6" fillId="0" borderId="25" xfId="2" applyNumberFormat="1" applyFont="1" applyFill="1" applyBorder="1" applyAlignment="1">
      <alignment horizontal="center" vertical="center"/>
    </xf>
    <xf numFmtId="164" fontId="6" fillId="0" borderId="27" xfId="2" applyNumberFormat="1" applyFont="1" applyFill="1" applyBorder="1" applyAlignment="1">
      <alignment horizontal="center" vertical="center"/>
    </xf>
    <xf numFmtId="164" fontId="6" fillId="0" borderId="20" xfId="2" applyNumberFormat="1" applyFont="1" applyFill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164" fontId="6" fillId="0" borderId="23" xfId="2" applyNumberFormat="1" applyFont="1" applyBorder="1" applyAlignment="1">
      <alignment horizontal="center" vertical="center"/>
    </xf>
    <xf numFmtId="164" fontId="6" fillId="0" borderId="24" xfId="2" applyNumberFormat="1" applyFont="1" applyBorder="1" applyAlignment="1">
      <alignment horizontal="center" vertical="center"/>
    </xf>
    <xf numFmtId="164" fontId="6" fillId="0" borderId="22" xfId="2" applyNumberFormat="1" applyFont="1" applyFill="1" applyBorder="1" applyAlignment="1" applyProtection="1">
      <alignment horizontal="center" vertical="center"/>
      <protection locked="0"/>
    </xf>
    <xf numFmtId="164" fontId="6" fillId="3" borderId="47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5" fillId="3" borderId="16" xfId="5" applyFont="1" applyBorder="1" applyAlignment="1">
      <alignment horizontal="center" vertical="center" wrapText="1"/>
    </xf>
    <xf numFmtId="0" fontId="12" fillId="0" borderId="0" xfId="6" applyFont="1" applyFill="1" applyAlignment="1">
      <alignment horizontal="center" vertical="center"/>
    </xf>
    <xf numFmtId="0" fontId="12" fillId="0" borderId="0" xfId="0" applyFont="1" applyFill="1"/>
    <xf numFmtId="0" fontId="15" fillId="0" borderId="0" xfId="0" applyFont="1" applyFill="1"/>
    <xf numFmtId="167" fontId="8" fillId="0" borderId="0" xfId="0" applyNumberFormat="1" applyFont="1" applyFill="1" applyAlignment="1">
      <alignment horizontal="center" vertical="center"/>
    </xf>
    <xf numFmtId="0" fontId="6" fillId="3" borderId="19" xfId="5" applyFont="1" applyBorder="1" applyAlignment="1">
      <alignment horizontal="center" vertical="center"/>
    </xf>
    <xf numFmtId="0" fontId="6" fillId="3" borderId="52" xfId="5" applyFont="1" applyBorder="1" applyAlignment="1">
      <alignment horizontal="center" vertical="center"/>
    </xf>
    <xf numFmtId="6" fontId="6" fillId="3" borderId="19" xfId="5" applyNumberFormat="1" applyFont="1" applyBorder="1" applyAlignment="1">
      <alignment horizontal="center" vertical="center"/>
    </xf>
    <xf numFmtId="38" fontId="6" fillId="3" borderId="43" xfId="5" applyNumberFormat="1" applyFont="1" applyBorder="1" applyAlignment="1">
      <alignment horizontal="center" vertical="center" wrapText="1"/>
    </xf>
    <xf numFmtId="166" fontId="6" fillId="3" borderId="19" xfId="5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9" fillId="0" borderId="9" xfId="7" applyFont="1" applyFill="1" applyBorder="1" applyAlignment="1">
      <alignment horizontal="center" vertical="center"/>
    </xf>
    <xf numFmtId="10" fontId="6" fillId="3" borderId="16" xfId="3" applyNumberFormat="1" applyFont="1" applyFill="1" applyBorder="1" applyAlignment="1">
      <alignment horizontal="center" vertical="center"/>
    </xf>
  </cellXfs>
  <cellStyles count="11">
    <cellStyle name="Comma" xfId="1" builtinId="3"/>
    <cellStyle name="Currency" xfId="2" builtinId="4"/>
    <cellStyle name="Good" xfId="4" builtinId="26"/>
    <cellStyle name="Normal" xfId="0" builtinId="0"/>
    <cellStyle name="Normal 2" xfId="8"/>
    <cellStyle name="Normal 2 2" xfId="6"/>
    <cellStyle name="Normal 5" xfId="7"/>
    <cellStyle name="Normal 5 2" xfId="10"/>
    <cellStyle name="Normal 9" xfId="9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topLeftCell="F1" workbookViewId="0">
      <selection activeCell="H1" sqref="H1:H1048576"/>
    </sheetView>
  </sheetViews>
  <sheetFormatPr defaultColWidth="9.140625" defaultRowHeight="12.75" x14ac:dyDescent="0.2"/>
  <cols>
    <col min="1" max="1" width="9.140625" style="16"/>
    <col min="2" max="2" width="36.7109375" style="16" customWidth="1"/>
    <col min="3" max="7" width="20.7109375" style="27" customWidth="1"/>
    <col min="8" max="16384" width="9.140625" style="16"/>
  </cols>
  <sheetData>
    <row r="1" spans="1:7" x14ac:dyDescent="0.2">
      <c r="A1" s="44" t="s">
        <v>34</v>
      </c>
    </row>
    <row r="2" spans="1:7" ht="13.5" thickBot="1" x14ac:dyDescent="0.25">
      <c r="A2" s="44"/>
    </row>
    <row r="3" spans="1:7" x14ac:dyDescent="0.2">
      <c r="B3" s="20" t="s">
        <v>30</v>
      </c>
      <c r="C3" s="168">
        <v>2018</v>
      </c>
      <c r="D3" s="40"/>
      <c r="E3" s="40"/>
      <c r="F3" s="40"/>
      <c r="G3" s="40"/>
    </row>
    <row r="4" spans="1:7" ht="13.5" thickBot="1" x14ac:dyDescent="0.25">
      <c r="B4" s="20" t="s">
        <v>31</v>
      </c>
      <c r="C4" s="169" t="s">
        <v>28</v>
      </c>
      <c r="D4" s="164" t="s">
        <v>27</v>
      </c>
      <c r="E4" s="164" t="s">
        <v>28</v>
      </c>
      <c r="F4" s="164" t="s">
        <v>29</v>
      </c>
      <c r="G4" s="165"/>
    </row>
    <row r="5" spans="1:7" ht="13.5" thickBot="1" x14ac:dyDescent="0.25">
      <c r="B5" s="20"/>
      <c r="D5" s="40"/>
      <c r="E5" s="40"/>
      <c r="F5" s="40"/>
      <c r="G5" s="16"/>
    </row>
    <row r="6" spans="1:7" ht="13.5" thickBot="1" x14ac:dyDescent="0.25">
      <c r="B6" s="10" t="s">
        <v>33</v>
      </c>
      <c r="C6" s="135">
        <f>C3</f>
        <v>2018</v>
      </c>
      <c r="D6" s="166" t="s">
        <v>32</v>
      </c>
      <c r="E6" s="40"/>
      <c r="F6" s="16"/>
      <c r="G6" s="16"/>
    </row>
    <row r="7" spans="1:7" x14ac:dyDescent="0.2">
      <c r="B7" s="8" t="s">
        <v>5</v>
      </c>
      <c r="C7" s="170">
        <v>1460202.36</v>
      </c>
      <c r="D7" s="166"/>
      <c r="E7" s="40"/>
      <c r="F7" s="16"/>
      <c r="G7" s="16"/>
    </row>
    <row r="8" spans="1:7" ht="13.5" thickBot="1" x14ac:dyDescent="0.25">
      <c r="B8" s="9" t="s">
        <v>6</v>
      </c>
      <c r="C8" s="171">
        <v>2805</v>
      </c>
      <c r="D8" s="16"/>
      <c r="E8" s="40"/>
      <c r="F8" s="16"/>
      <c r="G8" s="16"/>
    </row>
    <row r="9" spans="1:7" ht="13.5" thickBot="1" x14ac:dyDescent="0.25">
      <c r="B9" s="134" t="s">
        <v>7</v>
      </c>
      <c r="C9" s="136">
        <f>C7/C8</f>
        <v>520.5712513368984</v>
      </c>
      <c r="D9" s="16"/>
      <c r="E9" s="40"/>
      <c r="F9" s="16"/>
      <c r="G9" s="16"/>
    </row>
    <row r="10" spans="1:7" x14ac:dyDescent="0.2">
      <c r="B10" s="114"/>
    </row>
    <row r="11" spans="1:7" x14ac:dyDescent="0.2">
      <c r="B11" s="114"/>
    </row>
  </sheetData>
  <dataValidations count="1">
    <dataValidation type="list" allowBlank="1" showInputMessage="1" showErrorMessage="1" promptTitle="Choose" sqref="C4">
      <formula1>$D$4:$F$4</formula1>
    </dataValidation>
  </dataValidations>
  <pageMargins left="0.7" right="0.7" top="0.75" bottom="0.75" header="0.3" footer="0.3"/>
  <pageSetup orientation="portrait" r:id="rId1"/>
  <ignoredErrors>
    <ignoredError sqref="D9 F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3" workbookViewId="0">
      <selection activeCell="D5" sqref="D5"/>
    </sheetView>
  </sheetViews>
  <sheetFormatPr defaultColWidth="9.140625" defaultRowHeight="12.75" x14ac:dyDescent="0.2"/>
  <cols>
    <col min="1" max="1" width="9.140625" style="5"/>
    <col min="2" max="2" width="35.7109375" style="5" bestFit="1" customWidth="1"/>
    <col min="3" max="4" width="10.7109375" style="26" customWidth="1"/>
    <col min="5" max="5" width="13.85546875" style="26" bestFit="1" customWidth="1"/>
    <col min="6" max="6" width="11.85546875" style="26" bestFit="1" customWidth="1"/>
    <col min="7" max="11" width="13.42578125" style="26" bestFit="1" customWidth="1"/>
    <col min="12" max="16384" width="9.140625" style="5"/>
  </cols>
  <sheetData>
    <row r="1" spans="1:13" x14ac:dyDescent="0.2">
      <c r="A1" s="6" t="s">
        <v>35</v>
      </c>
    </row>
    <row r="2" spans="1:13" x14ac:dyDescent="0.2">
      <c r="A2" s="6"/>
    </row>
    <row r="3" spans="1:13" ht="13.5" thickBot="1" x14ac:dyDescent="0.25">
      <c r="A3" s="6"/>
      <c r="B3" s="141" t="s">
        <v>25</v>
      </c>
      <c r="C3" s="142"/>
      <c r="D3" s="143"/>
    </row>
    <row r="4" spans="1:13" ht="13.5" thickBot="1" x14ac:dyDescent="0.25">
      <c r="A4" s="6"/>
      <c r="B4" s="6" t="str">
        <f>B10</f>
        <v>ESRD MEG 1</v>
      </c>
      <c r="C4" s="191">
        <v>4.5999999999999999E-2</v>
      </c>
    </row>
    <row r="5" spans="1:13" ht="15.75" customHeight="1" x14ac:dyDescent="0.25">
      <c r="A5" s="6"/>
      <c r="B5" s="137"/>
      <c r="C5"/>
      <c r="F5" s="161"/>
    </row>
    <row r="6" spans="1:13" ht="13.5" thickBot="1" x14ac:dyDescent="0.25">
      <c r="B6" s="11"/>
      <c r="C6" s="85"/>
      <c r="D6" s="97"/>
      <c r="E6" s="110"/>
      <c r="F6" s="162" t="s">
        <v>26</v>
      </c>
      <c r="G6" s="31"/>
      <c r="H6" s="31"/>
      <c r="I6" s="31"/>
      <c r="J6" s="31"/>
      <c r="K6" s="32"/>
    </row>
    <row r="7" spans="1:13" ht="13.5" thickBot="1" x14ac:dyDescent="0.25">
      <c r="B7" s="12" t="s">
        <v>8</v>
      </c>
      <c r="C7" s="34" t="s">
        <v>24</v>
      </c>
      <c r="D7" s="33" t="s">
        <v>9</v>
      </c>
      <c r="E7" s="23" t="s">
        <v>22</v>
      </c>
      <c r="F7" s="173" t="s">
        <v>1</v>
      </c>
      <c r="G7" s="174"/>
      <c r="H7" s="174"/>
      <c r="I7" s="174"/>
      <c r="J7" s="175"/>
      <c r="K7" s="34" t="s">
        <v>2</v>
      </c>
    </row>
    <row r="8" spans="1:13" ht="13.5" thickBot="1" x14ac:dyDescent="0.25">
      <c r="B8" s="13" t="s">
        <v>10</v>
      </c>
      <c r="C8" s="37" t="s">
        <v>20</v>
      </c>
      <c r="D8" s="35" t="s">
        <v>11</v>
      </c>
      <c r="E8" s="36" t="s">
        <v>23</v>
      </c>
      <c r="F8" s="163">
        <v>2021</v>
      </c>
      <c r="G8" s="46">
        <f>F8+1</f>
        <v>2022</v>
      </c>
      <c r="H8" s="46">
        <f t="shared" ref="H8:J8" si="0">G8+1</f>
        <v>2023</v>
      </c>
      <c r="I8" s="46">
        <f t="shared" si="0"/>
        <v>2024</v>
      </c>
      <c r="J8" s="47">
        <f t="shared" si="0"/>
        <v>2025</v>
      </c>
      <c r="K8" s="37" t="s">
        <v>12</v>
      </c>
    </row>
    <row r="9" spans="1:13" x14ac:dyDescent="0.2">
      <c r="B9" s="14"/>
      <c r="C9" s="38"/>
      <c r="D9" s="38"/>
      <c r="E9" s="39"/>
      <c r="F9" s="39"/>
      <c r="G9" s="39"/>
      <c r="H9" s="39"/>
      <c r="I9" s="39"/>
      <c r="J9" s="39"/>
      <c r="K9" s="38"/>
    </row>
    <row r="10" spans="1:13" ht="15.75" customHeight="1" thickBot="1" x14ac:dyDescent="0.25">
      <c r="B10" s="111" t="str">
        <f>Historical!B6</f>
        <v>ESRD MEG 1</v>
      </c>
      <c r="C10" s="32"/>
      <c r="D10" s="32"/>
      <c r="E10" s="32"/>
      <c r="F10" s="32"/>
      <c r="G10" s="32"/>
      <c r="H10" s="5"/>
      <c r="I10" s="5"/>
      <c r="J10" s="5"/>
      <c r="K10" s="5"/>
    </row>
    <row r="11" spans="1:13" x14ac:dyDescent="0.2">
      <c r="B11" s="60" t="s">
        <v>13</v>
      </c>
      <c r="C11" s="69" t="s">
        <v>14</v>
      </c>
      <c r="D11" s="70" t="s">
        <v>14</v>
      </c>
      <c r="E11" s="86">
        <f>Historical!C8</f>
        <v>2805</v>
      </c>
      <c r="F11" s="86">
        <f>Caseloads!D5</f>
        <v>2805</v>
      </c>
      <c r="G11" s="87">
        <f>Caseloads!E5</f>
        <v>2805</v>
      </c>
      <c r="H11" s="87">
        <f>Caseloads!F5</f>
        <v>2805</v>
      </c>
      <c r="I11" s="87">
        <f>Caseloads!G5</f>
        <v>2805</v>
      </c>
      <c r="J11" s="88">
        <f>Caseloads!H5</f>
        <v>2805</v>
      </c>
      <c r="K11" s="66"/>
    </row>
    <row r="12" spans="1:13" x14ac:dyDescent="0.2">
      <c r="B12" s="61" t="s">
        <v>15</v>
      </c>
      <c r="C12" s="138">
        <f>C4</f>
        <v>4.5999999999999999E-2</v>
      </c>
      <c r="D12" s="104">
        <v>36</v>
      </c>
      <c r="E12" s="160">
        <f>Historical!C9</f>
        <v>520.5712513368984</v>
      </c>
      <c r="F12" s="154">
        <f>ROUND(E12*(1+C12)^(D12/12),2)</f>
        <v>595.77</v>
      </c>
      <c r="G12" s="155">
        <f>ROUND((1+$C$12)*F12,2)</f>
        <v>623.17999999999995</v>
      </c>
      <c r="H12" s="155">
        <f>ROUND((1+$C$12)*G12,2)</f>
        <v>651.85</v>
      </c>
      <c r="I12" s="155">
        <f>ROUND((1+$C$12)*H12,2)</f>
        <v>681.84</v>
      </c>
      <c r="J12" s="155">
        <f>ROUND((1+$C$12)*I12,2)</f>
        <v>713.2</v>
      </c>
      <c r="K12" s="149"/>
      <c r="M12" s="6"/>
    </row>
    <row r="13" spans="1:13" ht="13.5" thickBot="1" x14ac:dyDescent="0.25">
      <c r="B13" s="139" t="s">
        <v>16</v>
      </c>
      <c r="C13" s="140"/>
      <c r="D13" s="71"/>
      <c r="E13" s="65"/>
      <c r="F13" s="156">
        <f>+F11*F12</f>
        <v>1671134.8499999999</v>
      </c>
      <c r="G13" s="157">
        <f>+G11*G12</f>
        <v>1748019.9</v>
      </c>
      <c r="H13" s="157">
        <f>+H11*H12</f>
        <v>1828439.25</v>
      </c>
      <c r="I13" s="157">
        <f>+I11*I12</f>
        <v>1912561.2000000002</v>
      </c>
      <c r="J13" s="158">
        <f>+J11*J12</f>
        <v>2000526.0000000002</v>
      </c>
      <c r="K13" s="153">
        <f>SUM(F13:J13)</f>
        <v>9160681.2000000011</v>
      </c>
      <c r="M13" s="6"/>
    </row>
    <row r="14" spans="1:13" x14ac:dyDescent="0.2">
      <c r="B14" s="176" t="s">
        <v>21</v>
      </c>
      <c r="C14" s="176"/>
      <c r="D14" s="105"/>
      <c r="E14" s="144" t="e">
        <f>Historical!#REF!</f>
        <v>#REF!</v>
      </c>
      <c r="F14" s="32"/>
      <c r="G14" s="32"/>
      <c r="H14" s="32"/>
      <c r="I14" s="32"/>
      <c r="J14" s="32"/>
      <c r="K14" s="32"/>
    </row>
    <row r="15" spans="1:13" x14ac:dyDescent="0.2">
      <c r="B15" s="133"/>
      <c r="C15" s="133"/>
      <c r="D15" s="105"/>
      <c r="E15" s="103"/>
      <c r="F15" s="32"/>
      <c r="G15" s="32"/>
      <c r="H15" s="32"/>
      <c r="I15" s="32"/>
      <c r="J15" s="32"/>
      <c r="K15" s="32"/>
    </row>
    <row r="23" spans="2:2" x14ac:dyDescent="0.2">
      <c r="B23" s="109"/>
    </row>
    <row r="33" spans="7:10" x14ac:dyDescent="0.2">
      <c r="G33" s="84"/>
      <c r="H33" s="84"/>
      <c r="I33" s="84"/>
      <c r="J33" s="84"/>
    </row>
    <row r="34" spans="7:10" x14ac:dyDescent="0.2">
      <c r="G34" s="84"/>
      <c r="H34" s="84"/>
      <c r="I34" s="84"/>
      <c r="J34" s="84"/>
    </row>
    <row r="35" spans="7:10" x14ac:dyDescent="0.2">
      <c r="G35" s="84"/>
      <c r="H35" s="84"/>
      <c r="I35" s="84"/>
      <c r="J35" s="84"/>
    </row>
    <row r="36" spans="7:10" x14ac:dyDescent="0.2">
      <c r="G36" s="84"/>
      <c r="H36" s="84"/>
      <c r="I36" s="84"/>
      <c r="J36" s="84"/>
    </row>
    <row r="37" spans="7:10" x14ac:dyDescent="0.2">
      <c r="G37" s="84"/>
      <c r="H37" s="84"/>
      <c r="I37" s="84"/>
      <c r="J37" s="84"/>
    </row>
    <row r="38" spans="7:10" x14ac:dyDescent="0.2">
      <c r="G38" s="84"/>
      <c r="H38" s="84"/>
      <c r="I38" s="84"/>
      <c r="J38" s="84"/>
    </row>
    <row r="39" spans="7:10" x14ac:dyDescent="0.2">
      <c r="G39" s="84"/>
      <c r="H39" s="84"/>
      <c r="I39" s="84"/>
      <c r="J39" s="84"/>
    </row>
  </sheetData>
  <mergeCells count="2">
    <mergeCell ref="F7:J7"/>
    <mergeCell ref="B14:C14"/>
  </mergeCells>
  <pageMargins left="0.7" right="0.7" top="0.75" bottom="0.75" header="0.3" footer="0.3"/>
  <pageSetup orientation="portrait" r:id="rId1"/>
  <ignoredErrors>
    <ignoredError sqref="E11 E13" unlockedFormula="1"/>
    <ignoredError sqref="E14:K14 K12 F13:I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4" workbookViewId="0">
      <selection activeCell="C25" sqref="C25"/>
    </sheetView>
  </sheetViews>
  <sheetFormatPr defaultColWidth="9.140625" defaultRowHeight="12.75" x14ac:dyDescent="0.2"/>
  <cols>
    <col min="1" max="1" width="9.140625" style="5"/>
    <col min="2" max="2" width="24.7109375" style="5" customWidth="1"/>
    <col min="3" max="3" width="13.85546875" style="26" bestFit="1" customWidth="1"/>
    <col min="4" max="4" width="10.7109375" style="26" customWidth="1"/>
    <col min="5" max="10" width="13.85546875" style="26" customWidth="1"/>
    <col min="11" max="11" width="13.85546875" style="5" customWidth="1"/>
    <col min="12" max="16384" width="9.140625" style="5"/>
  </cols>
  <sheetData>
    <row r="1" spans="1:12" x14ac:dyDescent="0.2">
      <c r="A1" s="6" t="s">
        <v>36</v>
      </c>
    </row>
    <row r="2" spans="1:12" ht="13.5" thickBot="1" x14ac:dyDescent="0.25">
      <c r="E2" s="41"/>
      <c r="F2" s="41"/>
      <c r="G2" s="41"/>
      <c r="H2" s="41"/>
      <c r="I2" s="41"/>
    </row>
    <row r="3" spans="1:12" ht="12.75" customHeight="1" thickBot="1" x14ac:dyDescent="0.25">
      <c r="B3" s="108" t="s">
        <v>8</v>
      </c>
      <c r="C3" s="145" t="str">
        <f>'Without Waiver'!E7</f>
        <v>LAST HISTORIC</v>
      </c>
      <c r="D3" s="28" t="str">
        <f>'Without Waiver'!C7</f>
        <v>PB TREND</v>
      </c>
      <c r="E3" s="177" t="s">
        <v>1</v>
      </c>
      <c r="F3" s="178"/>
      <c r="G3" s="178"/>
      <c r="H3" s="178"/>
      <c r="I3" s="179"/>
      <c r="J3" s="1" t="s">
        <v>17</v>
      </c>
    </row>
    <row r="4" spans="1:12" ht="12.75" customHeight="1" thickBot="1" x14ac:dyDescent="0.25">
      <c r="B4" s="21" t="s">
        <v>10</v>
      </c>
      <c r="C4" s="30" t="str">
        <f>'Without Waiver'!E8</f>
        <v>YEAR</v>
      </c>
      <c r="D4" s="30" t="str">
        <f>'Without Waiver'!C8</f>
        <v>RATE</v>
      </c>
      <c r="E4" s="29">
        <f>'Without Waiver'!F8</f>
        <v>2021</v>
      </c>
      <c r="F4" s="29">
        <f>'Without Waiver'!G8</f>
        <v>2022</v>
      </c>
      <c r="G4" s="29">
        <f>'Without Waiver'!H8</f>
        <v>2023</v>
      </c>
      <c r="H4" s="29">
        <f>'Without Waiver'!I8</f>
        <v>2024</v>
      </c>
      <c r="I4" s="29">
        <f>'Without Waiver'!J8</f>
        <v>2025</v>
      </c>
      <c r="J4" s="2"/>
    </row>
    <row r="5" spans="1:12" ht="12.75" customHeight="1" x14ac:dyDescent="0.2">
      <c r="B5" s="56"/>
      <c r="C5" s="57"/>
      <c r="D5" s="57"/>
      <c r="E5" s="57"/>
      <c r="F5" s="57"/>
      <c r="G5" s="57"/>
      <c r="H5" s="57"/>
      <c r="I5" s="57"/>
      <c r="J5" s="58"/>
    </row>
    <row r="6" spans="1:12" ht="12.75" customHeight="1" thickBot="1" x14ac:dyDescent="0.25">
      <c r="B6" s="180" t="str">
        <f>Historical!B6</f>
        <v>ESRD MEG 1</v>
      </c>
      <c r="C6" s="180"/>
      <c r="D6" s="180"/>
      <c r="E6" s="7"/>
      <c r="F6" s="7"/>
      <c r="G6" s="32"/>
      <c r="H6" s="32"/>
      <c r="I6" s="32"/>
      <c r="J6" s="32"/>
      <c r="K6" s="32"/>
      <c r="L6" s="32"/>
    </row>
    <row r="7" spans="1:12" ht="12.75" customHeight="1" x14ac:dyDescent="0.2">
      <c r="B7" s="60" t="s">
        <v>13</v>
      </c>
      <c r="C7" s="63"/>
      <c r="D7" s="63"/>
      <c r="E7" s="89">
        <f>'Without Waiver'!F11</f>
        <v>2805</v>
      </c>
      <c r="F7" s="90">
        <f>'Without Waiver'!G11</f>
        <v>2805</v>
      </c>
      <c r="G7" s="90">
        <f>'Without Waiver'!H11</f>
        <v>2805</v>
      </c>
      <c r="H7" s="90">
        <f>'Without Waiver'!I11</f>
        <v>2805</v>
      </c>
      <c r="I7" s="91">
        <f>'Without Waiver'!J11</f>
        <v>2805</v>
      </c>
      <c r="J7" s="66"/>
      <c r="L7" s="6"/>
    </row>
    <row r="8" spans="1:12" ht="12.75" customHeight="1" x14ac:dyDescent="0.2">
      <c r="B8" s="61" t="s">
        <v>15</v>
      </c>
      <c r="C8" s="159">
        <f>'Without Waiver'!E12</f>
        <v>520.5712513368984</v>
      </c>
      <c r="D8" s="112">
        <f>'Without Waiver'!C4</f>
        <v>4.5999999999999999E-2</v>
      </c>
      <c r="E8" s="148">
        <f>'Without Waiver'!F12</f>
        <v>595.77</v>
      </c>
      <c r="F8" s="146">
        <f>'Without Waiver'!G12</f>
        <v>623.17999999999995</v>
      </c>
      <c r="G8" s="146">
        <f>'Without Waiver'!H12</f>
        <v>651.85</v>
      </c>
      <c r="H8" s="146">
        <f>'Without Waiver'!I12</f>
        <v>681.84</v>
      </c>
      <c r="I8" s="147">
        <f>'Without Waiver'!J12</f>
        <v>713.2</v>
      </c>
      <c r="J8" s="149"/>
    </row>
    <row r="9" spans="1:12" ht="12.75" customHeight="1" thickBot="1" x14ac:dyDescent="0.25">
      <c r="B9" s="62" t="s">
        <v>16</v>
      </c>
      <c r="C9" s="64"/>
      <c r="D9" s="64"/>
      <c r="E9" s="150">
        <f>'Without Waiver'!F13</f>
        <v>1671134.8499999999</v>
      </c>
      <c r="F9" s="151">
        <f>'Without Waiver'!G13</f>
        <v>1748019.9</v>
      </c>
      <c r="G9" s="151">
        <f>'Without Waiver'!H13</f>
        <v>1828439.25</v>
      </c>
      <c r="H9" s="151">
        <f>'Without Waiver'!I13</f>
        <v>1912561.2000000002</v>
      </c>
      <c r="I9" s="152">
        <f>'Without Waiver'!J13</f>
        <v>2000526.0000000002</v>
      </c>
      <c r="J9" s="153">
        <f>'Without Waiver'!K13</f>
        <v>9160681.2000000011</v>
      </c>
    </row>
    <row r="10" spans="1:12" x14ac:dyDescent="0.2">
      <c r="B10" s="114" t="s">
        <v>21</v>
      </c>
      <c r="C10" s="93"/>
      <c r="D10" s="93"/>
      <c r="E10" s="115"/>
      <c r="F10" s="115"/>
      <c r="G10" s="115"/>
      <c r="H10" s="115"/>
      <c r="I10" s="115"/>
      <c r="J10" s="93"/>
    </row>
    <row r="11" spans="1:12" x14ac:dyDescent="0.2">
      <c r="B11" s="92"/>
      <c r="C11" s="93"/>
      <c r="D11" s="93"/>
      <c r="E11" s="93"/>
      <c r="F11" s="93"/>
      <c r="G11" s="93"/>
      <c r="H11" s="93"/>
      <c r="I11" s="93"/>
      <c r="J11" s="93"/>
    </row>
  </sheetData>
  <mergeCells count="2">
    <mergeCell ref="E3:I3"/>
    <mergeCell ref="B6:D6"/>
  </mergeCells>
  <pageMargins left="0.7" right="0.7" top="0.75" bottom="0.75" header="0.3" footer="0.3"/>
  <pageSetup orientation="portrait" r:id="rId1"/>
  <ignoredErrors>
    <ignoredError sqref="E7:I7 D8" unlockedFormula="1"/>
    <ignoredError sqref="F8:I8" evalError="1" unlockedFormula="1"/>
    <ignoredError sqref="B9:J9 B8 J8 B11:J1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3" sqref="A3:XFD3"/>
    </sheetView>
  </sheetViews>
  <sheetFormatPr defaultColWidth="9.140625" defaultRowHeight="12.75" x14ac:dyDescent="0.2"/>
  <cols>
    <col min="1" max="1" width="9.140625" style="5"/>
    <col min="2" max="2" width="37.140625" style="5" customWidth="1"/>
    <col min="3" max="8" width="22.140625" style="26" customWidth="1"/>
    <col min="9" max="16384" width="9.140625" style="5"/>
  </cols>
  <sheetData>
    <row r="1" spans="1:10" x14ac:dyDescent="0.2">
      <c r="A1" s="6" t="s">
        <v>37</v>
      </c>
    </row>
    <row r="2" spans="1:10" x14ac:dyDescent="0.2">
      <c r="A2" s="6"/>
    </row>
    <row r="3" spans="1:10" x14ac:dyDescent="0.2">
      <c r="B3" s="4"/>
      <c r="C3" s="3"/>
      <c r="D3" s="3"/>
      <c r="E3" s="3"/>
      <c r="F3" s="3"/>
      <c r="G3" s="3"/>
      <c r="H3" s="3"/>
    </row>
    <row r="4" spans="1:10" ht="13.5" thickBot="1" x14ac:dyDescent="0.25">
      <c r="B4" s="4" t="s">
        <v>0</v>
      </c>
      <c r="C4" s="22"/>
      <c r="D4" s="22"/>
      <c r="E4" s="22"/>
      <c r="F4" s="22"/>
      <c r="G4" s="22"/>
      <c r="H4" s="3"/>
      <c r="J4" s="6"/>
    </row>
    <row r="5" spans="1:10" ht="13.5" thickBot="1" x14ac:dyDescent="0.25">
      <c r="B5" s="122"/>
      <c r="C5" s="184" t="s">
        <v>1</v>
      </c>
      <c r="D5" s="184"/>
      <c r="E5" s="184"/>
      <c r="F5" s="184"/>
      <c r="G5" s="185"/>
      <c r="H5" s="186" t="s">
        <v>2</v>
      </c>
    </row>
    <row r="6" spans="1:10" ht="13.5" thickBot="1" x14ac:dyDescent="0.25">
      <c r="B6" s="123"/>
      <c r="C6" s="118">
        <f>'Without Waiver'!F8</f>
        <v>2021</v>
      </c>
      <c r="D6" s="80">
        <f>'Without Waiver'!G8</f>
        <v>2022</v>
      </c>
      <c r="E6" s="80">
        <f>'Without Waiver'!H8</f>
        <v>2023</v>
      </c>
      <c r="F6" s="80">
        <f>'Without Waiver'!I8</f>
        <v>2024</v>
      </c>
      <c r="G6" s="81">
        <f>'Without Waiver'!J8</f>
        <v>2025</v>
      </c>
      <c r="H6" s="187"/>
    </row>
    <row r="7" spans="1:10" x14ac:dyDescent="0.2">
      <c r="B7" s="124" t="str">
        <f>'Without Waiver'!B10</f>
        <v>ESRD MEG 1</v>
      </c>
      <c r="C7" s="119">
        <f>'Without Waiver'!F13</f>
        <v>1671134.8499999999</v>
      </c>
      <c r="D7" s="94">
        <f>'Without Waiver'!G13</f>
        <v>1748019.9</v>
      </c>
      <c r="E7" s="94">
        <f>'Without Waiver'!H13</f>
        <v>1828439.25</v>
      </c>
      <c r="F7" s="94">
        <f>'Without Waiver'!I13</f>
        <v>1912561.2000000002</v>
      </c>
      <c r="G7" s="95">
        <f>'Without Waiver'!J13</f>
        <v>2000526.0000000002</v>
      </c>
      <c r="H7" s="96">
        <f>SUM(C7:G7)</f>
        <v>9160681.2000000011</v>
      </c>
    </row>
    <row r="8" spans="1:10" ht="13.5" thickBot="1" x14ac:dyDescent="0.25">
      <c r="B8" s="125" t="s">
        <v>21</v>
      </c>
      <c r="C8" s="120"/>
      <c r="D8" s="59"/>
      <c r="E8" s="59"/>
      <c r="F8" s="59"/>
      <c r="G8" s="67"/>
      <c r="H8" s="116"/>
    </row>
    <row r="9" spans="1:10" ht="13.5" thickBot="1" x14ac:dyDescent="0.25">
      <c r="B9" s="126" t="s">
        <v>3</v>
      </c>
      <c r="C9" s="121">
        <f t="shared" ref="C9:H9" si="0">SUM(C7:C7)</f>
        <v>1671134.8499999999</v>
      </c>
      <c r="D9" s="113">
        <f t="shared" si="0"/>
        <v>1748019.9</v>
      </c>
      <c r="E9" s="113">
        <f t="shared" si="0"/>
        <v>1828439.25</v>
      </c>
      <c r="F9" s="113">
        <f t="shared" si="0"/>
        <v>1912561.2000000002</v>
      </c>
      <c r="G9" s="117">
        <f t="shared" si="0"/>
        <v>2000526.0000000002</v>
      </c>
      <c r="H9" s="98">
        <f t="shared" si="0"/>
        <v>9160681.2000000011</v>
      </c>
    </row>
    <row r="10" spans="1:10" x14ac:dyDescent="0.2">
      <c r="B10" s="50"/>
      <c r="C10" s="25"/>
      <c r="D10" s="25"/>
      <c r="E10" s="25"/>
      <c r="F10" s="25"/>
      <c r="G10" s="25"/>
      <c r="H10" s="24"/>
      <c r="I10" s="48"/>
    </row>
    <row r="11" spans="1:10" ht="13.5" thickBot="1" x14ac:dyDescent="0.25">
      <c r="B11" s="51" t="s">
        <v>4</v>
      </c>
      <c r="C11" s="49"/>
      <c r="D11" s="49"/>
      <c r="E11" s="49"/>
      <c r="F11" s="49"/>
      <c r="G11" s="49"/>
      <c r="H11" s="52"/>
    </row>
    <row r="12" spans="1:10" ht="13.5" thickBot="1" x14ac:dyDescent="0.25">
      <c r="B12" s="127"/>
      <c r="C12" s="118">
        <f>C6</f>
        <v>2021</v>
      </c>
      <c r="D12" s="80">
        <f>D6</f>
        <v>2022</v>
      </c>
      <c r="E12" s="80">
        <f>E6</f>
        <v>2023</v>
      </c>
      <c r="F12" s="80">
        <f>F6</f>
        <v>2024</v>
      </c>
      <c r="G12" s="129">
        <f>G6</f>
        <v>2025</v>
      </c>
      <c r="H12" s="131" t="s">
        <v>3</v>
      </c>
    </row>
    <row r="13" spans="1:10" x14ac:dyDescent="0.2">
      <c r="B13" s="72" t="str">
        <f>B7</f>
        <v>ESRD MEG 1</v>
      </c>
      <c r="C13" s="76">
        <f>'With Waiver'!E9</f>
        <v>1671134.8499999999</v>
      </c>
      <c r="D13" s="77">
        <f>'With Waiver'!F9</f>
        <v>1748019.9</v>
      </c>
      <c r="E13" s="77">
        <f>'With Waiver'!G9</f>
        <v>1828439.25</v>
      </c>
      <c r="F13" s="77">
        <f>'With Waiver'!H9</f>
        <v>1912561.2000000002</v>
      </c>
      <c r="G13" s="130">
        <f>'With Waiver'!I9</f>
        <v>2000526.0000000002</v>
      </c>
      <c r="H13" s="78">
        <f>SUM(C13:G13)</f>
        <v>9160681.2000000011</v>
      </c>
    </row>
    <row r="14" spans="1:10" x14ac:dyDescent="0.2">
      <c r="B14" s="128" t="str">
        <f>B8</f>
        <v>Continue MEGs from Above, As Needed</v>
      </c>
      <c r="C14" s="68"/>
      <c r="D14" s="59"/>
      <c r="E14" s="59"/>
      <c r="F14" s="59"/>
      <c r="G14" s="67"/>
      <c r="H14" s="73"/>
    </row>
    <row r="15" spans="1:10" ht="13.5" thickBot="1" x14ac:dyDescent="0.25">
      <c r="B15" s="126" t="s">
        <v>3</v>
      </c>
      <c r="C15" s="121">
        <f t="shared" ref="C15:H15" si="1">SUM(C13:C13)</f>
        <v>1671134.8499999999</v>
      </c>
      <c r="D15" s="113">
        <f t="shared" si="1"/>
        <v>1748019.9</v>
      </c>
      <c r="E15" s="113">
        <f t="shared" si="1"/>
        <v>1828439.25</v>
      </c>
      <c r="F15" s="113">
        <f t="shared" si="1"/>
        <v>1912561.2000000002</v>
      </c>
      <c r="G15" s="117">
        <f t="shared" si="1"/>
        <v>2000526.0000000002</v>
      </c>
      <c r="H15" s="132">
        <f t="shared" si="1"/>
        <v>9160681.2000000011</v>
      </c>
    </row>
    <row r="16" spans="1:10" ht="15.75" customHeight="1" thickBot="1" x14ac:dyDescent="0.25">
      <c r="B16" s="181"/>
      <c r="C16" s="182"/>
      <c r="D16" s="182"/>
      <c r="E16" s="182"/>
      <c r="F16" s="182"/>
      <c r="G16" s="182"/>
      <c r="H16" s="183"/>
    </row>
    <row r="17" spans="2:10" s="43" customFormat="1" ht="13.5" thickBot="1" x14ac:dyDescent="0.3">
      <c r="B17" s="74" t="s">
        <v>18</v>
      </c>
      <c r="C17" s="82">
        <f t="shared" ref="C17:H17" si="2">C9-C15</f>
        <v>0</v>
      </c>
      <c r="D17" s="75">
        <f t="shared" si="2"/>
        <v>0</v>
      </c>
      <c r="E17" s="75">
        <f t="shared" si="2"/>
        <v>0</v>
      </c>
      <c r="F17" s="75">
        <f t="shared" si="2"/>
        <v>0</v>
      </c>
      <c r="G17" s="83">
        <f t="shared" si="2"/>
        <v>0</v>
      </c>
      <c r="H17" s="79">
        <f t="shared" si="2"/>
        <v>0</v>
      </c>
      <c r="J17" s="42"/>
    </row>
  </sheetData>
  <mergeCells count="3">
    <mergeCell ref="B16:H16"/>
    <mergeCell ref="C5:G5"/>
    <mergeCell ref="H5:H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8" sqref="B8"/>
    </sheetView>
  </sheetViews>
  <sheetFormatPr defaultColWidth="9.140625" defaultRowHeight="12.75" x14ac:dyDescent="0.2"/>
  <cols>
    <col min="1" max="1" width="9.140625" style="16"/>
    <col min="2" max="2" width="44.42578125" style="19" bestFit="1" customWidth="1"/>
    <col min="3" max="3" width="10.7109375" style="19" customWidth="1"/>
    <col min="4" max="8" width="15.7109375" style="27" customWidth="1"/>
    <col min="9" max="16384" width="9.140625" style="16"/>
  </cols>
  <sheetData>
    <row r="1" spans="1:8" x14ac:dyDescent="0.2">
      <c r="A1" s="44" t="s">
        <v>38</v>
      </c>
    </row>
    <row r="2" spans="1:8" ht="13.5" thickBot="1" x14ac:dyDescent="0.25">
      <c r="A2" s="44"/>
    </row>
    <row r="3" spans="1:8" ht="13.5" thickBot="1" x14ac:dyDescent="0.25">
      <c r="B3" s="15" t="s">
        <v>39</v>
      </c>
      <c r="C3" s="17"/>
      <c r="D3" s="188" t="s">
        <v>1</v>
      </c>
      <c r="E3" s="189"/>
      <c r="F3" s="189"/>
      <c r="G3" s="189"/>
      <c r="H3" s="190"/>
    </row>
    <row r="4" spans="1:8" ht="13.5" thickBot="1" x14ac:dyDescent="0.25">
      <c r="B4" s="17"/>
      <c r="C4" s="107" t="s">
        <v>19</v>
      </c>
      <c r="D4" s="101">
        <f>'Without Waiver'!F8</f>
        <v>2021</v>
      </c>
      <c r="E4" s="53">
        <f>'Without Waiver'!G8</f>
        <v>2022</v>
      </c>
      <c r="F4" s="54">
        <f>'Without Waiver'!H8</f>
        <v>2023</v>
      </c>
      <c r="G4" s="54">
        <f>'Without Waiver'!I8</f>
        <v>2024</v>
      </c>
      <c r="H4" s="55">
        <f>'Without Waiver'!J8</f>
        <v>2025</v>
      </c>
    </row>
    <row r="5" spans="1:8" s="18" customFormat="1" x14ac:dyDescent="0.2">
      <c r="B5" s="45" t="str">
        <f>Summary!B13</f>
        <v>ESRD MEG 1</v>
      </c>
      <c r="C5" s="172">
        <v>0</v>
      </c>
      <c r="D5" s="106">
        <f>Historical!C8*(1+C5)^3</f>
        <v>2805</v>
      </c>
      <c r="E5" s="102">
        <f>D5*(1+$C$5)</f>
        <v>2805</v>
      </c>
      <c r="F5" s="99">
        <f>E5*(1+$C$5)</f>
        <v>2805</v>
      </c>
      <c r="G5" s="99">
        <f>F5*(1+$C$5)</f>
        <v>2805</v>
      </c>
      <c r="H5" s="100">
        <f>G5*(1+$C$5)</f>
        <v>2805</v>
      </c>
    </row>
    <row r="7" spans="1:8" x14ac:dyDescent="0.2">
      <c r="E7" s="167"/>
      <c r="F7" s="167"/>
      <c r="G7" s="167"/>
      <c r="H7" s="167"/>
    </row>
    <row r="8" spans="1:8" x14ac:dyDescent="0.2">
      <c r="E8" s="167"/>
      <c r="F8" s="167"/>
      <c r="G8" s="167"/>
      <c r="H8" s="167"/>
    </row>
    <row r="9" spans="1:8" x14ac:dyDescent="0.2">
      <c r="E9" s="167"/>
      <c r="F9" s="167"/>
      <c r="G9" s="167"/>
      <c r="H9" s="167"/>
    </row>
  </sheetData>
  <mergeCells count="1">
    <mergeCell ref="D3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886B34E0E9F48BA16FBED9D25C84A" ma:contentTypeVersion="92" ma:contentTypeDescription="Create a new document." ma:contentTypeScope="" ma:versionID="f5c8f55e0dbeccc128f2b978cee1c2b6">
  <xsd:schema xmlns:xsd="http://www.w3.org/2001/XMLSchema" xmlns:xs="http://www.w3.org/2001/XMLSchema" xmlns:p="http://schemas.microsoft.com/office/2006/metadata/properties" xmlns:ns1="http://schemas.microsoft.com/sharepoint/v3" xmlns:ns2="6b9f974d-4be1-4652-82ab-08a778657aa4" xmlns:ns3="http://schemas.microsoft.com/sharepoint/v4" targetNamespace="http://schemas.microsoft.com/office/2006/metadata/properties" ma:root="true" ma:fieldsID="07cd1faf68305155de687363a17cc428" ns1:_="" ns2:_="" ns3:_="">
    <xsd:import namespace="http://schemas.microsoft.com/sharepoint/v3"/>
    <xsd:import namespace="6b9f974d-4be1-4652-82ab-08a778657aa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tate"/>
                <xsd:element ref="ns2:Divisions"/>
                <xsd:element ref="ns2:Document_x0020_Type"/>
                <xsd:element ref="ns2:Document_x0020_Type_x0020_Descriptor" minOccurs="0"/>
                <xsd:element ref="ns1:FormData" minOccurs="0"/>
                <xsd:element ref="ns2:Document_x0020_Set_x0020_Type" minOccurs="0"/>
                <xsd:element ref="ns3:IconOverlay" minOccurs="0"/>
                <xsd:element ref="ns1:_vti_ItemDeclaredRecord" minOccurs="0"/>
                <xsd:element ref="ns1:_vti_ItemHoldRecordStatus" minOccurs="0"/>
                <xsd:element ref="ns2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7" nillable="true" ma:displayName="Form Data" ma:hidden="true" ma:internalName="FormData" ma:readOnly="false">
      <xsd:simpleType>
        <xsd:restriction base="dms:Note"/>
      </xsd:simpleType>
    </xsd:element>
    <xsd:element name="_vti_ItemDeclaredRecord" ma:index="1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974d-4be1-4652-82ab-08a778657aa4" elementFormDefault="qualified">
    <xsd:import namespace="http://schemas.microsoft.com/office/2006/documentManagement/types"/>
    <xsd:import namespace="http://schemas.microsoft.com/office/infopath/2007/PartnerControls"/>
    <xsd:element name="State" ma:index="1" ma:displayName="State" ma:format="Dropdown" ma:internalName="State">
      <xsd:simpleType>
        <xsd:restriction base="dms:Choice">
          <xsd:enumeration value="Other"/>
          <xsd:enumeration value="Alabama"/>
          <xsd:enumeration value="Alaska"/>
          <xsd:enumeration value="Arizona"/>
          <xsd:enumeration value="Arkansas"/>
          <xsd:enumeration value="California"/>
          <xsd:enumeration value="Colorado"/>
          <xsd:enumeration value="Connecticut"/>
          <xsd:enumeration value="Delaware"/>
          <xsd:enumeration value="Florida"/>
          <xsd:enumeration value="Georgia"/>
          <xsd:enumeration value="Hawaii"/>
          <xsd:enumeration value="Idaho"/>
          <xsd:enumeration value="Illinois"/>
          <xsd:enumeration value="Indiana"/>
          <xsd:enumeration value="Iowa"/>
          <xsd:enumeration value="Kansas"/>
          <xsd:enumeration value="Kentucky"/>
          <xsd:enumeration value="Louisiana"/>
          <xsd:enumeration value="Maine"/>
          <xsd:enumeration value="Maryland"/>
          <xsd:enumeration value="Massachusetts"/>
          <xsd:enumeration value="Michigan"/>
          <xsd:enumeration value="Minnesota"/>
          <xsd:enumeration value="Mississippi"/>
          <xsd:enumeration value="Missouri"/>
          <xsd:enumeration value="Montana"/>
          <xsd:enumeration value="Nebraska"/>
          <xsd:enumeration value="Nevada"/>
          <xsd:enumeration value="New Hampshire"/>
          <xsd:enumeration value="New Jersey"/>
          <xsd:enumeration value="New Mexico"/>
          <xsd:enumeration value="New York"/>
          <xsd:enumeration value="North Carolina"/>
          <xsd:enumeration value="North Dakota"/>
          <xsd:enumeration value="Ohio"/>
          <xsd:enumeration value="Oklahoma"/>
          <xsd:enumeration value="Oregon"/>
          <xsd:enumeration value="Pennsylvania"/>
          <xsd:enumeration value="Rhode Island"/>
          <xsd:enumeration value="South Carolina"/>
          <xsd:enumeration value="South Dakota"/>
          <xsd:enumeration value="Tennessee"/>
          <xsd:enumeration value="Texas"/>
          <xsd:enumeration value="Utah"/>
          <xsd:enumeration value="Vermont"/>
          <xsd:enumeration value="Virginia"/>
          <xsd:enumeration value="Washington"/>
          <xsd:enumeration value="West Virginia"/>
          <xsd:enumeration value="Wisconsin"/>
          <xsd:enumeration value="Wyoming"/>
        </xsd:restriction>
      </xsd:simpleType>
    </xsd:element>
    <xsd:element name="Divisions" ma:index="2" ma:displayName="Division" ma:description="&#10;" ma:format="Dropdown" ma:internalName="Divisions" ma:readOnly="false">
      <xsd:simpleType>
        <xsd:restriction base="dms:Choice">
          <xsd:enumeration value="DDME"/>
          <xsd:enumeration value="DMED"/>
          <xsd:enumeration value="DSDW"/>
          <xsd:enumeration value="DSRD"/>
        </xsd:restriction>
      </xsd:simpleType>
    </xsd:element>
    <xsd:element name="Document_x0020_Type" ma:index="3" ma:displayName="Document Type" ma:description="" ma:list="{2817c478-d000-48a1-a8db-f5160062febf}" ma:internalName="Document_x0020_Type" ma:readOnly="false" ma:showField="Title" ma:web="{BFED16DA-A8CA-46EC-A4AA-C7C509893314}">
      <xsd:simpleType>
        <xsd:restriction base="dms:Lookup"/>
      </xsd:simpleType>
    </xsd:element>
    <xsd:element name="Document_x0020_Type_x0020_Descriptor" ma:index="4" nillable="true" ma:displayName="Program Type" ma:list="{3747dcd6-9357-477b-8666-38504625f1ac}" ma:internalName="Document_x0020_Type_x0020_Descriptor" ma:showField="Title" ma:web="{BFED16DA-A8CA-46EC-A4AA-C7C50989331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Set_x0020_Type" ma:index="8" nillable="true" ma:displayName="Document Set Type" ma:description="" ma:hidden="true" ma:list="{d2aafb2a-d240-4133-80c5-d19b1f13bc4c}" ma:internalName="Document_x0020_Set_x0020_Type" ma:readOnly="false" ma:showField="Title" ma:web="{BFED16DA-A8CA-46EC-A4AA-C7C509893314}">
      <xsd:simpleType>
        <xsd:restriction base="dms:Lookup"/>
      </xsd:simpleType>
    </xsd:element>
    <xsd:element name="Review_x0020_Comments" ma:index="22" nillable="true" ma:displayName="Review Comments" ma:hidden="true" ma:internalName="Review_x0020_Comment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_x0020_Descriptor xmlns="6b9f974d-4be1-4652-82ab-08a778657aa4">
      <Value>16</Value>
    </Document_x0020_Type_x0020_Descriptor>
    <Review_x0020_Comments xmlns="6b9f974d-4be1-4652-82ab-08a778657aa4">Original Comments: 
Draft SUD BN template w/ sample data.
Review Request:
 for TDs review
 </Review_x0020_Comments>
    <Divisions xmlns="6b9f974d-4be1-4652-82ab-08a778657aa4">DSRD</Divisions>
    <Document_x0020_Type xmlns="6b9f974d-4be1-4652-82ab-08a778657aa4">16</Document_x0020_Type>
    <IconOverlay xmlns="http://schemas.microsoft.com/sharepoint/v4" xsi:nil="true"/>
    <State xmlns="6b9f974d-4be1-4652-82ab-08a778657aa4">Other</State>
    <FormData xmlns="http://schemas.microsoft.com/sharepoint/v3" xsi:nil="true"/>
    <Document_x0020_Set_x0020_Type xmlns="6b9f974d-4be1-4652-82ab-08a778657aa4" xsi:nil="true"/>
  </documentManagement>
</p:properties>
</file>

<file path=customXml/itemProps1.xml><?xml version="1.0" encoding="utf-8"?>
<ds:datastoreItem xmlns:ds="http://schemas.openxmlformats.org/officeDocument/2006/customXml" ds:itemID="{3F9A5481-0A77-4184-B824-6CA3BC855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9f974d-4be1-4652-82ab-08a778657aa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8E0F0-D15E-4738-895E-51F32B4FF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7A985-CAC8-406B-9E56-3661FDB3953A}">
  <ds:schemaRefs>
    <ds:schemaRef ds:uri="http://schemas.microsoft.com/office/2006/documentManagement/types"/>
    <ds:schemaRef ds:uri="6b9f974d-4be1-4652-82ab-08a778657aa4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Historical</vt:lpstr>
      <vt:lpstr>Without Waiver</vt:lpstr>
      <vt:lpstr>With Waiver</vt:lpstr>
      <vt:lpstr>Summary</vt:lpstr>
      <vt:lpstr>Caseloads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 Budget Neutrality Template</dc:title>
  <dc:creator>Adam Goldman</dc:creator>
  <cp:lastModifiedBy>Andrew Blaine Bean</cp:lastModifiedBy>
  <dcterms:created xsi:type="dcterms:W3CDTF">2017-08-30T16:42:22Z</dcterms:created>
  <dcterms:modified xsi:type="dcterms:W3CDTF">2020-05-12T22:44:55Z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0x010100228886B34E0E9F48BA16FBED9D25C84A</vt:lpwstr>
  </property>
  <property fmtid="{D5CDD505-2E9C-101B-9397-08002B2CF9AE}" pid="3" name="Comments">
    <vt:lpwstr>Draft SUD BN template w/ sample data.</vt:lpwstr>
  </property>
  <property fmtid="{D5CDD505-2E9C-101B-9397-08002B2CF9AE}" pid="4" name="WorkflowChangePath">
    <vt:lpwstr>5678c5d4-ae02-4f25-9639-837131be4fdc,6;</vt:lpwstr>
  </property>
  <property fmtid="{D5CDD505-2E9C-101B-9397-08002B2CF9AE}" pid="5" name="_NewReviewCycle">
    <vt:lpwstr/>
  </property>
  <property fmtid="{D5CDD505-2E9C-101B-9397-08002B2CF9AE}" pid="6" name="{A44787D4-0540-4523-9961-78E4036D8C6D}">
    <vt:lpwstr>{E37F7CF1-CD2E-4EAF-8AEF-8178948031DC}</vt:lpwstr>
  </property>
</Properties>
</file>