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JLACKER\Downloads\"/>
    </mc:Choice>
  </mc:AlternateContent>
  <xr:revisionPtr revIDLastSave="0" documentId="8_{47AA385E-1255-4DB5-8FC0-8FBC4D89A2D7}" xr6:coauthVersionLast="47" xr6:coauthVersionMax="47" xr10:uidLastSave="{00000000-0000-0000-0000-000000000000}"/>
  <bookViews>
    <workbookView xWindow="-120" yWindow="-120" windowWidth="29040" windowHeight="17640" tabRatio="991" xr2:uid="{00000000-000D-0000-FFFF-FFFF00000000}"/>
  </bookViews>
  <sheets>
    <sheet name="Summary" sheetId="11" r:id="rId1"/>
    <sheet name="Unpaved Roads" sheetId="23" r:id="rId2"/>
    <sheet name="Paved Roads" sheetId="24" r:id="rId3"/>
    <sheet name="NG Comb. Individual Units" sheetId="4" r:id="rId4"/>
    <sheet name="Wood Smokehouses" sheetId="6" r:id="rId5"/>
    <sheet name="NG Smokehouses" sheetId="20" r:id="rId6"/>
    <sheet name="Liquid Smoke" sheetId="25" r:id="rId7"/>
    <sheet name="NG Combustion" sheetId="15" r:id="rId8"/>
    <sheet name="Emergency Generator" sheetId="16" r:id="rId9"/>
    <sheet name="Non-Emergency Generator" sheetId="26" r:id="rId10"/>
    <sheet name="Parts Washers" sheetId="19" r:id="rId11"/>
  </sheets>
  <definedNames>
    <definedName name="_Order1" hidden="1">255</definedName>
    <definedName name="_Order2" hidden="1">255</definedName>
    <definedName name="print" localSheetId="10">#REF!</definedName>
    <definedName name="print">#REF!</definedName>
    <definedName name="_xlnm.Print_Area" localSheetId="8">'Emergency Generator'!$A$1:$I$42</definedName>
    <definedName name="_xlnm.Print_Area" localSheetId="3">'NG Comb. Individual Units'!$A$1:$H$34</definedName>
    <definedName name="_xlnm.Print_Area" localSheetId="10">'Parts Washers'!$A$1:$J$14</definedName>
    <definedName name="_xlnm.Print_Area" localSheetId="4">'Wood Smokehouses'!$A$1:$L$22</definedName>
    <definedName name="_xlnm.Print_Area">#REF!</definedName>
    <definedName name="Print_Area2" localSheetId="10">#REF!</definedName>
    <definedName name="Print_Area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6" l="1"/>
  <c r="D14" i="26" s="1"/>
  <c r="H31" i="26" s="1"/>
  <c r="I30" i="26"/>
  <c r="H30" i="26"/>
  <c r="G30" i="26"/>
  <c r="F30" i="26"/>
  <c r="E30" i="26"/>
  <c r="D30" i="26"/>
  <c r="C30" i="26"/>
  <c r="F19" i="26"/>
  <c r="E19" i="26"/>
  <c r="D19" i="26"/>
  <c r="D8" i="25"/>
  <c r="F8" i="25" s="1"/>
  <c r="G8" i="25" s="1"/>
  <c r="C26" i="11"/>
  <c r="D26" i="11"/>
  <c r="I33" i="24"/>
  <c r="J33" i="24" s="1"/>
  <c r="H33" i="24"/>
  <c r="F33" i="24"/>
  <c r="D33" i="24"/>
  <c r="I32" i="24"/>
  <c r="J32" i="24" s="1"/>
  <c r="H32" i="24"/>
  <c r="D32" i="24"/>
  <c r="F32" i="24" s="1"/>
  <c r="H31" i="24"/>
  <c r="D31" i="24"/>
  <c r="I31" i="24" s="1"/>
  <c r="J31" i="24" s="1"/>
  <c r="H30" i="24"/>
  <c r="I30" i="24" s="1"/>
  <c r="J30" i="24" s="1"/>
  <c r="D30" i="24"/>
  <c r="F30" i="24" s="1"/>
  <c r="H29" i="24"/>
  <c r="D29" i="24"/>
  <c r="F29" i="24" s="1"/>
  <c r="H28" i="24"/>
  <c r="I28" i="24" s="1"/>
  <c r="J28" i="24" s="1"/>
  <c r="F28" i="24"/>
  <c r="D28" i="24"/>
  <c r="H27" i="24"/>
  <c r="I27" i="24" s="1"/>
  <c r="J27" i="24" s="1"/>
  <c r="F27" i="24"/>
  <c r="D27" i="24"/>
  <c r="H26" i="24"/>
  <c r="F26" i="24"/>
  <c r="D26" i="24"/>
  <c r="I26" i="24" s="1"/>
  <c r="J26" i="24" s="1"/>
  <c r="I25" i="24"/>
  <c r="J25" i="24" s="1"/>
  <c r="H25" i="24"/>
  <c r="F25" i="24"/>
  <c r="D25" i="24"/>
  <c r="I24" i="24"/>
  <c r="J24" i="24" s="1"/>
  <c r="H24" i="24"/>
  <c r="D24" i="24"/>
  <c r="F24" i="24" s="1"/>
  <c r="H23" i="24"/>
  <c r="D23" i="24"/>
  <c r="I23" i="24" s="1"/>
  <c r="J23" i="24" s="1"/>
  <c r="H22" i="24"/>
  <c r="I22" i="24" s="1"/>
  <c r="J22" i="24" s="1"/>
  <c r="D22" i="24"/>
  <c r="F22" i="24" s="1"/>
  <c r="H21" i="24"/>
  <c r="D21" i="24"/>
  <c r="F21" i="24" s="1"/>
  <c r="H20" i="24"/>
  <c r="I20" i="24" s="1"/>
  <c r="F20" i="24"/>
  <c r="D20" i="24"/>
  <c r="D34" i="24" s="1"/>
  <c r="H33" i="23"/>
  <c r="I33" i="23" s="1"/>
  <c r="J33" i="23" s="1"/>
  <c r="D33" i="23"/>
  <c r="F33" i="23" s="1"/>
  <c r="H32" i="23"/>
  <c r="D32" i="23"/>
  <c r="F32" i="23" s="1"/>
  <c r="H31" i="23"/>
  <c r="I31" i="23" s="1"/>
  <c r="J31" i="23" s="1"/>
  <c r="D31" i="23"/>
  <c r="F31" i="23" s="1"/>
  <c r="H30" i="23"/>
  <c r="F30" i="23"/>
  <c r="D30" i="23"/>
  <c r="I30" i="23" s="1"/>
  <c r="J30" i="23" s="1"/>
  <c r="H29" i="23"/>
  <c r="F29" i="23"/>
  <c r="D29" i="23"/>
  <c r="I29" i="23" s="1"/>
  <c r="J29" i="23" s="1"/>
  <c r="I28" i="23"/>
  <c r="J28" i="23" s="1"/>
  <c r="H28" i="23"/>
  <c r="F28" i="23"/>
  <c r="D28" i="23"/>
  <c r="I27" i="23"/>
  <c r="J27" i="23" s="1"/>
  <c r="H27" i="23"/>
  <c r="D27" i="23"/>
  <c r="F27" i="23" s="1"/>
  <c r="H26" i="23"/>
  <c r="D26" i="23"/>
  <c r="I26" i="23" s="1"/>
  <c r="J26" i="23" s="1"/>
  <c r="H25" i="23"/>
  <c r="I25" i="23" s="1"/>
  <c r="J25" i="23" s="1"/>
  <c r="F25" i="23"/>
  <c r="D25" i="23"/>
  <c r="H24" i="23"/>
  <c r="D24" i="23"/>
  <c r="F24" i="23" s="1"/>
  <c r="J23" i="23"/>
  <c r="I23" i="23"/>
  <c r="H23" i="23"/>
  <c r="D23" i="23"/>
  <c r="F23" i="23" s="1"/>
  <c r="H22" i="23"/>
  <c r="F22" i="23"/>
  <c r="D22" i="23"/>
  <c r="I22" i="23" s="1"/>
  <c r="J22" i="23" s="1"/>
  <c r="H21" i="23"/>
  <c r="F21" i="23"/>
  <c r="D21" i="23"/>
  <c r="I21" i="23" s="1"/>
  <c r="J21" i="23" s="1"/>
  <c r="H20" i="23"/>
  <c r="I20" i="23" s="1"/>
  <c r="J20" i="23" s="1"/>
  <c r="F20" i="23"/>
  <c r="D20" i="23"/>
  <c r="I21" i="26" l="1"/>
  <c r="H24" i="11" s="1"/>
  <c r="C31" i="26"/>
  <c r="D31" i="26"/>
  <c r="G21" i="26"/>
  <c r="F24" i="11" s="1"/>
  <c r="I31" i="26"/>
  <c r="H21" i="26"/>
  <c r="G24" i="11" s="1"/>
  <c r="C21" i="26"/>
  <c r="B24" i="11" s="1"/>
  <c r="E31" i="26"/>
  <c r="F31" i="26"/>
  <c r="E21" i="26"/>
  <c r="D24" i="11" s="1"/>
  <c r="G31" i="26"/>
  <c r="D21" i="26"/>
  <c r="C24" i="11" s="1"/>
  <c r="F21" i="26"/>
  <c r="E24" i="11" s="1"/>
  <c r="E8" i="25"/>
  <c r="J20" i="24"/>
  <c r="I24" i="23"/>
  <c r="J24" i="23" s="1"/>
  <c r="J34" i="23" s="1"/>
  <c r="F26" i="23"/>
  <c r="F34" i="23" s="1"/>
  <c r="B36" i="23" s="1"/>
  <c r="I32" i="23"/>
  <c r="J32" i="23" s="1"/>
  <c r="I21" i="24"/>
  <c r="J21" i="24" s="1"/>
  <c r="F23" i="24"/>
  <c r="F34" i="24" s="1"/>
  <c r="B36" i="24" s="1"/>
  <c r="I29" i="24"/>
  <c r="J29" i="24" s="1"/>
  <c r="F31" i="24"/>
  <c r="D34" i="23"/>
  <c r="I36" i="26" l="1"/>
  <c r="I24" i="11" s="1"/>
  <c r="I34" i="24"/>
  <c r="B37" i="24" s="1"/>
  <c r="J34" i="24"/>
  <c r="D43" i="24"/>
  <c r="D52" i="24" s="1"/>
  <c r="D53" i="24" s="1"/>
  <c r="C43" i="24"/>
  <c r="C52" i="24" s="1"/>
  <c r="C53" i="24" s="1"/>
  <c r="B43" i="24"/>
  <c r="B52" i="24" s="1"/>
  <c r="B53" i="24" s="1"/>
  <c r="C45" i="23"/>
  <c r="C53" i="23" s="1"/>
  <c r="C54" i="23" s="1"/>
  <c r="B45" i="23"/>
  <c r="B53" i="23" s="1"/>
  <c r="B54" i="23" s="1"/>
  <c r="D45" i="23"/>
  <c r="D53" i="23" s="1"/>
  <c r="D54" i="23" s="1"/>
  <c r="I34" i="23"/>
  <c r="B37" i="23" s="1"/>
  <c r="D71" i="23" l="1"/>
  <c r="G71" i="23" s="1"/>
  <c r="D67" i="23"/>
  <c r="G67" i="23" s="1"/>
  <c r="D63" i="23"/>
  <c r="G63" i="23" s="1"/>
  <c r="D59" i="23"/>
  <c r="G59" i="23" s="1"/>
  <c r="D68" i="23"/>
  <c r="G68" i="23" s="1"/>
  <c r="D64" i="23"/>
  <c r="G64" i="23" s="1"/>
  <c r="D60" i="23"/>
  <c r="G60" i="23" s="1"/>
  <c r="D69" i="23"/>
  <c r="G69" i="23" s="1"/>
  <c r="D65" i="23"/>
  <c r="G65" i="23" s="1"/>
  <c r="D61" i="23"/>
  <c r="G61" i="23" s="1"/>
  <c r="D70" i="23"/>
  <c r="G70" i="23" s="1"/>
  <c r="D66" i="23"/>
  <c r="G66" i="23" s="1"/>
  <c r="D62" i="23"/>
  <c r="G62" i="23" s="1"/>
  <c r="D58" i="23"/>
  <c r="B70" i="23"/>
  <c r="E70" i="23" s="1"/>
  <c r="B66" i="23"/>
  <c r="E66" i="23" s="1"/>
  <c r="B62" i="23"/>
  <c r="E62" i="23" s="1"/>
  <c r="B58" i="23"/>
  <c r="B71" i="23"/>
  <c r="E71" i="23" s="1"/>
  <c r="B67" i="23"/>
  <c r="E67" i="23" s="1"/>
  <c r="B63" i="23"/>
  <c r="E63" i="23" s="1"/>
  <c r="B59" i="23"/>
  <c r="E59" i="23" s="1"/>
  <c r="B68" i="23"/>
  <c r="E68" i="23" s="1"/>
  <c r="B64" i="23"/>
  <c r="E64" i="23" s="1"/>
  <c r="B60" i="23"/>
  <c r="E60" i="23" s="1"/>
  <c r="B69" i="23"/>
  <c r="E69" i="23" s="1"/>
  <c r="B65" i="23"/>
  <c r="E65" i="23" s="1"/>
  <c r="B61" i="23"/>
  <c r="E61" i="23" s="1"/>
  <c r="C71" i="23"/>
  <c r="F71" i="23" s="1"/>
  <c r="C67" i="23"/>
  <c r="F67" i="23" s="1"/>
  <c r="C63" i="23"/>
  <c r="F63" i="23" s="1"/>
  <c r="C59" i="23"/>
  <c r="F59" i="23" s="1"/>
  <c r="C68" i="23"/>
  <c r="F68" i="23" s="1"/>
  <c r="C64" i="23"/>
  <c r="F64" i="23" s="1"/>
  <c r="C60" i="23"/>
  <c r="F60" i="23" s="1"/>
  <c r="C66" i="23"/>
  <c r="F66" i="23" s="1"/>
  <c r="C69" i="23"/>
  <c r="F69" i="23" s="1"/>
  <c r="C65" i="23"/>
  <c r="F65" i="23" s="1"/>
  <c r="C61" i="23"/>
  <c r="F61" i="23" s="1"/>
  <c r="C62" i="23"/>
  <c r="F62" i="23" s="1"/>
  <c r="C70" i="23"/>
  <c r="F70" i="23" s="1"/>
  <c r="C58" i="23"/>
  <c r="B69" i="24"/>
  <c r="E69" i="24" s="1"/>
  <c r="B65" i="24"/>
  <c r="E65" i="24" s="1"/>
  <c r="B61" i="24"/>
  <c r="E61" i="24" s="1"/>
  <c r="B57" i="24"/>
  <c r="B70" i="24"/>
  <c r="E70" i="24" s="1"/>
  <c r="B66" i="24"/>
  <c r="E66" i="24" s="1"/>
  <c r="B62" i="24"/>
  <c r="E62" i="24" s="1"/>
  <c r="B58" i="24"/>
  <c r="E58" i="24" s="1"/>
  <c r="B68" i="24"/>
  <c r="E68" i="24" s="1"/>
  <c r="B67" i="24"/>
  <c r="E67" i="24" s="1"/>
  <c r="B63" i="24"/>
  <c r="E63" i="24" s="1"/>
  <c r="B59" i="24"/>
  <c r="E59" i="24" s="1"/>
  <c r="B64" i="24"/>
  <c r="E64" i="24" s="1"/>
  <c r="B60" i="24"/>
  <c r="E60" i="24" s="1"/>
  <c r="C69" i="24"/>
  <c r="F69" i="24" s="1"/>
  <c r="C65" i="24"/>
  <c r="F65" i="24" s="1"/>
  <c r="C61" i="24"/>
  <c r="F61" i="24" s="1"/>
  <c r="C57" i="24"/>
  <c r="C70" i="24"/>
  <c r="F70" i="24" s="1"/>
  <c r="C66" i="24"/>
  <c r="F66" i="24" s="1"/>
  <c r="C62" i="24"/>
  <c r="F62" i="24" s="1"/>
  <c r="C58" i="24"/>
  <c r="F58" i="24" s="1"/>
  <c r="C67" i="24"/>
  <c r="F67" i="24" s="1"/>
  <c r="C63" i="24"/>
  <c r="F63" i="24" s="1"/>
  <c r="C59" i="24"/>
  <c r="F59" i="24" s="1"/>
  <c r="C68" i="24"/>
  <c r="F68" i="24" s="1"/>
  <c r="C64" i="24"/>
  <c r="F64" i="24" s="1"/>
  <c r="C60" i="24"/>
  <c r="F60" i="24" s="1"/>
  <c r="D70" i="24"/>
  <c r="G70" i="24" s="1"/>
  <c r="D66" i="24"/>
  <c r="G66" i="24" s="1"/>
  <c r="D62" i="24"/>
  <c r="G62" i="24" s="1"/>
  <c r="D58" i="24"/>
  <c r="G58" i="24" s="1"/>
  <c r="D67" i="24"/>
  <c r="G67" i="24" s="1"/>
  <c r="D63" i="24"/>
  <c r="G63" i="24" s="1"/>
  <c r="D59" i="24"/>
  <c r="G59" i="24" s="1"/>
  <c r="D61" i="24"/>
  <c r="G61" i="24" s="1"/>
  <c r="D57" i="24"/>
  <c r="D68" i="24"/>
  <c r="G68" i="24" s="1"/>
  <c r="D64" i="24"/>
  <c r="G64" i="24" s="1"/>
  <c r="D60" i="24"/>
  <c r="G60" i="24" s="1"/>
  <c r="D69" i="24"/>
  <c r="G69" i="24" s="1"/>
  <c r="D65" i="24"/>
  <c r="G65" i="24" s="1"/>
  <c r="B71" i="24" l="1"/>
  <c r="B27" i="11" s="1"/>
  <c r="E57" i="24"/>
  <c r="E71" i="24" s="1"/>
  <c r="D72" i="23"/>
  <c r="G58" i="23"/>
  <c r="G72" i="23" s="1"/>
  <c r="D71" i="24"/>
  <c r="D27" i="11" s="1"/>
  <c r="G57" i="24"/>
  <c r="G71" i="24" s="1"/>
  <c r="C71" i="24"/>
  <c r="C27" i="11" s="1"/>
  <c r="F57" i="24"/>
  <c r="F71" i="24" s="1"/>
  <c r="C72" i="23"/>
  <c r="F58" i="23"/>
  <c r="F72" i="23" s="1"/>
  <c r="B72" i="23"/>
  <c r="B26" i="11" s="1"/>
  <c r="E58" i="23"/>
  <c r="E72" i="23" s="1"/>
  <c r="B11" i="20" l="1"/>
  <c r="F11" i="20" s="1"/>
  <c r="D12" i="16"/>
  <c r="B11" i="15"/>
  <c r="B12" i="6"/>
  <c r="I12" i="6" s="1"/>
  <c r="C20" i="11" s="1"/>
  <c r="E10" i="19"/>
  <c r="G25" i="11" s="1"/>
  <c r="H39" i="20" l="1"/>
  <c r="F34" i="20"/>
  <c r="E17" i="20"/>
  <c r="C21" i="11" s="1"/>
  <c r="D34" i="20"/>
  <c r="J17" i="20"/>
  <c r="H21" i="11" s="1"/>
  <c r="D39" i="20"/>
  <c r="I17" i="20"/>
  <c r="G21" i="11" s="1"/>
  <c r="H34" i="20"/>
  <c r="G17" i="20"/>
  <c r="E21" i="11" s="1"/>
  <c r="G34" i="20"/>
  <c r="F17" i="20"/>
  <c r="D21" i="11" s="1"/>
  <c r="G39" i="20"/>
  <c r="E34" i="20"/>
  <c r="D17" i="20"/>
  <c r="B21" i="11" s="1"/>
  <c r="F39" i="20"/>
  <c r="E39" i="20"/>
  <c r="H17" i="20"/>
  <c r="F21" i="11" s="1"/>
  <c r="H12" i="6"/>
  <c r="B20" i="11" s="1"/>
  <c r="L12" i="6"/>
  <c r="H20" i="11" s="1"/>
  <c r="K12" i="6"/>
  <c r="G20" i="11" s="1"/>
  <c r="J12" i="6"/>
  <c r="D20" i="11" s="1"/>
  <c r="B13" i="6"/>
  <c r="I39" i="20" l="1"/>
  <c r="I41" i="20"/>
  <c r="I34" i="20"/>
  <c r="H13" i="6"/>
  <c r="I13" i="6"/>
  <c r="J13" i="6"/>
  <c r="K13" i="6"/>
  <c r="L13" i="6"/>
  <c r="I40" i="20" l="1"/>
  <c r="I21" i="11" s="1"/>
  <c r="I30" i="16"/>
  <c r="H30" i="16"/>
  <c r="G30" i="16"/>
  <c r="F30" i="16"/>
  <c r="E30" i="16"/>
  <c r="D30" i="16"/>
  <c r="C30" i="16"/>
  <c r="F19" i="16"/>
  <c r="E19" i="16"/>
  <c r="D19" i="16"/>
  <c r="D14" i="16"/>
  <c r="C31" i="16" l="1"/>
  <c r="D21" i="16"/>
  <c r="D31" i="16"/>
  <c r="E21" i="16"/>
  <c r="G31" i="16"/>
  <c r="I21" i="16"/>
  <c r="F21" i="16"/>
  <c r="H31" i="16"/>
  <c r="H21" i="16"/>
  <c r="F31" i="16"/>
  <c r="C21" i="16"/>
  <c r="G21" i="16"/>
  <c r="E31" i="16"/>
  <c r="I31" i="16"/>
  <c r="H23" i="11" l="1"/>
  <c r="F23" i="11"/>
  <c r="B23" i="11"/>
  <c r="C23" i="11"/>
  <c r="E23" i="11"/>
  <c r="D23" i="11"/>
  <c r="G23" i="11"/>
  <c r="I36" i="16"/>
  <c r="I23" i="11" l="1"/>
  <c r="E33" i="4"/>
  <c r="E32" i="4"/>
  <c r="F32" i="4" s="1"/>
  <c r="E31" i="4"/>
  <c r="F31" i="4" s="1"/>
  <c r="E30" i="4"/>
  <c r="F30" i="4" s="1"/>
  <c r="E24" i="4"/>
  <c r="F24" i="4" s="1"/>
  <c r="E29" i="4"/>
  <c r="F29" i="4" s="1"/>
  <c r="E28" i="4"/>
  <c r="F28" i="4" s="1"/>
  <c r="E27" i="4"/>
  <c r="F27" i="4" s="1"/>
  <c r="E26" i="4"/>
  <c r="F26" i="4" s="1"/>
  <c r="E23" i="4"/>
  <c r="F23" i="4" s="1"/>
  <c r="E22" i="4"/>
  <c r="F22" i="4" s="1"/>
  <c r="E10" i="4" l="1"/>
  <c r="F10" i="4" s="1"/>
  <c r="E11" i="4"/>
  <c r="F11" i="4" s="1"/>
  <c r="E12" i="4"/>
  <c r="F12" i="4" s="1"/>
  <c r="E13" i="4"/>
  <c r="F13" i="4" s="1"/>
  <c r="E14" i="4"/>
  <c r="F14" i="4" s="1"/>
  <c r="E15" i="4"/>
  <c r="F15" i="4" s="1"/>
  <c r="E16" i="4"/>
  <c r="F16" i="4" s="1"/>
  <c r="E17" i="4"/>
  <c r="F17" i="4" s="1"/>
  <c r="E18" i="4"/>
  <c r="F18" i="4" s="1"/>
  <c r="E19" i="4"/>
  <c r="F19" i="4" s="1"/>
  <c r="E20" i="4"/>
  <c r="F20" i="4" s="1"/>
  <c r="E21" i="4"/>
  <c r="F21" i="4" s="1"/>
  <c r="E25" i="4"/>
  <c r="F25" i="4" s="1"/>
  <c r="G33" i="4" l="1"/>
  <c r="F33" i="4"/>
  <c r="F11" i="15" s="1"/>
  <c r="D17" i="15" l="1"/>
  <c r="B22" i="11" s="1"/>
  <c r="B28" i="11" s="1"/>
  <c r="I17" i="15"/>
  <c r="G22" i="11" s="1"/>
  <c r="E17" i="15"/>
  <c r="C22" i="11" s="1"/>
  <c r="F17" i="15"/>
  <c r="D22" i="11" s="1"/>
  <c r="E34" i="15"/>
  <c r="J17" i="15"/>
  <c r="H22" i="11" s="1"/>
  <c r="G34" i="15"/>
  <c r="H39" i="15"/>
  <c r="F34" i="15"/>
  <c r="D39" i="15"/>
  <c r="H17" i="15"/>
  <c r="F22" i="11" s="1"/>
  <c r="H34" i="15"/>
  <c r="G39" i="15"/>
  <c r="G17" i="15"/>
  <c r="E22" i="11" s="1"/>
  <c r="D34" i="15"/>
  <c r="E39" i="15"/>
  <c r="F39" i="15"/>
  <c r="I39" i="15" l="1"/>
  <c r="I34" i="15"/>
  <c r="I41" i="15"/>
  <c r="E28" i="11"/>
  <c r="D28" i="11"/>
  <c r="F28" i="11"/>
  <c r="C28" i="11"/>
  <c r="H28" i="11"/>
  <c r="G28" i="11"/>
  <c r="I40" i="15" l="1"/>
  <c r="I22" i="11" s="1"/>
  <c r="I28" i="11" s="1"/>
</calcChain>
</file>

<file path=xl/sharedStrings.xml><?xml version="1.0" encoding="utf-8"?>
<sst xmlns="http://schemas.openxmlformats.org/spreadsheetml/2006/main" count="565" uniqueCount="276">
  <si>
    <t>Appendix A: Emission Calculations</t>
  </si>
  <si>
    <t>PTE Summary</t>
  </si>
  <si>
    <t xml:space="preserve">Company Name:   </t>
  </si>
  <si>
    <t xml:space="preserve">Address City  IN Zip:   </t>
  </si>
  <si>
    <t>This document is used to determine the estimated Potential to Emit (PTE) values of a typical meat production plant to determine if a permit is needed.</t>
  </si>
  <si>
    <t>The units listed in this summary are examples of the types typically found at meat production plants. If a facility includes additional units, add PTE of any other units as necessary.</t>
  </si>
  <si>
    <t>For each of these operations, in the cells below enter the appropriate combined values of all activities within the facility to determine total estimated PTE.</t>
  </si>
  <si>
    <t>Total combined pound pounds per hour of wood/sawdust used for all smokehouses:</t>
  </si>
  <si>
    <t>lb/hr</t>
  </si>
  <si>
    <t>Total combined heat input capacity of all natural-gas fired smokehouses:</t>
  </si>
  <si>
    <t>MMBtu/hr</t>
  </si>
  <si>
    <t>Total combined max meat throughput Liquid Smoke - Smokehouses</t>
  </si>
  <si>
    <t>tons meat/hr</t>
  </si>
  <si>
    <t>Total combined heat input capacity of all natural-gas fired units (boilers, heaters, ovens, water heaters, etc.):</t>
  </si>
  <si>
    <t>do not include NG fired generators</t>
  </si>
  <si>
    <r>
      <t xml:space="preserve">Total combined hp rating of all </t>
    </r>
    <r>
      <rPr>
        <b/>
        <sz val="10"/>
        <rFont val="Arial"/>
        <family val="2"/>
      </rPr>
      <t>diesel emergency generator(s)</t>
    </r>
    <r>
      <rPr>
        <sz val="10"/>
        <rFont val="Arial"/>
        <family val="2"/>
      </rPr>
      <t>:</t>
    </r>
  </si>
  <si>
    <t>hp</t>
  </si>
  <si>
    <t>Total combined hp rating of all diesel generator(s) (excluding emergency generators):</t>
  </si>
  <si>
    <t>See note below table.</t>
  </si>
  <si>
    <t>Parts Washer(s) (yes or no)</t>
  </si>
  <si>
    <t>yes</t>
  </si>
  <si>
    <t>Uncontrolled Potential to Emit (tons/yr)</t>
  </si>
  <si>
    <t>Emission Unit</t>
  </si>
  <si>
    <t>PM</t>
  </si>
  <si>
    <t>PM10</t>
  </si>
  <si>
    <t>PM2.5 *</t>
  </si>
  <si>
    <r>
      <t>SO</t>
    </r>
    <r>
      <rPr>
        <b/>
        <vertAlign val="subscript"/>
        <sz val="10"/>
        <rFont val="Arial"/>
        <family val="2"/>
      </rPr>
      <t>2</t>
    </r>
  </si>
  <si>
    <t>NOx</t>
  </si>
  <si>
    <t>VOC</t>
  </si>
  <si>
    <t>CO</t>
  </si>
  <si>
    <t>Total HAPs</t>
  </si>
  <si>
    <t>Smokehouse(s)</t>
  </si>
  <si>
    <t>-</t>
  </si>
  <si>
    <t>Natural Gas Smokehouse(s)</t>
  </si>
  <si>
    <t>Natural Gas Combustion Units</t>
  </si>
  <si>
    <t>Emergency Generator(s)</t>
  </si>
  <si>
    <t>Generator(s) - Non Emergency</t>
  </si>
  <si>
    <t>Parts Washers</t>
  </si>
  <si>
    <t>Unpaved Roads**</t>
  </si>
  <si>
    <t>Paved Roads**</t>
  </si>
  <si>
    <t xml:space="preserve">Total </t>
  </si>
  <si>
    <t>Exemptions Levels</t>
  </si>
  <si>
    <t>&lt; 5</t>
  </si>
  <si>
    <t>&lt; 10</t>
  </si>
  <si>
    <r>
      <t xml:space="preserve">&lt; </t>
    </r>
    <r>
      <rPr>
        <i/>
        <sz val="9"/>
        <rFont val="Arial"/>
        <family val="2"/>
      </rPr>
      <t>10</t>
    </r>
  </si>
  <si>
    <t>&lt; 25</t>
  </si>
  <si>
    <t>Registration Levels</t>
  </si>
  <si>
    <t>5 &gt; &lt; 25</t>
  </si>
  <si>
    <t>10 &gt; &lt; 25</t>
  </si>
  <si>
    <t>25 &gt; &lt; 100</t>
  </si>
  <si>
    <t>MSOP Thresholds</t>
  </si>
  <si>
    <t>&lt; 100</t>
  </si>
  <si>
    <t>* PM2.5 listed is direct PM2.5</t>
  </si>
  <si>
    <t>**Add the appropriate information regarding paved and unpaved roads on the following tabs.</t>
  </si>
  <si>
    <t xml:space="preserve"> If the summary shows any pollutant exceeds Exemption levels as listed above, submit a permit application to IDEM.</t>
  </si>
  <si>
    <t>Emergency Generators</t>
  </si>
  <si>
    <t>To be considered an emergency generator the generator must only operate when power to the plant is disrupted, with the following exceptions:</t>
  </si>
  <si>
    <t>(f)(1) There is no time limit on the use of emergency stationary RICE in emergency situations.</t>
  </si>
  <si>
    <t>(f)(2) You may operate your emergency stationary RICE for any combination of the purposes specified in paragraphs (f)(2)(i) through (iii) of this section for a maximum of 100 hours per calendar year. Any operation for non-emergency situations as allowed by paragraphs (f)(3) and (4) of this section counts as part of the 100 hours per calendar year allowed by this paragraph (f)(2).</t>
  </si>
  <si>
    <t>(f)(2)((i) Emergency stationary RICE may be operated for maintenance checks and readiness testing, provided that the tests are recommended by federal, state or local government, the manufacturer, the vendor, the regional transmission organization or equivalent balancing authority and transmission operator, or the insurance company associated with the engine. The owner or operator may petition the Administrator for approval of additional hours to be used for maintenance checks and readiness testing, but a petition is not required if the owner or operator maintains records indicating that federal, state, or local standards require maintenance and testing of emergency RICE beyond 100 hours per calendar year.</t>
  </si>
  <si>
    <t>(f)(2)(ii) Emergency stationary RICE may be operated for emergency demand response for periods in which the Reliability Coordinator under the North American Electric Reliability Corporation (NERC) Reliability Standard EOP-002-3, Capacity and Energy Emergencies (incorporated by reference, see §63.14), or other authorized entity as determined by the Reliability Coordinator, has declared an Energy Emergency Alert Level 2 as defined in the NERC Reliability Standard EOP-002-3.</t>
  </si>
  <si>
    <t>(f)(2)(iii) Emergency stationary RICE may be operated for periods where there is a deviation of voltage or frequency of 5 percent or greater below standard voltage or frequency.</t>
  </si>
  <si>
    <t>(f)(4) Emergency stationary RICE located at area sources of HAP may be operated for up to 50 hours per calendar year in non-emergency situations. The 50 hours of operation in non-emergency situations are counted as part of the 100 hours per calendar year for maintenance and testing and emergency demand response provided in paragraph (f)(2) of this section. Except as provided in paragraphs (f)(4)(i) and (ii) of this section, the 50 hours per year for non-emergency situations cannot be used for peak shaving or non-emergency demand response, or to generate income for a facility to an electric grid or otherwise supply power as part of a financial arrangement with another entity.</t>
  </si>
  <si>
    <t>(f)(4)(ii) The 50 hours per year for non-emergency situations can be used to supply power as part of a financial arrangement with another entity if all of the following conditions are met:</t>
  </si>
  <si>
    <t>(f)(4)(ii)(A) The engine is dispatched by the local balancing authority or local transmission and distribution system operator.</t>
  </si>
  <si>
    <t>(f)(4)(ii)(B) The dispatch is intended to mitigate local transmission and/or distribution limitations so as to avert potential voltage collapse or line overloads that could lead to the interruption of power supply in a local area or region.</t>
  </si>
  <si>
    <t>(f)(4)(ii)(C) The dispatch follows reliability, emergency operation or similar protocols that follow specific NERC, regional, state, public utility commission or local standards or guidelines.</t>
  </si>
  <si>
    <t>(f)(4)(ii)(D) The power is provided only to the facility itself or to support the local transmission and distribution system.</t>
  </si>
  <si>
    <t>(f)(4)(ii)(E) The owner or operator identifies and records the entity that dispatches the engine and the specific NERC, regional, state, public utility commission or local standards or guidelines that are being followed for dispatching the engine. The local balancing authority or local transmission and distribution system operator may keep these records on behalf of the engine owner or operator.</t>
  </si>
  <si>
    <t>Fugitive Dust Emissions - Unpaved Roads</t>
  </si>
  <si>
    <t>This calculation is for illustrative purposes only.  The emission factors and other data/methodologies used in these calculations are from US EPA's AP-42 Compilation of Air Pollutant Emission Factors.  The emission factors, data, methodologies, and assumptions used in these calculations may not be representative/appropriate for a given emission unit/activity.  For additional information, please refer to US EPA's AP-42 Compilation of Air Pollutant Emission Factors.</t>
  </si>
  <si>
    <t xml:space="preserve">IDEM OAQ does not guarantee the accuracy of these calculations or the emission factors used.  </t>
  </si>
  <si>
    <t xml:space="preserve">All emission factors and calculations submitted as part of a permit application shall be reviewed by IDEM OAQ Permit Branch for accuracy, completeness, robustness, and appropriateness as part of the permit application review process and a final determination shall be made by the OAQ, Permits Branch.  </t>
  </si>
  <si>
    <t>Unpaved Roads at Industrial Site</t>
  </si>
  <si>
    <t>The following calculations determine the amount of emissions created by unpaved roads, based on 8,760 hours of use and AP-42, Ch 13.2.2 (11/2006).</t>
  </si>
  <si>
    <t>Vehicle Information (provided by source)</t>
  </si>
  <si>
    <t>Type</t>
  </si>
  <si>
    <t>Maximum number of vehicles</t>
  </si>
  <si>
    <t>Number of one-way trips per day per vehicle</t>
  </si>
  <si>
    <t>Maximum trips per day (trip/day)</t>
  </si>
  <si>
    <t>Maximum Weight of Loaded Vehicle (tons/trip)</t>
  </si>
  <si>
    <t>Total Weight driven per day (ton/day)</t>
  </si>
  <si>
    <t>Maximum one-way distance (feet/trip)</t>
  </si>
  <si>
    <t>Maximum one-way distance (mi/trip)</t>
  </si>
  <si>
    <t>Maximum one-way miles (miles/day)</t>
  </si>
  <si>
    <t>Maximum   one-way     miles        (miles/yr)</t>
  </si>
  <si>
    <t>Vehicle (entering plant) (one-way trip)</t>
  </si>
  <si>
    <t>Vehicle (leaving plant) (one-way trip)</t>
  </si>
  <si>
    <t xml:space="preserve">Totals  </t>
  </si>
  <si>
    <t xml:space="preserve">Average Vehicle Weight Per Trip =  </t>
  </si>
  <si>
    <t>tons/trip</t>
  </si>
  <si>
    <t xml:space="preserve">Average  Miles Per Trip =  </t>
  </si>
  <si>
    <t>miles/trip</t>
  </si>
  <si>
    <t xml:space="preserve">Unmitigated Emission Factor,  Ef =  </t>
  </si>
  <si>
    <t>k*[(s/12)^a]*[(W/3)^b]    (Equation 1a from AP-42 13.2.2)</t>
  </si>
  <si>
    <t>PM2.5</t>
  </si>
  <si>
    <t xml:space="preserve">where k =  </t>
  </si>
  <si>
    <t>lb/mi  =  particle size multiplier (AP-42 Table 13.2.2-2 for Industrial Roads)</t>
  </si>
  <si>
    <t xml:space="preserve">s =  </t>
  </si>
  <si>
    <t>%  =  mean % silt content of unpaved roads (AP-42 Table 13.2.2-1 Iron and Steel Production)</t>
  </si>
  <si>
    <t xml:space="preserve">a =  </t>
  </si>
  <si>
    <t xml:space="preserve">  =  constant (AP-42 Table 13.2.2-2 for Industrial Roads)</t>
  </si>
  <si>
    <t xml:space="preserve">W =  </t>
  </si>
  <si>
    <t>tons  =   average vehicle weight</t>
  </si>
  <si>
    <t xml:space="preserve">b =  </t>
  </si>
  <si>
    <t>Taking natural mitigation due to precipitation into consideration, Mitigated Emission Factor,  Eext = E * [(365 - P)/365]     (Equation 2 from AP-42 13.2.2)</t>
  </si>
  <si>
    <t xml:space="preserve">Mitigated Emission Factor,  Eext =  </t>
  </si>
  <si>
    <t xml:space="preserve">E * [(365 - P)/365] </t>
  </si>
  <si>
    <t xml:space="preserve">where P =  </t>
  </si>
  <si>
    <t>days of rain greater than or equal to 0.01 inches (see Fig. 13.2.2-1)</t>
  </si>
  <si>
    <t>lb/mile</t>
  </si>
  <si>
    <t xml:space="preserve">Dust Control Efficiency =  </t>
  </si>
  <si>
    <t>TBD</t>
  </si>
  <si>
    <t>(pursuant to control measures outlined in fugitive dust control plan)</t>
  </si>
  <si>
    <t>Process</t>
  </si>
  <si>
    <t>Mitigated               PTE of PM      (Before Control) (tons/yr)</t>
  </si>
  <si>
    <t>Mitigated               PTE of PM10    (Before Control) (tons/yr)</t>
  </si>
  <si>
    <t>Mitigated               PTE of PM2.5    (Before Control) (tons/yr)</t>
  </si>
  <si>
    <t>Mitigated               PTE of PM      (After Control) (tons/yr)</t>
  </si>
  <si>
    <t>Mitigated               PTE of PM10    (After Control) (tons/yr)</t>
  </si>
  <si>
    <t>Mitigated               PTE of PM2.5    (After Control) (tons/yr)</t>
  </si>
  <si>
    <t>Methodology</t>
  </si>
  <si>
    <t>Abbreviations</t>
  </si>
  <si>
    <t xml:space="preserve">Total Weight driven per day (ton/day) </t>
  </si>
  <si>
    <t>= [Maximum Weight of Loaded Vehicle (tons/trip)]  * [Maximum trips per day (trip/day)]</t>
  </si>
  <si>
    <t>PM = Particulate Matter</t>
  </si>
  <si>
    <t xml:space="preserve">Maximum one-way distance (mi/trip) </t>
  </si>
  <si>
    <t>= [Maximum one-way distance (feet/trip) / [5280 ft/mile]</t>
  </si>
  <si>
    <t>PM10 = Particulate Matter (&lt;10 um)</t>
  </si>
  <si>
    <t xml:space="preserve">Maximum one-way miles (miles/day) </t>
  </si>
  <si>
    <t>= [Maximum trips per year (trip/day)] * [Maximum one-way distance (mi/trip)]</t>
  </si>
  <si>
    <t>PM2.5 = Particulate Matter (&lt;2.5 um)</t>
  </si>
  <si>
    <t xml:space="preserve">Average Vehicle Weight Per Trip (ton/trip) </t>
  </si>
  <si>
    <t>= SUM[Total Weight driven per day (ton/day)] / SUM[Maximum trips per day (trip/day)]</t>
  </si>
  <si>
    <t>PTE = Potential to Emit</t>
  </si>
  <si>
    <t xml:space="preserve">Average  Miles Per Trip  (miles/trip) </t>
  </si>
  <si>
    <t>= SUM[Maximum one-way miles (miles/day)] / SUM[Maximum trips per year (trip/day)]</t>
  </si>
  <si>
    <t>Mitigated PTE (Before Control) (tons/yr)</t>
  </si>
  <si>
    <t>= (Maximum one-way miles (miles/yr)) * (Mitigated Emission Factor (lb/mile)) * (ton/2000 lbs)</t>
  </si>
  <si>
    <t>Mitigated PTE (After Control) (tons/yr)</t>
  </si>
  <si>
    <t>= (Mitigated PTE (Before Control) (tons/yr)) * (1 - Dust Control Efficiency)</t>
  </si>
  <si>
    <t>Fugitive Dust Emissions - Paved Roads</t>
  </si>
  <si>
    <t>Paved Roads at Industrial Site</t>
  </si>
  <si>
    <t>The following calculations determine the amount of emissions created by paved roads, based on 8,760 hours of use and AP-42, Ch 13.2.1 (1/2011).</t>
  </si>
  <si>
    <t>Vehicle Informtation (provided by source)</t>
  </si>
  <si>
    <t>Maximum number of vehicles per day</t>
  </si>
  <si>
    <t>Maximum one-way miles (miles/yr)</t>
  </si>
  <si>
    <t>[k * (sL)^0.91 * (W)^1.02]    (Equation 1 from AP-42 13.2.1)</t>
  </si>
  <si>
    <t>lb/VMT  =  particle size multiplier (AP-42 Table 13.2.1-1)</t>
  </si>
  <si>
    <t xml:space="preserve">sL =  </t>
  </si>
  <si>
    <t>g/m^2  =  silt loading value for paved roads at iron and steel production facilities - Table 13.2.1-3)</t>
  </si>
  <si>
    <t xml:space="preserve">Taking natural mitigation due to precipitation into consideration, Mitigated Emission Factor,  Eext = E * [1 - (p/4N)]       (Equation 2 from AP-42 13.2.1) </t>
  </si>
  <si>
    <t xml:space="preserve">Ef * [1 - (p/4N)] </t>
  </si>
  <si>
    <t xml:space="preserve">where p =  </t>
  </si>
  <si>
    <t>days of rain greater than or equal to 0.01 inches (see Fig. 13.2.1-2)</t>
  </si>
  <si>
    <t xml:space="preserve">N =  </t>
  </si>
  <si>
    <t>days per year</t>
  </si>
  <si>
    <t>PM2.5 = Particle Matter (&lt;2.5 um)</t>
  </si>
  <si>
    <t>Average Vehicle Weight Per Trip (ton/trip)</t>
  </si>
  <si>
    <t>Average  Miles Per Trip  (miles/trip)</t>
  </si>
  <si>
    <t>Unmitigated PTE (tons/yr)</t>
  </si>
  <si>
    <t>= [Maximum one-way miles (miles/yr)] * [Unmitigated Emission Factor (lb/mile)] * (ton/2000 lbs)</t>
  </si>
  <si>
    <t>= [Maximum one-way miles (miles/yr)] * [Mitigated Emission Factor (lb/mile)] * (ton/2000 lbs)</t>
  </si>
  <si>
    <t>= [Mitigated PTE (Before Control) (tons/yr)] * [1 - Dust Control Efficiency]</t>
  </si>
  <si>
    <t>Appendix A:  Emissions Calculations</t>
  </si>
  <si>
    <t>Natural Gas Fired Emission Unit Listing</t>
  </si>
  <si>
    <t>Use this page to make an itemized list of all natural gas-fired combustion units (if needed).</t>
  </si>
  <si>
    <t xml:space="preserve"> MM BTU/HR &lt;100</t>
  </si>
  <si>
    <t>Unit Descriptions</t>
  </si>
  <si>
    <t>Maximum Heat Input Capacity Per Unit [MMBtu/hr]</t>
  </si>
  <si>
    <t>Number of Units</t>
  </si>
  <si>
    <t>Combined Maximum Heat Input Capacity [MMBtu/hr]</t>
  </si>
  <si>
    <r>
      <t xml:space="preserve">Potential Natural Gas Usage [scf/hr] </t>
    </r>
    <r>
      <rPr>
        <vertAlign val="superscript"/>
        <sz val="8"/>
        <rFont val="Arial"/>
        <family val="2"/>
      </rPr>
      <t>(1)</t>
    </r>
  </si>
  <si>
    <t>TOTAL</t>
  </si>
  <si>
    <t>Smokehouse Emissions</t>
  </si>
  <si>
    <t>Amount of Woodchips used</t>
  </si>
  <si>
    <t>Emission Factor (lbs/ton of sawdust)</t>
  </si>
  <si>
    <t xml:space="preserve">Uncontrolled Potential to Emit </t>
  </si>
  <si>
    <t>(lb/hr)</t>
  </si>
  <si>
    <t>lb/ton</t>
  </si>
  <si>
    <t>ton/yr</t>
  </si>
  <si>
    <t>Smokehouse (Total)</t>
  </si>
  <si>
    <t>Total</t>
  </si>
  <si>
    <t>Emission factors for PM, PM-10 and VOC are from AP-42, Section 9.5.2 (Table 9.5.2-1)</t>
  </si>
  <si>
    <t>Emission factor for CO from stack test conducted on Novmeber 20-22, 2017 at Smithfield Foods in Cudahy, Wisconsin.</t>
  </si>
  <si>
    <t>0.146 lb Co/lb wood * 2000lbs/ton wood = 292 lb Co/ ton wood</t>
  </si>
  <si>
    <t>* Assume PM10=PM2.5</t>
  </si>
  <si>
    <t>Methodology:</t>
  </si>
  <si>
    <t>Potential to Emit (lb/hr) for each pollutant = Emission Factor (lb/ton) * Amount of Woodchips used (lb/hour) * 1ton/2000lb</t>
  </si>
  <si>
    <t>Potential to Emit (ton/yr) for each pollutant = Potential to Emit (lb/hr) * 8760hr/1yr * 1ton/2000lb</t>
  </si>
  <si>
    <t>Natural Gas Combustion Only</t>
  </si>
  <si>
    <t>HHV</t>
  </si>
  <si>
    <t>Heat Input Capacity</t>
  </si>
  <si>
    <t>mmBtu</t>
  </si>
  <si>
    <t>Potential Throughput</t>
  </si>
  <si>
    <t>mmscf</t>
  </si>
  <si>
    <t>MMCF/yr</t>
  </si>
  <si>
    <t>Pollutant</t>
  </si>
  <si>
    <t xml:space="preserve"> </t>
  </si>
  <si>
    <t>PM*</t>
  </si>
  <si>
    <t>PM10*</t>
  </si>
  <si>
    <t>direct PM2.5*</t>
  </si>
  <si>
    <t>SO2</t>
  </si>
  <si>
    <t>Emission Factor in lb/MMCF</t>
  </si>
  <si>
    <t>**see below</t>
  </si>
  <si>
    <t>Potential Emission in tons/yr</t>
  </si>
  <si>
    <t>*PM emission factor is filterable PM only.  PM10 emission factor is filterable and condensable PM10 combined.</t>
  </si>
  <si>
    <t>PM2.5 emission factor is filterable and condensable PM2.5 combined.</t>
  </si>
  <si>
    <t>**Emission Factors for NOx:  Uncontrolled = 100, Low NOx Burner = 50, Low NOx Burners/Flue gas recirculation = 32</t>
  </si>
  <si>
    <t>All emission factors are based on normal firing.</t>
  </si>
  <si>
    <t>MMBtu = 1,000,000 Btu</t>
  </si>
  <si>
    <t>MMCF = 1,000,000 Cubic Feet of Gas</t>
  </si>
  <si>
    <t>Emission Factors are from AP 42, Chapter 1.4, Tables 1.4-1, 1.4-2, 1.4-3, SCC #1-02-006-02, 1-01-006-02, 1-03-006-02, and 1-03-006-03</t>
  </si>
  <si>
    <t>Potential Throughput (MMCF) = Heat Input Capacity (MMBtu/hr) x 8,760 hrs/yr x 1 MMCF/1,020 MMBtu</t>
  </si>
  <si>
    <t>Emission (tons/yr) = Throughput (MMCF/yr) x Emission Factor (lb/MMCF)/2,000 lb/ton</t>
  </si>
  <si>
    <t>Hazardous Air Pollutants (HAPs)</t>
  </si>
  <si>
    <t>HAPs - Organics</t>
  </si>
  <si>
    <t>Benzene</t>
  </si>
  <si>
    <t>Dichlorobenzene</t>
  </si>
  <si>
    <t>Formaldehyde</t>
  </si>
  <si>
    <t>Hexane</t>
  </si>
  <si>
    <t>Toluene</t>
  </si>
  <si>
    <t>Total - Organics</t>
  </si>
  <si>
    <t>Emission Factor in lb/MMcf</t>
  </si>
  <si>
    <t>HAPs - Metals</t>
  </si>
  <si>
    <t>Lead</t>
  </si>
  <si>
    <t>Cadmium</t>
  </si>
  <si>
    <t>Chromium</t>
  </si>
  <si>
    <t>Manganese</t>
  </si>
  <si>
    <t>Nickel</t>
  </si>
  <si>
    <t>Total - Metals</t>
  </si>
  <si>
    <t>Methodology is the same as above.</t>
  </si>
  <si>
    <t xml:space="preserve">The five highest organic and metal HAPs emission factors are provided above. </t>
  </si>
  <si>
    <t>Worst HAP</t>
  </si>
  <si>
    <t>Additional HAPs emission factors are available in AP-42, Chapter 1.4.</t>
  </si>
  <si>
    <t>Liquid Smoke - Emission Factor Calculations</t>
  </si>
  <si>
    <t>Potential Emissions for Smokehouses</t>
  </si>
  <si>
    <r>
      <t>Emission Factor (lbs/ton)</t>
    </r>
    <r>
      <rPr>
        <vertAlign val="superscript"/>
        <sz val="10"/>
        <rFont val="Arial"/>
        <family val="2"/>
      </rPr>
      <t>1</t>
    </r>
    <r>
      <rPr>
        <sz val="10"/>
        <rFont val="Arial"/>
        <family val="2"/>
      </rPr>
      <t xml:space="preserve"> of meat</t>
    </r>
  </si>
  <si>
    <r>
      <t>Max Meat Throughput</t>
    </r>
    <r>
      <rPr>
        <vertAlign val="superscript"/>
        <sz val="10"/>
        <rFont val="Arial"/>
        <family val="2"/>
      </rPr>
      <t>2</t>
    </r>
    <r>
      <rPr>
        <sz val="10"/>
        <rFont val="Arial"/>
        <family val="2"/>
      </rPr>
      <t xml:space="preserve"> (tons/hr)</t>
    </r>
  </si>
  <si>
    <t>Max Meat Throughput (lbs/hr)</t>
  </si>
  <si>
    <t>Potential Emissions (lbs/hr)</t>
  </si>
  <si>
    <t>Total Emissions (tons/yr)</t>
  </si>
  <si>
    <t>Appendix A:  Emission Calculations</t>
  </si>
  <si>
    <t>Large Reciprocating Internal Combustion Engines - Diesel Fuel</t>
  </si>
  <si>
    <t>Output Rating (&gt;600 HP)</t>
  </si>
  <si>
    <t>Maximum Input Rate (&gt;4.2 MMBtu/hr)</t>
  </si>
  <si>
    <t>Emissions calculated based on output rating (hp)</t>
  </si>
  <si>
    <t xml:space="preserve">Output Horsepower Rating (hp)  </t>
  </si>
  <si>
    <t xml:space="preserve">Maximum Hours Operated per Year  </t>
  </si>
  <si>
    <t xml:space="preserve">Potential Throughput (hp-hr/yr)  </t>
  </si>
  <si>
    <t xml:space="preserve">Sulfur Content (S) of Fuel (% by weight)  </t>
  </si>
  <si>
    <t>Emission Factor in lb/hp-hr</t>
  </si>
  <si>
    <t>(.00809S)</t>
  </si>
  <si>
    <t>*PM10 emission factor in lb/hp-hr was calculated using the emission factor in lb/MMBtu and a brake specific fuel consumption of 7,000 Btu / hp-hr (AP-42 Tables 3.3-1 and 3.4-1).</t>
  </si>
  <si>
    <t>**NOx emission factor:  uncontrolled = 0.024 lb/hp-hr, controlled by ignition timing retard = 0.013 lb/hp-hr</t>
  </si>
  <si>
    <t>Total PAH</t>
  </si>
  <si>
    <t>Xylene</t>
  </si>
  <si>
    <t>Acetaldehyde</t>
  </si>
  <si>
    <t>Acrolein</t>
  </si>
  <si>
    <t>HAPs***</t>
  </si>
  <si>
    <t>Emission Factor in lb/hp-hr****</t>
  </si>
  <si>
    <t>***PAH = Polyaromatic Hydrocarbon  (PAHs are considered HAPs, since they are considered Polycyclic Organic Matter)</t>
  </si>
  <si>
    <t>****Emission factors in lb/hp-hr were calculated using emission factors in lb/MMBtu and a brake specific fuel consumption of 7,000 Btu / hp-hr (AP-42 Tables 3.3-1 and 3.4-1).</t>
  </si>
  <si>
    <t xml:space="preserve">Potential Emission of Total HAPs (tons/yr)  </t>
  </si>
  <si>
    <t xml:space="preserve">Emission Factors are from AP 42 (Supplement B 10/96) Tables 3.4-1 , 3.4-2, 3.4-3, and 3.4-4.  </t>
  </si>
  <si>
    <t>Potential Throughput (hp-hr/yr) = [Output Horsepower Rating (hp)] * [Maximum Hours Operated per Year]</t>
  </si>
  <si>
    <t>Potential Emission (tons/yr) = [Potential Throughput (hp-hr/yr)] * [Emission Factor (lb/hp-hr)] / [2,000 lb/ton]</t>
  </si>
  <si>
    <t>From Cold Cleaner Degreasing Operations</t>
  </si>
  <si>
    <t>Gal per year (gal/yr)</t>
  </si>
  <si>
    <t>Density</t>
  </si>
  <si>
    <t>VOC %</t>
  </si>
  <si>
    <t>Potential VOC (ton/yr)</t>
  </si>
  <si>
    <t>(lb/gal)</t>
  </si>
  <si>
    <t>Update values as approprate.</t>
  </si>
  <si>
    <t>METHODOLOGY</t>
  </si>
  <si>
    <t>Potential VOC (ton/yr) = Density (lb/gal) * VOC % * Gal. of Mat. (gal/yr) * 1 ton/2000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</si>
</sst>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0.000"/>
    <numFmt numFmtId="165" formatCode="[$-409]mmmm\ d\,\ yyyy;@"/>
    <numFmt numFmtId="166" formatCode="0.0_)"/>
    <numFmt numFmtId="167" formatCode="0_)"/>
    <numFmt numFmtId="168" formatCode="0.0E+00_)"/>
    <numFmt numFmtId="169" formatCode="0.00_)"/>
    <numFmt numFmtId="170" formatCode="0.0"/>
    <numFmt numFmtId="171" formatCode="#,##0.000"/>
    <numFmt numFmtId="172" formatCode="0.00000_)"/>
    <numFmt numFmtId="173" formatCode="0.000_)"/>
    <numFmt numFmtId="174" formatCode="#,##0.0"/>
    <numFmt numFmtId="175" formatCode="#,##0.0_);\(#,##0.0\)"/>
    <numFmt numFmtId="176" formatCode="#,##0.00000_);\(#,##0.00000\)"/>
    <numFmt numFmtId="177" formatCode="0.0000_)"/>
  </numFmts>
  <fonts count="35">
    <font>
      <sz val="10"/>
      <name val="Arial"/>
    </font>
    <font>
      <sz val="11"/>
      <color theme="1"/>
      <name val="Calibri"/>
      <family val="2"/>
      <scheme val="minor"/>
    </font>
    <font>
      <sz val="10"/>
      <name val="Arial"/>
      <family val="2"/>
    </font>
    <font>
      <sz val="8"/>
      <name val="Arial"/>
      <family val="2"/>
    </font>
    <font>
      <b/>
      <i/>
      <sz val="8"/>
      <name val="Arial"/>
      <family val="2"/>
    </font>
    <font>
      <sz val="8"/>
      <name val="Arial"/>
      <family val="2"/>
    </font>
    <font>
      <b/>
      <sz val="8"/>
      <name val="Arial"/>
      <family val="2"/>
    </font>
    <font>
      <vertAlign val="superscript"/>
      <sz val="8"/>
      <name val="Arial"/>
      <family val="2"/>
    </font>
    <font>
      <b/>
      <sz val="10"/>
      <name val="Arial MT"/>
    </font>
    <font>
      <b/>
      <sz val="10"/>
      <name val="Arial"/>
      <family val="2"/>
    </font>
    <font>
      <sz val="9"/>
      <name val="Arial"/>
      <family val="2"/>
    </font>
    <font>
      <sz val="10"/>
      <name val="Arial MT"/>
    </font>
    <font>
      <b/>
      <sz val="9"/>
      <name val="Arial"/>
      <family val="2"/>
    </font>
    <font>
      <i/>
      <sz val="10"/>
      <name val="Arial"/>
      <family val="2"/>
    </font>
    <font>
      <sz val="10"/>
      <name val="Arial MT"/>
      <family val="2"/>
    </font>
    <font>
      <sz val="10"/>
      <color theme="1"/>
      <name val="Arial"/>
      <family val="2"/>
    </font>
    <font>
      <b/>
      <vertAlign val="subscript"/>
      <sz val="10"/>
      <name val="Arial"/>
      <family val="2"/>
    </font>
    <font>
      <i/>
      <sz val="9"/>
      <color theme="1"/>
      <name val="Arial"/>
      <family val="2"/>
    </font>
    <font>
      <i/>
      <sz val="9"/>
      <name val="Arial"/>
      <family val="2"/>
    </font>
    <font>
      <sz val="12"/>
      <name val="Arial MT"/>
    </font>
    <font>
      <strike/>
      <sz val="10"/>
      <name val="Arial"/>
      <family val="2"/>
    </font>
    <font>
      <b/>
      <strike/>
      <sz val="10"/>
      <name val="Arial"/>
      <family val="2"/>
    </font>
    <font>
      <b/>
      <sz val="12"/>
      <name val="Arial MT"/>
      <family val="2"/>
    </font>
    <font>
      <b/>
      <sz val="10"/>
      <name val="Arial MT"/>
      <family val="2"/>
    </font>
    <font>
      <b/>
      <sz val="10"/>
      <color indexed="10"/>
      <name val="Arial MT"/>
    </font>
    <font>
      <b/>
      <u/>
      <sz val="10"/>
      <name val="Arial"/>
      <family val="2"/>
    </font>
    <font>
      <sz val="10"/>
      <name val="Arial"/>
    </font>
    <font>
      <sz val="10"/>
      <color rgb="FFFF0000"/>
      <name val="Arial"/>
      <family val="2"/>
    </font>
    <font>
      <b/>
      <i/>
      <sz val="8"/>
      <color rgb="FFFF0000"/>
      <name val="Arial"/>
      <family val="2"/>
    </font>
    <font>
      <sz val="12"/>
      <name val="Arial"/>
      <family val="2"/>
    </font>
    <font>
      <sz val="10"/>
      <color indexed="14"/>
      <name val="Arial"/>
      <family val="2"/>
    </font>
    <font>
      <b/>
      <sz val="10"/>
      <color rgb="FFFF0000"/>
      <name val="Arial"/>
      <family val="2"/>
    </font>
    <font>
      <sz val="11"/>
      <color rgb="FFFF0000"/>
      <name val="Arial"/>
      <family val="2"/>
    </font>
    <font>
      <vertAlign val="superscript"/>
      <sz val="10"/>
      <name val="Arial"/>
      <family val="2"/>
    </font>
    <font>
      <sz val="9"/>
      <color rgb="FF000000"/>
      <name val="Arial"/>
      <family val="2"/>
    </font>
  </fonts>
  <fills count="7">
    <fill>
      <patternFill patternType="none"/>
    </fill>
    <fill>
      <patternFill patternType="gray125"/>
    </fill>
    <fill>
      <patternFill patternType="solid">
        <fgColor indexed="9"/>
        <bgColor indexed="9"/>
      </patternFill>
    </fill>
    <fill>
      <patternFill patternType="solid">
        <fgColor theme="0" tint="-0.14999847407452621"/>
        <bgColor indexed="64"/>
      </patternFill>
    </fill>
    <fill>
      <patternFill patternType="solid">
        <fgColor theme="0" tint="-0.14999847407452621"/>
        <bgColor indexed="22"/>
      </patternFill>
    </fill>
    <fill>
      <patternFill patternType="solid">
        <fgColor indexed="43"/>
        <bgColor indexed="64"/>
      </patternFill>
    </fill>
    <fill>
      <patternFill patternType="solid">
        <fgColor rgb="FFFFFF9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64"/>
      </right>
      <top style="thin">
        <color indexed="64"/>
      </top>
      <bottom style="double">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15">
    <xf numFmtId="0" fontId="0" fillId="0" borderId="0"/>
    <xf numFmtId="0" fontId="3" fillId="0" borderId="0"/>
    <xf numFmtId="0" fontId="1" fillId="0" borderId="0"/>
    <xf numFmtId="0" fontId="19" fillId="0" borderId="0"/>
    <xf numFmtId="43" fontId="2" fillId="0" borderId="0" applyFont="0" applyFill="0" applyBorder="0" applyAlignment="0" applyProtection="0"/>
    <xf numFmtId="0" fontId="2" fillId="0" borderId="0"/>
    <xf numFmtId="0" fontId="19" fillId="0" borderId="0"/>
    <xf numFmtId="0" fontId="2" fillId="0" borderId="0"/>
    <xf numFmtId="0" fontId="1" fillId="0" borderId="0"/>
    <xf numFmtId="9" fontId="26" fillId="0" borderId="0" applyFont="0" applyFill="0" applyBorder="0" applyAlignment="0" applyProtection="0"/>
    <xf numFmtId="0" fontId="2" fillId="0" borderId="0"/>
    <xf numFmtId="0" fontId="19" fillId="0" borderId="0"/>
    <xf numFmtId="0" fontId="29" fillId="0" borderId="0"/>
    <xf numFmtId="0" fontId="2" fillId="0" borderId="0"/>
    <xf numFmtId="0" fontId="2" fillId="0" borderId="0"/>
  </cellStyleXfs>
  <cellXfs count="361">
    <xf numFmtId="0" fontId="0" fillId="0" borderId="0" xfId="0"/>
    <xf numFmtId="0" fontId="4" fillId="0" borderId="0" xfId="1" applyFont="1"/>
    <xf numFmtId="0" fontId="5" fillId="0" borderId="0" xfId="1" applyFont="1"/>
    <xf numFmtId="0" fontId="5" fillId="0" borderId="0" xfId="1" applyFont="1" applyAlignment="1">
      <alignment vertical="center"/>
    </xf>
    <xf numFmtId="0" fontId="5" fillId="0" borderId="0" xfId="1" applyFont="1" applyAlignment="1">
      <alignment horizontal="center" vertical="center" wrapText="1"/>
    </xf>
    <xf numFmtId="0" fontId="6" fillId="0" borderId="0" xfId="1" applyFont="1" applyAlignment="1">
      <alignment horizontal="center" vertical="center" wrapText="1"/>
    </xf>
    <xf numFmtId="1" fontId="6" fillId="0" borderId="0" xfId="1" applyNumberFormat="1" applyFont="1" applyAlignment="1">
      <alignment horizontal="center" vertical="center"/>
    </xf>
    <xf numFmtId="164" fontId="6" fillId="0" borderId="0" xfId="1" applyNumberFormat="1" applyFont="1" applyAlignment="1">
      <alignment horizontal="center" vertical="center"/>
    </xf>
    <xf numFmtId="3" fontId="6" fillId="0" borderId="0" xfId="1" applyNumberFormat="1" applyFont="1" applyAlignment="1">
      <alignment horizontal="center" vertical="center"/>
    </xf>
    <xf numFmtId="0" fontId="8" fillId="0" borderId="0" xfId="0" applyFont="1" applyAlignment="1">
      <alignment horizontal="center"/>
    </xf>
    <xf numFmtId="0" fontId="8" fillId="0" borderId="0" xfId="0" applyFont="1" applyAlignment="1">
      <alignment horizontal="right"/>
    </xf>
    <xf numFmtId="165" fontId="9" fillId="0" borderId="0" xfId="0" applyNumberFormat="1" applyFont="1" applyAlignment="1">
      <alignment horizontal="left"/>
    </xf>
    <xf numFmtId="0" fontId="9" fillId="0" borderId="0" xfId="1" applyFont="1" applyAlignment="1">
      <alignment horizontal="center"/>
    </xf>
    <xf numFmtId="0" fontId="10" fillId="0" borderId="0" xfId="0" applyFont="1" applyAlignment="1">
      <alignment horizontal="left" vertical="center"/>
    </xf>
    <xf numFmtId="0" fontId="10" fillId="0" borderId="0" xfId="0" applyFont="1" applyAlignment="1">
      <alignment horizontal="right" vertical="center"/>
    </xf>
    <xf numFmtId="0" fontId="6" fillId="0" borderId="0" xfId="1" applyFont="1" applyAlignment="1">
      <alignment horizontal="left" vertical="center"/>
    </xf>
    <xf numFmtId="0" fontId="0" fillId="0" borderId="0" xfId="0" applyAlignment="1">
      <alignment horizontal="left"/>
    </xf>
    <xf numFmtId="166" fontId="10" fillId="0" borderId="0" xfId="0" applyNumberFormat="1" applyFont="1" applyAlignment="1">
      <alignment horizontal="left" vertical="center"/>
    </xf>
    <xf numFmtId="0" fontId="10" fillId="0" borderId="0" xfId="0" applyFont="1"/>
    <xf numFmtId="0" fontId="12" fillId="0" borderId="0" xfId="0" applyFont="1"/>
    <xf numFmtId="0" fontId="9" fillId="0" borderId="0" xfId="1" applyFont="1"/>
    <xf numFmtId="0" fontId="15" fillId="0" borderId="0" xfId="2" applyFont="1"/>
    <xf numFmtId="0" fontId="9" fillId="0" borderId="0" xfId="2" applyFont="1" applyAlignment="1">
      <alignment horizontal="center"/>
    </xf>
    <xf numFmtId="0" fontId="9" fillId="0" borderId="0" xfId="2" applyFont="1" applyAlignment="1">
      <alignment horizontal="right"/>
    </xf>
    <xf numFmtId="0" fontId="9" fillId="0" borderId="20" xfId="2" applyFont="1" applyBorder="1" applyAlignment="1">
      <alignment horizontal="center"/>
    </xf>
    <xf numFmtId="0" fontId="15" fillId="0" borderId="2" xfId="2" applyFont="1" applyBorder="1" applyAlignment="1">
      <alignment horizontal="center"/>
    </xf>
    <xf numFmtId="0" fontId="2" fillId="0" borderId="2" xfId="2" quotePrefix="1" applyFont="1" applyBorder="1" applyAlignment="1">
      <alignment horizontal="center"/>
    </xf>
    <xf numFmtId="0" fontId="15" fillId="0" borderId="1" xfId="2" applyFont="1" applyBorder="1" applyAlignment="1">
      <alignment horizontal="center"/>
    </xf>
    <xf numFmtId="0" fontId="2" fillId="0" borderId="1" xfId="2" quotePrefix="1" applyFont="1" applyBorder="1" applyAlignment="1">
      <alignment horizontal="center"/>
    </xf>
    <xf numFmtId="11" fontId="15" fillId="0" borderId="1" xfId="2" applyNumberFormat="1" applyFont="1" applyBorder="1" applyAlignment="1">
      <alignment horizontal="center"/>
    </xf>
    <xf numFmtId="4" fontId="9" fillId="0" borderId="0" xfId="2" applyNumberFormat="1" applyFont="1" applyAlignment="1">
      <alignment horizontal="center"/>
    </xf>
    <xf numFmtId="0" fontId="17" fillId="0" borderId="0" xfId="2" applyFont="1"/>
    <xf numFmtId="2" fontId="2" fillId="0" borderId="1" xfId="2" quotePrefix="1" applyNumberFormat="1" applyFont="1" applyBorder="1" applyAlignment="1">
      <alignment horizontal="center"/>
    </xf>
    <xf numFmtId="2" fontId="9" fillId="0" borderId="0" xfId="2" applyNumberFormat="1" applyFont="1" applyAlignment="1">
      <alignment horizontal="center"/>
    </xf>
    <xf numFmtId="0" fontId="18" fillId="0" borderId="0" xfId="2" applyFont="1"/>
    <xf numFmtId="0" fontId="9" fillId="0" borderId="0" xfId="3" applyFont="1" applyAlignment="1">
      <alignment vertical="center"/>
    </xf>
    <xf numFmtId="0" fontId="2" fillId="0" borderId="0" xfId="3" applyFont="1" applyAlignment="1">
      <alignment vertical="center"/>
    </xf>
    <xf numFmtId="0" fontId="9" fillId="0" borderId="0" xfId="3" applyFont="1" applyAlignment="1">
      <alignment horizontal="center" vertical="center"/>
    </xf>
    <xf numFmtId="0" fontId="2" fillId="0" borderId="0" xfId="3" applyFont="1" applyAlignment="1">
      <alignment horizontal="right" vertical="center"/>
    </xf>
    <xf numFmtId="0" fontId="2" fillId="0" borderId="0" xfId="3" applyFont="1" applyAlignment="1">
      <alignment horizontal="center" vertical="center"/>
    </xf>
    <xf numFmtId="0" fontId="2" fillId="0" borderId="15" xfId="3" applyFont="1" applyBorder="1" applyAlignment="1">
      <alignment horizontal="center" vertical="center"/>
    </xf>
    <xf numFmtId="166" fontId="2" fillId="0" borderId="1" xfId="3" applyNumberFormat="1" applyFont="1" applyBorder="1" applyAlignment="1">
      <alignment horizontal="center" vertical="center"/>
    </xf>
    <xf numFmtId="166" fontId="2" fillId="0" borderId="0" xfId="3" applyNumberFormat="1" applyFont="1" applyAlignment="1">
      <alignment horizontal="center" vertical="center"/>
    </xf>
    <xf numFmtId="0" fontId="2" fillId="0" borderId="12" xfId="3" applyFont="1" applyBorder="1" applyAlignment="1">
      <alignment horizontal="center" vertical="center"/>
    </xf>
    <xf numFmtId="0" fontId="2" fillId="0" borderId="13" xfId="3" applyFont="1" applyBorder="1" applyAlignment="1">
      <alignment vertical="center"/>
    </xf>
    <xf numFmtId="0" fontId="2" fillId="0" borderId="18" xfId="3" applyFont="1" applyBorder="1" applyAlignment="1">
      <alignment vertical="center"/>
    </xf>
    <xf numFmtId="166" fontId="2" fillId="0" borderId="12" xfId="3" applyNumberFormat="1" applyFont="1" applyBorder="1" applyAlignment="1">
      <alignment horizontal="center" vertical="center"/>
    </xf>
    <xf numFmtId="167" fontId="2" fillId="4" borderId="12" xfId="3" applyNumberFormat="1" applyFont="1" applyFill="1" applyBorder="1" applyAlignment="1">
      <alignment horizontal="center" vertical="center"/>
    </xf>
    <xf numFmtId="167" fontId="2" fillId="0" borderId="12" xfId="3" applyNumberFormat="1" applyFont="1" applyBorder="1" applyAlignment="1">
      <alignment horizontal="center" vertical="center"/>
    </xf>
    <xf numFmtId="0" fontId="2" fillId="0" borderId="14" xfId="3" applyFont="1" applyBorder="1" applyAlignment="1">
      <alignment vertical="center"/>
    </xf>
    <xf numFmtId="0" fontId="2" fillId="0" borderId="15" xfId="3" applyFont="1" applyBorder="1" applyAlignment="1">
      <alignment vertical="center"/>
    </xf>
    <xf numFmtId="0" fontId="2" fillId="0" borderId="19" xfId="3" applyFont="1" applyBorder="1" applyAlignment="1">
      <alignment vertical="center"/>
    </xf>
    <xf numFmtId="0" fontId="2" fillId="0" borderId="16" xfId="3" applyFont="1" applyBorder="1" applyAlignment="1">
      <alignment horizontal="center" vertical="center"/>
    </xf>
    <xf numFmtId="0" fontId="2" fillId="2" borderId="16" xfId="3" applyFont="1" applyFill="1" applyBorder="1" applyAlignment="1">
      <alignment horizontal="center" vertical="center"/>
    </xf>
    <xf numFmtId="166" fontId="2" fillId="0" borderId="0" xfId="3" applyNumberFormat="1" applyFont="1" applyAlignment="1">
      <alignment vertical="center"/>
    </xf>
    <xf numFmtId="0" fontId="20" fillId="0" borderId="0" xfId="3" applyFont="1" applyAlignment="1">
      <alignment vertical="center"/>
    </xf>
    <xf numFmtId="0" fontId="20" fillId="0" borderId="0" xfId="3" applyFont="1" applyAlignment="1">
      <alignment horizontal="right" vertical="center"/>
    </xf>
    <xf numFmtId="0" fontId="21" fillId="0" borderId="0" xfId="3" applyFont="1" applyAlignment="1">
      <alignment horizontal="center" vertical="center"/>
    </xf>
    <xf numFmtId="0" fontId="2" fillId="0" borderId="1" xfId="3" applyFont="1" applyBorder="1" applyAlignment="1">
      <alignment horizontal="center" vertical="center" wrapText="1"/>
    </xf>
    <xf numFmtId="0" fontId="9" fillId="0" borderId="1" xfId="3" applyFont="1" applyBorder="1" applyAlignment="1">
      <alignment horizontal="center" vertical="center"/>
    </xf>
    <xf numFmtId="168" fontId="2" fillId="0" borderId="1" xfId="3" applyNumberFormat="1" applyFont="1" applyBorder="1" applyAlignment="1">
      <alignment horizontal="center" vertical="center"/>
    </xf>
    <xf numFmtId="0" fontId="2" fillId="0" borderId="1" xfId="3" applyFont="1" applyBorder="1" applyAlignment="1">
      <alignment horizontal="center" vertical="center"/>
    </xf>
    <xf numFmtId="2" fontId="2" fillId="0" borderId="1" xfId="3" applyNumberFormat="1" applyFont="1" applyBorder="1" applyAlignment="1">
      <alignment horizontal="center" vertical="center"/>
    </xf>
    <xf numFmtId="2" fontId="9" fillId="0" borderId="1" xfId="3" applyNumberFormat="1" applyFont="1" applyBorder="1" applyAlignment="1">
      <alignment horizontal="center" vertical="center"/>
    </xf>
    <xf numFmtId="0" fontId="2" fillId="0" borderId="1" xfId="3" applyFont="1" applyBorder="1" applyAlignment="1">
      <alignment vertical="center"/>
    </xf>
    <xf numFmtId="168" fontId="9" fillId="0" borderId="1" xfId="3" applyNumberFormat="1" applyFont="1" applyBorder="1" applyAlignment="1">
      <alignment horizontal="center" vertical="center"/>
    </xf>
    <xf numFmtId="1" fontId="3" fillId="0" borderId="1" xfId="1" applyNumberFormat="1" applyBorder="1" applyAlignment="1">
      <alignment horizontal="center" vertical="center"/>
    </xf>
    <xf numFmtId="3" fontId="3" fillId="0" borderId="1" xfId="1" applyNumberFormat="1" applyBorder="1" applyAlignment="1">
      <alignment horizontal="center" vertical="center"/>
    </xf>
    <xf numFmtId="1" fontId="3" fillId="0" borderId="3" xfId="1" applyNumberFormat="1" applyBorder="1" applyAlignment="1">
      <alignment horizontal="center" vertical="center"/>
    </xf>
    <xf numFmtId="3" fontId="3" fillId="0" borderId="5" xfId="1" applyNumberFormat="1" applyBorder="1" applyAlignment="1">
      <alignment horizontal="center" vertical="center"/>
    </xf>
    <xf numFmtId="3" fontId="3" fillId="0" borderId="6" xfId="1" applyNumberFormat="1" applyBorder="1" applyAlignment="1">
      <alignment horizontal="center" vertical="center"/>
    </xf>
    <xf numFmtId="1" fontId="3" fillId="0" borderId="2" xfId="1" applyNumberFormat="1" applyBorder="1" applyAlignment="1">
      <alignment horizontal="center" vertical="center"/>
    </xf>
    <xf numFmtId="3" fontId="3" fillId="0" borderId="8" xfId="1" applyNumberFormat="1" applyBorder="1" applyAlignment="1">
      <alignment horizontal="center" vertical="center"/>
    </xf>
    <xf numFmtId="0" fontId="22" fillId="0" borderId="0" xfId="3" applyFont="1" applyAlignment="1">
      <alignment vertical="center"/>
    </xf>
    <xf numFmtId="0" fontId="19" fillId="0" borderId="0" xfId="3" applyAlignment="1">
      <alignment vertical="center"/>
    </xf>
    <xf numFmtId="0" fontId="23" fillId="0" borderId="0" xfId="3" applyFont="1" applyAlignment="1">
      <alignment horizontal="center" vertical="center"/>
    </xf>
    <xf numFmtId="0" fontId="14" fillId="0" borderId="0" xfId="3" applyFont="1" applyAlignment="1">
      <alignment horizontal="right" vertical="center"/>
    </xf>
    <xf numFmtId="0" fontId="23" fillId="0" borderId="0" xfId="3" applyFont="1" applyAlignment="1">
      <alignment horizontal="right" vertical="center"/>
    </xf>
    <xf numFmtId="0" fontId="23" fillId="0" borderId="0" xfId="3" applyFont="1" applyAlignment="1">
      <alignment vertical="center"/>
    </xf>
    <xf numFmtId="0" fontId="24" fillId="0" borderId="0" xfId="3" applyFont="1" applyAlignment="1">
      <alignment horizontal="left" vertical="center" wrapText="1"/>
    </xf>
    <xf numFmtId="0" fontId="14" fillId="0" borderId="0" xfId="3" applyFont="1" applyAlignment="1">
      <alignment vertical="center"/>
    </xf>
    <xf numFmtId="0" fontId="14" fillId="0" borderId="21" xfId="3"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7" xfId="3" applyFont="1" applyBorder="1" applyAlignment="1">
      <alignment vertical="center"/>
    </xf>
    <xf numFmtId="0" fontId="19" fillId="0" borderId="9" xfId="3" applyBorder="1" applyAlignment="1">
      <alignment vertical="center"/>
    </xf>
    <xf numFmtId="0" fontId="14" fillId="0" borderId="9" xfId="3" applyFont="1" applyBorder="1" applyAlignment="1">
      <alignment horizontal="center"/>
    </xf>
    <xf numFmtId="0" fontId="14" fillId="0" borderId="16" xfId="3" applyFont="1" applyBorder="1" applyAlignment="1">
      <alignment horizontal="center"/>
    </xf>
    <xf numFmtId="166" fontId="13" fillId="0" borderId="21" xfId="3" applyNumberFormat="1" applyFont="1" applyBorder="1" applyAlignment="1">
      <alignment horizontal="center"/>
    </xf>
    <xf numFmtId="0" fontId="14" fillId="2" borderId="22" xfId="3" applyFont="1" applyFill="1" applyBorder="1" applyAlignment="1">
      <alignment horizontal="center"/>
    </xf>
    <xf numFmtId="0" fontId="14" fillId="0" borderId="22" xfId="3" applyFont="1" applyBorder="1" applyAlignment="1">
      <alignment horizontal="center"/>
    </xf>
    <xf numFmtId="0" fontId="14" fillId="0" borderId="23" xfId="3" applyFont="1" applyBorder="1" applyAlignment="1">
      <alignment horizontal="center"/>
    </xf>
    <xf numFmtId="0" fontId="14" fillId="0" borderId="17" xfId="3" applyFont="1" applyBorder="1" applyAlignment="1">
      <alignment vertical="center"/>
    </xf>
    <xf numFmtId="166" fontId="14" fillId="0" borderId="0" xfId="3" applyNumberFormat="1" applyFont="1" applyAlignment="1">
      <alignment vertical="center"/>
    </xf>
    <xf numFmtId="0" fontId="11" fillId="0" borderId="25" xfId="3" applyFont="1" applyBorder="1" applyAlignment="1">
      <alignment horizontal="center" vertical="center"/>
    </xf>
    <xf numFmtId="0" fontId="11" fillId="0" borderId="12" xfId="3" applyFont="1" applyBorder="1" applyAlignment="1">
      <alignment horizontal="center" vertical="center"/>
    </xf>
    <xf numFmtId="0" fontId="11" fillId="0" borderId="26" xfId="3" applyFont="1" applyBorder="1" applyAlignment="1">
      <alignment horizontal="center" vertical="center"/>
    </xf>
    <xf numFmtId="0" fontId="2" fillId="0" borderId="0" xfId="5" applyAlignment="1">
      <alignment horizontal="left"/>
    </xf>
    <xf numFmtId="11" fontId="14" fillId="0" borderId="0" xfId="3" applyNumberFormat="1" applyFont="1" applyAlignment="1">
      <alignment horizontal="center" vertical="center"/>
    </xf>
    <xf numFmtId="164" fontId="14" fillId="0" borderId="0" xfId="3" applyNumberFormat="1" applyFont="1" applyAlignment="1">
      <alignment horizontal="center" vertical="center"/>
    </xf>
    <xf numFmtId="0" fontId="14" fillId="0" borderId="0" xfId="3" applyFont="1" applyAlignment="1">
      <alignment horizontal="left" vertical="center"/>
    </xf>
    <xf numFmtId="0" fontId="19" fillId="0" borderId="0" xfId="3" applyAlignment="1">
      <alignment horizontal="left" vertical="center"/>
    </xf>
    <xf numFmtId="0" fontId="2" fillId="0" borderId="0" xfId="7"/>
    <xf numFmtId="172" fontId="9" fillId="0" borderId="0" xfId="7" applyNumberFormat="1" applyFont="1" applyAlignment="1">
      <alignment horizontal="center" vertical="center"/>
    </xf>
    <xf numFmtId="0" fontId="2" fillId="0" borderId="0" xfId="7" applyAlignment="1">
      <alignment horizontal="centerContinuous"/>
    </xf>
    <xf numFmtId="169" fontId="9" fillId="0" borderId="0" xfId="7" applyNumberFormat="1" applyFont="1" applyAlignment="1">
      <alignment vertical="center"/>
    </xf>
    <xf numFmtId="0" fontId="2" fillId="0" borderId="0" xfId="7" applyAlignment="1">
      <alignment vertical="center"/>
    </xf>
    <xf numFmtId="0" fontId="9" fillId="0" borderId="0" xfId="7" applyFont="1" applyAlignment="1">
      <alignment vertical="center"/>
    </xf>
    <xf numFmtId="0" fontId="9" fillId="0" borderId="0" xfId="7" applyFont="1" applyAlignment="1">
      <alignment horizontal="center" vertical="center"/>
    </xf>
    <xf numFmtId="172" fontId="9" fillId="0" borderId="0" xfId="7" applyNumberFormat="1" applyFont="1" applyAlignment="1">
      <alignment horizontal="centerContinuous" vertical="center"/>
    </xf>
    <xf numFmtId="172" fontId="2" fillId="0" borderId="0" xfId="7" applyNumberFormat="1" applyAlignment="1">
      <alignment vertical="center"/>
    </xf>
    <xf numFmtId="0" fontId="25" fillId="0" borderId="0" xfId="7" applyFont="1"/>
    <xf numFmtId="10" fontId="9" fillId="0" borderId="0" xfId="7" applyNumberFormat="1" applyFont="1" applyAlignment="1">
      <alignment horizontal="right" vertical="center"/>
    </xf>
    <xf numFmtId="173" fontId="2" fillId="0" borderId="0" xfId="7" applyNumberFormat="1" applyAlignment="1">
      <alignment vertical="center"/>
    </xf>
    <xf numFmtId="169" fontId="2" fillId="0" borderId="0" xfId="7" applyNumberFormat="1" applyAlignment="1">
      <alignment vertical="center"/>
    </xf>
    <xf numFmtId="169" fontId="2" fillId="0" borderId="16" xfId="7" applyNumberFormat="1" applyBorder="1" applyAlignment="1">
      <alignment horizontal="center" vertical="center" wrapText="1"/>
    </xf>
    <xf numFmtId="0" fontId="2" fillId="0" borderId="1" xfId="7" applyBorder="1" applyAlignment="1">
      <alignment horizontal="left" vertical="center" wrapText="1"/>
    </xf>
    <xf numFmtId="166" fontId="2" fillId="0" borderId="0" xfId="7" applyNumberFormat="1" applyAlignment="1">
      <alignment vertical="center"/>
    </xf>
    <xf numFmtId="10" fontId="2" fillId="0" borderId="0" xfId="7" applyNumberFormat="1" applyAlignment="1">
      <alignment vertical="center"/>
    </xf>
    <xf numFmtId="9" fontId="2" fillId="0" borderId="0" xfId="7" applyNumberFormat="1" applyAlignment="1">
      <alignment vertical="center"/>
    </xf>
    <xf numFmtId="0" fontId="9" fillId="0" borderId="0" xfId="7"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9" fillId="0" borderId="0" xfId="7" applyFont="1" applyAlignment="1">
      <alignment horizontal="right" vertical="center"/>
    </xf>
    <xf numFmtId="169" fontId="9" fillId="0" borderId="0" xfId="7" applyNumberFormat="1" applyFont="1" applyAlignment="1">
      <alignment horizontal="center" vertical="center"/>
    </xf>
    <xf numFmtId="169" fontId="2" fillId="0" borderId="0" xfId="7" applyNumberFormat="1" applyAlignment="1">
      <alignment horizontal="centerContinuous" vertical="center" wrapText="1"/>
    </xf>
    <xf numFmtId="10" fontId="2" fillId="0" borderId="0" xfId="7" applyNumberFormat="1" applyAlignment="1">
      <alignment horizontal="center" vertical="center"/>
    </xf>
    <xf numFmtId="167" fontId="2" fillId="0" borderId="0" xfId="7" applyNumberFormat="1" applyAlignment="1">
      <alignment horizontal="center" vertical="center"/>
    </xf>
    <xf numFmtId="2" fontId="2" fillId="0" borderId="0" xfId="7" applyNumberFormat="1" applyAlignment="1">
      <alignment horizontal="center" vertical="center"/>
    </xf>
    <xf numFmtId="169" fontId="2" fillId="0" borderId="0" xfId="7" applyNumberFormat="1" applyAlignment="1">
      <alignment horizontal="center" vertical="center"/>
    </xf>
    <xf numFmtId="1" fontId="3" fillId="0" borderId="28" xfId="1" applyNumberFormat="1" applyBorder="1" applyAlignment="1">
      <alignment horizontal="center" vertical="center"/>
    </xf>
    <xf numFmtId="3" fontId="3" fillId="0" borderId="29" xfId="1" applyNumberFormat="1" applyBorder="1" applyAlignment="1">
      <alignment horizontal="center" vertical="center"/>
    </xf>
    <xf numFmtId="0" fontId="27" fillId="0" borderId="0" xfId="3" applyFont="1" applyAlignment="1">
      <alignment vertical="center"/>
    </xf>
    <xf numFmtId="0" fontId="2" fillId="0" borderId="0" xfId="0" applyFont="1" applyAlignment="1">
      <alignment horizontal="center"/>
    </xf>
    <xf numFmtId="174" fontId="2" fillId="0" borderId="2" xfId="2" applyNumberFormat="1" applyFont="1" applyBorder="1" applyAlignment="1">
      <alignment horizontal="center"/>
    </xf>
    <xf numFmtId="174" fontId="2" fillId="0" borderId="2" xfId="2" quotePrefix="1" applyNumberFormat="1" applyFont="1" applyBorder="1" applyAlignment="1">
      <alignment horizontal="center"/>
    </xf>
    <xf numFmtId="174" fontId="15" fillId="0" borderId="1" xfId="2" applyNumberFormat="1" applyFont="1" applyBorder="1" applyAlignment="1">
      <alignment horizontal="center"/>
    </xf>
    <xf numFmtId="174" fontId="2" fillId="0" borderId="1" xfId="2" quotePrefix="1" applyNumberFormat="1" applyFont="1" applyBorder="1" applyAlignment="1">
      <alignment horizontal="center"/>
    </xf>
    <xf numFmtId="166" fontId="14" fillId="0" borderId="21" xfId="3" applyNumberFormat="1" applyFont="1" applyBorder="1" applyAlignment="1">
      <alignment horizontal="center" vertical="center"/>
    </xf>
    <xf numFmtId="166" fontId="14" fillId="0" borderId="24" xfId="3" applyNumberFormat="1" applyFont="1" applyBorder="1" applyAlignment="1">
      <alignment horizontal="center" vertical="center"/>
    </xf>
    <xf numFmtId="166" fontId="14" fillId="0" borderId="9" xfId="3" applyNumberFormat="1" applyFont="1" applyBorder="1" applyAlignment="1">
      <alignment horizontal="center" vertical="center"/>
    </xf>
    <xf numFmtId="170" fontId="3" fillId="0" borderId="1" xfId="1" applyNumberFormat="1" applyBorder="1" applyAlignment="1">
      <alignment horizontal="center" vertical="center"/>
    </xf>
    <xf numFmtId="170" fontId="3" fillId="0" borderId="2" xfId="1" applyNumberFormat="1" applyBorder="1" applyAlignment="1">
      <alignment horizontal="center" vertical="center"/>
    </xf>
    <xf numFmtId="170" fontId="3" fillId="0" borderId="3" xfId="1" applyNumberFormat="1" applyBorder="1" applyAlignment="1">
      <alignment horizontal="center" vertical="center"/>
    </xf>
    <xf numFmtId="170" fontId="3" fillId="0" borderId="28" xfId="1" applyNumberFormat="1" applyBorder="1" applyAlignment="1">
      <alignment horizontal="center" vertical="center"/>
    </xf>
    <xf numFmtId="170" fontId="6" fillId="0" borderId="0" xfId="1" applyNumberFormat="1" applyFont="1" applyAlignment="1">
      <alignment horizontal="center" vertical="center"/>
    </xf>
    <xf numFmtId="166" fontId="2" fillId="0" borderId="13" xfId="3" applyNumberFormat="1" applyFont="1" applyBorder="1" applyAlignment="1">
      <alignment horizontal="center" vertical="center"/>
    </xf>
    <xf numFmtId="0" fontId="27" fillId="0" borderId="0" xfId="2" applyFont="1"/>
    <xf numFmtId="0" fontId="15" fillId="0" borderId="0" xfId="2" applyFont="1" applyAlignment="1">
      <alignment horizontal="right"/>
    </xf>
    <xf numFmtId="166" fontId="14" fillId="5" borderId="30" xfId="3" applyNumberFormat="1" applyFont="1" applyFill="1" applyBorder="1" applyAlignment="1">
      <alignment horizontal="center" vertical="center"/>
    </xf>
    <xf numFmtId="2" fontId="2" fillId="0" borderId="2" xfId="2" quotePrefix="1" applyNumberFormat="1" applyFont="1" applyBorder="1" applyAlignment="1">
      <alignment horizontal="center"/>
    </xf>
    <xf numFmtId="174" fontId="15" fillId="0" borderId="2" xfId="2" applyNumberFormat="1" applyFont="1" applyBorder="1" applyAlignment="1">
      <alignment horizontal="center"/>
    </xf>
    <xf numFmtId="0" fontId="2" fillId="0" borderId="0" xfId="10" applyAlignment="1" applyProtection="1">
      <alignment vertical="center"/>
      <protection locked="0"/>
    </xf>
    <xf numFmtId="0" fontId="2" fillId="0" borderId="0" xfId="3" applyFont="1" applyProtection="1">
      <protection locked="0"/>
    </xf>
    <xf numFmtId="0" fontId="2" fillId="0" borderId="0" xfId="10" applyAlignment="1" applyProtection="1">
      <alignment horizontal="center" vertical="center"/>
      <protection locked="0"/>
    </xf>
    <xf numFmtId="0" fontId="9" fillId="0" borderId="0" xfId="10" applyFont="1" applyAlignment="1" applyProtection="1">
      <alignment horizontal="center" vertical="center"/>
      <protection locked="0"/>
    </xf>
    <xf numFmtId="0" fontId="2" fillId="0" borderId="0" xfId="10" applyAlignment="1" applyProtection="1">
      <alignment horizontal="right" vertical="center"/>
      <protection locked="0"/>
    </xf>
    <xf numFmtId="0" fontId="2" fillId="0" borderId="0" xfId="10" applyAlignment="1" applyProtection="1">
      <alignment horizontal="left" vertical="center"/>
      <protection locked="0"/>
    </xf>
    <xf numFmtId="0" fontId="9" fillId="0" borderId="0" xfId="3" applyFont="1" applyAlignment="1">
      <alignment horizontal="right" vertical="center"/>
    </xf>
    <xf numFmtId="0" fontId="9" fillId="0" borderId="0" xfId="10" applyFont="1" applyAlignment="1" applyProtection="1">
      <alignment vertical="center"/>
      <protection locked="0"/>
    </xf>
    <xf numFmtId="0" fontId="2" fillId="0" borderId="0" xfId="12" applyFont="1" applyAlignment="1" applyProtection="1">
      <alignment horizontal="right"/>
      <protection locked="0"/>
    </xf>
    <xf numFmtId="0" fontId="2" fillId="0" borderId="0" xfId="12" applyFont="1" applyProtection="1">
      <protection locked="0"/>
    </xf>
    <xf numFmtId="169" fontId="2" fillId="0" borderId="0" xfId="10" applyNumberFormat="1" applyAlignment="1" applyProtection="1">
      <alignment vertical="center"/>
      <protection locked="0"/>
    </xf>
    <xf numFmtId="0" fontId="2" fillId="0" borderId="31" xfId="10" applyBorder="1" applyAlignment="1" applyProtection="1">
      <alignment horizontal="center" wrapText="1"/>
      <protection locked="0"/>
    </xf>
    <xf numFmtId="0" fontId="2" fillId="5" borderId="1" xfId="10" applyFill="1" applyBorder="1" applyAlignment="1" applyProtection="1">
      <alignment vertical="center"/>
      <protection locked="0"/>
    </xf>
    <xf numFmtId="170" fontId="2" fillId="5" borderId="1" xfId="10" applyNumberFormat="1" applyFill="1" applyBorder="1" applyAlignment="1" applyProtection="1">
      <alignment horizontal="center" vertical="center"/>
      <protection locked="0"/>
    </xf>
    <xf numFmtId="170" fontId="2" fillId="0" borderId="1" xfId="10" applyNumberFormat="1" applyBorder="1" applyAlignment="1" applyProtection="1">
      <alignment horizontal="center" vertical="center"/>
      <protection locked="0"/>
    </xf>
    <xf numFmtId="1" fontId="2" fillId="5" borderId="1" xfId="10" applyNumberFormat="1" applyFill="1" applyBorder="1" applyAlignment="1" applyProtection="1">
      <alignment horizontal="center" vertical="center"/>
      <protection locked="0"/>
    </xf>
    <xf numFmtId="164" fontId="2" fillId="0" borderId="1" xfId="10" applyNumberFormat="1" applyBorder="1" applyAlignment="1" applyProtection="1">
      <alignment horizontal="center" vertical="center"/>
      <protection locked="0"/>
    </xf>
    <xf numFmtId="170" fontId="2" fillId="0" borderId="0" xfId="10" applyNumberFormat="1" applyAlignment="1" applyProtection="1">
      <alignment vertical="center"/>
      <protection locked="0"/>
    </xf>
    <xf numFmtId="0" fontId="9" fillId="0" borderId="0" xfId="10" applyFont="1" applyAlignment="1" applyProtection="1">
      <alignment horizontal="right" vertical="center"/>
      <protection locked="0"/>
    </xf>
    <xf numFmtId="170" fontId="9" fillId="0" borderId="0" xfId="10" applyNumberFormat="1" applyFont="1" applyAlignment="1" applyProtection="1">
      <alignment horizontal="center" vertical="center"/>
      <protection locked="0"/>
    </xf>
    <xf numFmtId="170" fontId="9" fillId="0" borderId="0" xfId="10" applyNumberFormat="1" applyFont="1" applyAlignment="1" applyProtection="1">
      <alignment vertical="center"/>
      <protection locked="0"/>
    </xf>
    <xf numFmtId="170" fontId="2" fillId="0" borderId="30" xfId="10" applyNumberFormat="1" applyBorder="1" applyAlignment="1" applyProtection="1">
      <alignment horizontal="center" vertical="center"/>
      <protection locked="0"/>
    </xf>
    <xf numFmtId="170" fontId="2" fillId="0" borderId="0" xfId="10" applyNumberFormat="1" applyAlignment="1" applyProtection="1">
      <alignment horizontal="center" vertical="center"/>
      <protection locked="0"/>
    </xf>
    <xf numFmtId="2" fontId="2" fillId="0" borderId="30" xfId="10" applyNumberFormat="1" applyBorder="1" applyAlignment="1" applyProtection="1">
      <alignment horizontal="center" vertical="center"/>
      <protection locked="0"/>
    </xf>
    <xf numFmtId="2" fontId="2" fillId="0" borderId="0" xfId="10" applyNumberFormat="1" applyAlignment="1" applyProtection="1">
      <alignment horizontal="center" vertical="center"/>
      <protection locked="0"/>
    </xf>
    <xf numFmtId="0" fontId="30" fillId="0" borderId="0" xfId="10" applyFont="1" applyAlignment="1" applyProtection="1">
      <alignment horizontal="left" vertical="center"/>
      <protection locked="0"/>
    </xf>
    <xf numFmtId="44" fontId="2" fillId="0" borderId="0" xfId="10" applyNumberFormat="1" applyAlignment="1" applyProtection="1">
      <alignment horizontal="left" vertical="center"/>
      <protection locked="0"/>
    </xf>
    <xf numFmtId="0" fontId="2" fillId="0" borderId="30" xfId="10" applyBorder="1" applyAlignment="1" applyProtection="1">
      <alignment horizontal="center" vertical="center"/>
      <protection locked="0"/>
    </xf>
    <xf numFmtId="0" fontId="31" fillId="0" borderId="0" xfId="10" applyFont="1" applyAlignment="1" applyProtection="1">
      <alignment vertical="center"/>
      <protection locked="0"/>
    </xf>
    <xf numFmtId="0" fontId="30" fillId="0" borderId="0" xfId="10" applyFont="1" applyAlignment="1" applyProtection="1">
      <alignment vertical="center"/>
      <protection locked="0"/>
    </xf>
    <xf numFmtId="175" fontId="2" fillId="0" borderId="0" xfId="10" applyNumberFormat="1" applyAlignment="1" applyProtection="1">
      <alignment horizontal="center" vertical="center"/>
      <protection locked="0"/>
    </xf>
    <xf numFmtId="0" fontId="2" fillId="0" borderId="0" xfId="10" quotePrefix="1" applyAlignment="1" applyProtection="1">
      <alignment horizontal="left" vertical="center"/>
      <protection locked="0"/>
    </xf>
    <xf numFmtId="176" fontId="2" fillId="0" borderId="0" xfId="10" applyNumberFormat="1" applyAlignment="1" applyProtection="1">
      <alignment horizontal="center" vertical="center"/>
      <protection locked="0"/>
    </xf>
    <xf numFmtId="0" fontId="2" fillId="0" borderId="1" xfId="10" applyBorder="1" applyAlignment="1" applyProtection="1">
      <alignment horizontal="center" vertical="center"/>
      <protection locked="0"/>
    </xf>
    <xf numFmtId="169" fontId="2" fillId="0" borderId="1" xfId="10" applyNumberFormat="1" applyBorder="1" applyAlignment="1" applyProtection="1">
      <alignment horizontal="center" vertical="center"/>
      <protection locked="0"/>
    </xf>
    <xf numFmtId="1" fontId="2" fillId="0" borderId="0" xfId="10" applyNumberFormat="1" applyAlignment="1" applyProtection="1">
      <alignment vertical="center"/>
      <protection locked="0"/>
    </xf>
    <xf numFmtId="169" fontId="2" fillId="0" borderId="0" xfId="10" applyNumberFormat="1" applyAlignment="1" applyProtection="1">
      <alignment horizontal="center" vertical="center"/>
      <protection locked="0"/>
    </xf>
    <xf numFmtId="169" fontId="2" fillId="0" borderId="30" xfId="10" applyNumberFormat="1" applyBorder="1" applyAlignment="1" applyProtection="1">
      <alignment horizontal="center" vertical="center"/>
      <protection locked="0"/>
    </xf>
    <xf numFmtId="9" fontId="2" fillId="5" borderId="1" xfId="10" applyNumberFormat="1" applyFill="1" applyBorder="1" applyAlignment="1" applyProtection="1">
      <alignment horizontal="center" vertical="center"/>
      <protection locked="0"/>
    </xf>
    <xf numFmtId="0" fontId="2" fillId="0" borderId="30" xfId="10" applyBorder="1" applyAlignment="1" applyProtection="1">
      <alignment horizontal="center" wrapText="1"/>
      <protection locked="0"/>
    </xf>
    <xf numFmtId="169" fontId="9" fillId="0" borderId="0" xfId="10" applyNumberFormat="1" applyFont="1" applyAlignment="1" applyProtection="1">
      <alignment horizontal="center" vertical="center"/>
      <protection locked="0"/>
    </xf>
    <xf numFmtId="0" fontId="9" fillId="0" borderId="0" xfId="12" applyFont="1" applyAlignment="1" applyProtection="1">
      <alignment horizontal="left"/>
      <protection locked="0"/>
    </xf>
    <xf numFmtId="0" fontId="9" fillId="0" borderId="0" xfId="3" applyFont="1" applyProtection="1">
      <protection locked="0"/>
    </xf>
    <xf numFmtId="0" fontId="2" fillId="0" borderId="0" xfId="12" applyFont="1" applyAlignment="1" applyProtection="1">
      <alignment horizontal="left"/>
      <protection locked="0"/>
    </xf>
    <xf numFmtId="0" fontId="2" fillId="0" borderId="0" xfId="10" quotePrefix="1" applyAlignment="1" applyProtection="1">
      <alignment vertical="center"/>
      <protection locked="0"/>
    </xf>
    <xf numFmtId="0" fontId="2" fillId="0" borderId="0" xfId="13" applyProtection="1">
      <protection locked="0"/>
    </xf>
    <xf numFmtId="0" fontId="2" fillId="0" borderId="0" xfId="5" applyAlignment="1" applyProtection="1">
      <alignment horizontal="left"/>
      <protection locked="0"/>
    </xf>
    <xf numFmtId="0" fontId="2" fillId="0" borderId="0" xfId="6" applyFont="1" applyProtection="1">
      <protection locked="0"/>
    </xf>
    <xf numFmtId="172" fontId="9" fillId="0" borderId="0" xfId="11" applyNumberFormat="1" applyFont="1" applyAlignment="1" applyProtection="1">
      <alignment horizontal="left" vertical="center"/>
      <protection locked="0"/>
    </xf>
    <xf numFmtId="169" fontId="2" fillId="0" borderId="0" xfId="14" applyNumberFormat="1" applyAlignment="1" applyProtection="1">
      <alignment vertical="center"/>
      <protection locked="0"/>
    </xf>
    <xf numFmtId="0" fontId="2" fillId="6" borderId="1" xfId="10" applyFill="1" applyBorder="1" applyAlignment="1" applyProtection="1">
      <alignment vertical="center"/>
      <protection locked="0"/>
    </xf>
    <xf numFmtId="170" fontId="2" fillId="6" borderId="1" xfId="14" applyNumberFormat="1" applyFill="1" applyBorder="1" applyAlignment="1" applyProtection="1">
      <alignment horizontal="center" vertical="center"/>
      <protection locked="0"/>
    </xf>
    <xf numFmtId="1" fontId="2" fillId="6" borderId="1" xfId="14" applyNumberFormat="1" applyFill="1" applyBorder="1" applyAlignment="1" applyProtection="1">
      <alignment horizontal="center" vertical="center"/>
      <protection locked="0"/>
    </xf>
    <xf numFmtId="0" fontId="2" fillId="0" borderId="1" xfId="6" applyFont="1" applyBorder="1" applyAlignment="1" applyProtection="1">
      <alignment horizontal="center"/>
      <protection locked="0"/>
    </xf>
    <xf numFmtId="175" fontId="2" fillId="0" borderId="30" xfId="10" applyNumberFormat="1" applyBorder="1" applyAlignment="1" applyProtection="1">
      <alignment horizontal="center" vertical="center"/>
      <protection locked="0"/>
    </xf>
    <xf numFmtId="175" fontId="2" fillId="0" borderId="1" xfId="10" applyNumberFormat="1" applyBorder="1" applyAlignment="1" applyProtection="1">
      <alignment horizontal="center" vertical="center"/>
      <protection locked="0"/>
    </xf>
    <xf numFmtId="0" fontId="2" fillId="0" borderId="30" xfId="14" applyBorder="1" applyAlignment="1" applyProtection="1">
      <alignment horizontal="center" vertical="center"/>
      <protection locked="0"/>
    </xf>
    <xf numFmtId="0" fontId="2" fillId="0" borderId="1" xfId="14" applyBorder="1" applyAlignment="1" applyProtection="1">
      <alignment horizontal="center" vertical="center"/>
      <protection locked="0"/>
    </xf>
    <xf numFmtId="0" fontId="2" fillId="0" borderId="0" xfId="14" applyAlignment="1" applyProtection="1">
      <alignment horizontal="left" vertical="center"/>
      <protection locked="0"/>
    </xf>
    <xf numFmtId="0" fontId="2" fillId="0" borderId="0" xfId="10" quotePrefix="1" applyAlignment="1" applyProtection="1">
      <alignment horizontal="right" vertical="center"/>
      <protection locked="0"/>
    </xf>
    <xf numFmtId="173" fontId="2" fillId="0" borderId="30" xfId="10" applyNumberFormat="1" applyBorder="1" applyAlignment="1" applyProtection="1">
      <alignment horizontal="center" vertical="center"/>
      <protection locked="0"/>
    </xf>
    <xf numFmtId="177" fontId="2" fillId="0" borderId="1" xfId="10" applyNumberFormat="1" applyBorder="1" applyAlignment="1" applyProtection="1">
      <alignment horizontal="center" vertical="center"/>
      <protection locked="0"/>
    </xf>
    <xf numFmtId="9" fontId="2" fillId="0" borderId="0" xfId="10" applyNumberFormat="1" applyAlignment="1" applyProtection="1">
      <alignment horizontal="center" vertical="center"/>
      <protection locked="0"/>
    </xf>
    <xf numFmtId="0" fontId="2" fillId="0" borderId="30" xfId="10" applyBorder="1" applyProtection="1">
      <protection locked="0"/>
    </xf>
    <xf numFmtId="0" fontId="9" fillId="0" borderId="0" xfId="6" applyFont="1" applyProtection="1">
      <protection locked="0"/>
    </xf>
    <xf numFmtId="0" fontId="2" fillId="0" borderId="0" xfId="12" quotePrefix="1" applyFont="1" applyAlignment="1" applyProtection="1">
      <alignment horizontal="left"/>
      <protection locked="0"/>
    </xf>
    <xf numFmtId="0" fontId="9" fillId="0" borderId="4" xfId="2" applyFont="1" applyBorder="1" applyAlignment="1">
      <alignment horizontal="center"/>
    </xf>
    <xf numFmtId="174" fontId="9" fillId="0" borderId="4" xfId="2" applyNumberFormat="1" applyFont="1" applyBorder="1" applyAlignment="1">
      <alignment horizontal="center"/>
    </xf>
    <xf numFmtId="4" fontId="9" fillId="0" borderId="4" xfId="2" applyNumberFormat="1" applyFont="1" applyBorder="1" applyAlignment="1">
      <alignment horizontal="center"/>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27" fillId="0" borderId="0" xfId="7" applyFont="1"/>
    <xf numFmtId="0" fontId="32" fillId="0" borderId="0" xfId="2" applyFont="1"/>
    <xf numFmtId="0" fontId="2" fillId="0" borderId="0" xfId="0" applyFont="1"/>
    <xf numFmtId="0" fontId="2" fillId="0" borderId="31" xfId="0" applyFont="1" applyBorder="1" applyAlignment="1">
      <alignment wrapText="1"/>
    </xf>
    <xf numFmtId="0" fontId="2" fillId="0" borderId="35" xfId="0"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xf>
    <xf numFmtId="1" fontId="2" fillId="0" borderId="1" xfId="0" applyNumberFormat="1" applyFont="1" applyBorder="1" applyAlignment="1">
      <alignment horizontal="center"/>
    </xf>
    <xf numFmtId="2" fontId="2" fillId="0" borderId="1" xfId="0" applyNumberFormat="1" applyFont="1" applyBorder="1" applyAlignment="1">
      <alignment horizontal="center"/>
    </xf>
    <xf numFmtId="167" fontId="14" fillId="5" borderId="30" xfId="3" applyNumberFormat="1"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 fillId="6" borderId="2" xfId="1" applyFill="1" applyBorder="1" applyAlignment="1">
      <alignment horizontal="center" vertical="center" wrapText="1"/>
    </xf>
    <xf numFmtId="0" fontId="3" fillId="6" borderId="1" xfId="1" applyFill="1" applyBorder="1" applyAlignment="1">
      <alignment horizontal="center" vertical="center" wrapText="1"/>
    </xf>
    <xf numFmtId="0" fontId="3" fillId="6" borderId="1" xfId="1" applyFill="1" applyBorder="1" applyAlignment="1">
      <alignment horizontal="center" vertical="center"/>
    </xf>
    <xf numFmtId="164" fontId="3" fillId="6" borderId="1" xfId="1" applyNumberFormat="1" applyFill="1" applyBorder="1" applyAlignment="1">
      <alignment horizontal="center" vertical="center"/>
    </xf>
    <xf numFmtId="0" fontId="3" fillId="6" borderId="3" xfId="1" applyFill="1" applyBorder="1" applyAlignment="1">
      <alignment horizontal="center" vertical="center" wrapText="1"/>
    </xf>
    <xf numFmtId="164" fontId="3" fillId="6" borderId="2" xfId="1" applyNumberFormat="1" applyFill="1" applyBorder="1" applyAlignment="1">
      <alignment horizontal="center" vertical="center"/>
    </xf>
    <xf numFmtId="164" fontId="3" fillId="6" borderId="3" xfId="1" applyNumberFormat="1" applyFill="1" applyBorder="1" applyAlignment="1">
      <alignment horizontal="center" vertical="center"/>
    </xf>
    <xf numFmtId="0" fontId="3" fillId="6" borderId="4" xfId="1" applyFill="1" applyBorder="1" applyAlignment="1">
      <alignment horizontal="center" vertical="center" wrapText="1"/>
    </xf>
    <xf numFmtId="164" fontId="3" fillId="6" borderId="28" xfId="1" applyNumberFormat="1" applyFill="1" applyBorder="1" applyAlignment="1">
      <alignment horizontal="center" vertical="center"/>
    </xf>
    <xf numFmtId="0" fontId="19" fillId="0" borderId="0" xfId="3" applyAlignment="1">
      <alignment vertical="center" wrapText="1"/>
    </xf>
    <xf numFmtId="169" fontId="2" fillId="0" borderId="0" xfId="7" applyNumberFormat="1" applyAlignment="1">
      <alignment horizontal="center" vertical="center" wrapText="1"/>
    </xf>
    <xf numFmtId="0" fontId="9" fillId="0" borderId="32" xfId="2" applyFont="1" applyBorder="1" applyAlignment="1">
      <alignment horizontal="centerContinuous"/>
    </xf>
    <xf numFmtId="0" fontId="9" fillId="0" borderId="33" xfId="2" applyFont="1" applyBorder="1" applyAlignment="1">
      <alignment horizontal="centerContinuous"/>
    </xf>
    <xf numFmtId="0" fontId="9" fillId="0" borderId="34" xfId="2" applyFont="1" applyBorder="1" applyAlignment="1">
      <alignment horizontal="centerContinuous"/>
    </xf>
    <xf numFmtId="0" fontId="2" fillId="0" borderId="38" xfId="10" applyBorder="1" applyProtection="1">
      <protection locked="0"/>
    </xf>
    <xf numFmtId="0" fontId="2" fillId="0" borderId="39" xfId="10" applyBorder="1" applyAlignment="1" applyProtection="1">
      <alignment horizontal="center" wrapText="1"/>
      <protection locked="0"/>
    </xf>
    <xf numFmtId="0" fontId="2" fillId="0" borderId="38" xfId="10" applyBorder="1" applyAlignment="1" applyProtection="1">
      <alignment horizontal="center" wrapText="1"/>
      <protection locked="0"/>
    </xf>
    <xf numFmtId="0" fontId="2" fillId="0" borderId="38" xfId="10" applyBorder="1" applyAlignment="1" applyProtection="1">
      <alignment horizontal="center" vertical="center"/>
      <protection locked="0"/>
    </xf>
    <xf numFmtId="175" fontId="2" fillId="0" borderId="38" xfId="10" applyNumberFormat="1" applyBorder="1" applyAlignment="1" applyProtection="1">
      <alignment horizontal="center" vertical="center"/>
      <protection locked="0"/>
    </xf>
    <xf numFmtId="169" fontId="2" fillId="0" borderId="40" xfId="10" applyNumberFormat="1" applyBorder="1" applyAlignment="1" applyProtection="1">
      <alignment horizontal="center" vertical="center"/>
      <protection locked="0"/>
    </xf>
    <xf numFmtId="0" fontId="2" fillId="0" borderId="39" xfId="10" applyBorder="1" applyAlignment="1" applyProtection="1">
      <alignment horizontal="center" vertical="center"/>
      <protection locked="0"/>
    </xf>
    <xf numFmtId="0" fontId="2" fillId="0" borderId="41" xfId="10" applyBorder="1" applyAlignment="1" applyProtection="1">
      <alignment horizontal="center" vertical="center"/>
      <protection locked="0"/>
    </xf>
    <xf numFmtId="175" fontId="2" fillId="0" borderId="41" xfId="10" applyNumberFormat="1" applyBorder="1" applyAlignment="1" applyProtection="1">
      <alignment horizontal="center" vertical="center"/>
      <protection locked="0"/>
    </xf>
    <xf numFmtId="0" fontId="2" fillId="0" borderId="41" xfId="14" applyBorder="1" applyAlignment="1" applyProtection="1">
      <alignment horizontal="center" vertical="center"/>
      <protection locked="0"/>
    </xf>
    <xf numFmtId="173" fontId="2" fillId="0" borderId="41" xfId="10" applyNumberFormat="1" applyBorder="1" applyAlignment="1" applyProtection="1">
      <alignment horizontal="center" vertical="center"/>
      <protection locked="0"/>
    </xf>
    <xf numFmtId="169" fontId="2" fillId="0" borderId="41" xfId="10" applyNumberFormat="1" applyBorder="1" applyAlignment="1" applyProtection="1">
      <alignment horizontal="center" vertical="center"/>
      <protection locked="0"/>
    </xf>
    <xf numFmtId="0" fontId="3" fillId="0" borderId="0" xfId="1"/>
    <xf numFmtId="0" fontId="3" fillId="0" borderId="0" xfId="1" applyAlignment="1">
      <alignment vertical="center"/>
    </xf>
    <xf numFmtId="0" fontId="3" fillId="0" borderId="0" xfId="1" applyAlignment="1">
      <alignment horizontal="center" vertical="center" wrapText="1"/>
    </xf>
    <xf numFmtId="0" fontId="3" fillId="0" borderId="10" xfId="1" applyBorder="1" applyAlignment="1">
      <alignment horizontal="center" vertical="center" wrapText="1"/>
    </xf>
    <xf numFmtId="0" fontId="3" fillId="0" borderId="11" xfId="1" applyBorder="1" applyAlignment="1">
      <alignment horizontal="center" vertical="center" wrapText="1"/>
    </xf>
    <xf numFmtId="164" fontId="3" fillId="6" borderId="9" xfId="1" applyNumberFormat="1" applyFill="1" applyBorder="1" applyAlignment="1">
      <alignment horizontal="center" vertical="center"/>
    </xf>
    <xf numFmtId="1" fontId="3" fillId="0" borderId="9" xfId="1" applyNumberFormat="1" applyBorder="1" applyAlignment="1">
      <alignment horizontal="center" vertical="center"/>
    </xf>
    <xf numFmtId="170" fontId="3" fillId="0" borderId="0" xfId="1" applyNumberFormat="1" applyAlignment="1">
      <alignment horizontal="center" vertical="center"/>
    </xf>
    <xf numFmtId="3" fontId="3" fillId="0" borderId="2" xfId="1" applyNumberFormat="1" applyBorder="1" applyAlignment="1">
      <alignment horizontal="center" vertical="center"/>
    </xf>
    <xf numFmtId="1" fontId="3" fillId="0" borderId="0" xfId="1" applyNumberFormat="1" applyAlignment="1">
      <alignment horizontal="center" vertical="center" wrapText="1"/>
    </xf>
    <xf numFmtId="0" fontId="3" fillId="0" borderId="0" xfId="1" applyAlignment="1">
      <alignment horizontal="left" vertical="center"/>
    </xf>
    <xf numFmtId="0" fontId="3" fillId="6" borderId="31" xfId="1" applyFill="1" applyBorder="1" applyAlignment="1">
      <alignment horizontal="center" vertical="center" wrapText="1"/>
    </xf>
    <xf numFmtId="164" fontId="3" fillId="6" borderId="31" xfId="1" applyNumberFormat="1" applyFill="1" applyBorder="1" applyAlignment="1">
      <alignment horizontal="center" vertical="center"/>
    </xf>
    <xf numFmtId="1" fontId="3" fillId="0" borderId="31" xfId="1" applyNumberFormat="1" applyBorder="1" applyAlignment="1">
      <alignment horizontal="center" vertical="center"/>
    </xf>
    <xf numFmtId="170" fontId="3" fillId="0" borderId="31" xfId="1" applyNumberFormat="1" applyBorder="1" applyAlignment="1">
      <alignment horizontal="center" vertical="center"/>
    </xf>
    <xf numFmtId="3" fontId="3" fillId="0" borderId="31" xfId="1" applyNumberFormat="1" applyBorder="1" applyAlignment="1">
      <alignment horizontal="center" vertical="center"/>
    </xf>
    <xf numFmtId="0" fontId="2" fillId="0" borderId="0" xfId="1"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1" xfId="0" applyFont="1" applyBorder="1"/>
    <xf numFmtId="0" fontId="9" fillId="0" borderId="1" xfId="0" applyFont="1" applyBorder="1" applyAlignment="1">
      <alignment horizontal="center" wrapText="1"/>
    </xf>
    <xf numFmtId="0" fontId="2" fillId="0" borderId="1" xfId="0" applyFon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xf>
    <xf numFmtId="170" fontId="0" fillId="0" borderId="1" xfId="0" applyNumberFormat="1" applyBorder="1" applyAlignment="1">
      <alignment horizontal="center"/>
    </xf>
    <xf numFmtId="170" fontId="9" fillId="0" borderId="1" xfId="0" applyNumberFormat="1" applyFont="1" applyBorder="1" applyAlignment="1">
      <alignment horizontal="center"/>
    </xf>
    <xf numFmtId="166" fontId="2" fillId="4" borderId="30" xfId="3" applyNumberFormat="1" applyFont="1" applyFill="1" applyBorder="1" applyAlignment="1">
      <alignment horizontal="center" vertical="center"/>
    </xf>
    <xf numFmtId="167" fontId="2" fillId="0" borderId="30" xfId="3" applyNumberFormat="1" applyFont="1" applyBorder="1" applyAlignment="1">
      <alignment horizontal="center" vertical="center"/>
    </xf>
    <xf numFmtId="0" fontId="2" fillId="0" borderId="32" xfId="3" applyFont="1" applyBorder="1" applyAlignment="1">
      <alignment vertical="center"/>
    </xf>
    <xf numFmtId="0" fontId="2" fillId="0" borderId="33" xfId="3" applyFont="1" applyBorder="1" applyAlignment="1">
      <alignment vertical="center"/>
    </xf>
    <xf numFmtId="0" fontId="2" fillId="0" borderId="34" xfId="3" applyFont="1" applyBorder="1" applyAlignment="1">
      <alignment vertical="center"/>
    </xf>
    <xf numFmtId="0" fontId="2" fillId="0" borderId="39" xfId="3" applyFont="1" applyBorder="1" applyAlignment="1">
      <alignment vertical="center"/>
    </xf>
    <xf numFmtId="0" fontId="2" fillId="0" borderId="42" xfId="3" applyFont="1" applyBorder="1" applyAlignment="1">
      <alignment vertical="center"/>
    </xf>
    <xf numFmtId="0" fontId="2" fillId="0" borderId="43" xfId="3" applyFont="1" applyBorder="1" applyAlignment="1">
      <alignment vertical="center"/>
    </xf>
    <xf numFmtId="0" fontId="2" fillId="0" borderId="44" xfId="3" applyFont="1" applyBorder="1" applyAlignment="1">
      <alignment vertical="center"/>
    </xf>
    <xf numFmtId="0" fontId="2" fillId="0" borderId="45" xfId="3" applyFont="1" applyBorder="1" applyAlignment="1">
      <alignment vertical="center"/>
    </xf>
    <xf numFmtId="0" fontId="2" fillId="0" borderId="35" xfId="3" applyFont="1" applyBorder="1" applyAlignment="1">
      <alignment vertical="center"/>
    </xf>
    <xf numFmtId="166" fontId="14" fillId="0" borderId="30" xfId="3" applyNumberFormat="1" applyFont="1" applyBorder="1" applyAlignment="1">
      <alignment horizontal="center" vertical="center"/>
    </xf>
    <xf numFmtId="167" fontId="14" fillId="0" borderId="30" xfId="3" applyNumberFormat="1" applyFont="1" applyBorder="1" applyAlignment="1">
      <alignment horizontal="center" vertical="center"/>
    </xf>
    <xf numFmtId="3" fontId="14" fillId="0" borderId="30" xfId="3" applyNumberFormat="1" applyFont="1" applyBorder="1" applyAlignment="1">
      <alignment horizontal="center" vertical="center"/>
    </xf>
    <xf numFmtId="171" fontId="14" fillId="0" borderId="30" xfId="3" applyNumberFormat="1" applyFont="1" applyBorder="1" applyAlignment="1">
      <alignment horizontal="center" vertical="center"/>
    </xf>
    <xf numFmtId="0" fontId="14" fillId="0" borderId="32" xfId="3" applyFont="1" applyBorder="1" applyAlignment="1">
      <alignment horizontal="center" vertical="center"/>
    </xf>
    <xf numFmtId="0" fontId="14" fillId="0" borderId="33" xfId="3" applyFont="1" applyBorder="1" applyAlignment="1">
      <alignment horizontal="centerContinuous" vertical="center"/>
    </xf>
    <xf numFmtId="0" fontId="14" fillId="0" borderId="33" xfId="3" applyFont="1" applyBorder="1" applyAlignment="1">
      <alignment horizontal="right" vertical="center"/>
    </xf>
    <xf numFmtId="0" fontId="14" fillId="0" borderId="34" xfId="3" applyFont="1" applyBorder="1" applyAlignment="1">
      <alignment horizontal="centerContinuous" vertical="center"/>
    </xf>
    <xf numFmtId="0" fontId="14" fillId="0" borderId="44" xfId="3" applyFont="1" applyBorder="1" applyAlignment="1">
      <alignment vertical="center"/>
    </xf>
    <xf numFmtId="0" fontId="19" fillId="0" borderId="35" xfId="3" applyBorder="1" applyAlignment="1">
      <alignment vertical="center"/>
    </xf>
    <xf numFmtId="11" fontId="14" fillId="0" borderId="35" xfId="3" applyNumberFormat="1" applyFont="1" applyBorder="1" applyAlignment="1">
      <alignment horizontal="center"/>
    </xf>
    <xf numFmtId="11" fontId="14" fillId="0" borderId="46" xfId="3" applyNumberFormat="1" applyFont="1" applyBorder="1" applyAlignment="1">
      <alignment horizontal="center"/>
    </xf>
    <xf numFmtId="11" fontId="14" fillId="0" borderId="47" xfId="3" applyNumberFormat="1" applyFont="1" applyBorder="1" applyAlignment="1">
      <alignment horizontal="center"/>
    </xf>
    <xf numFmtId="11" fontId="14" fillId="0" borderId="48" xfId="3" applyNumberFormat="1" applyFont="1" applyBorder="1" applyAlignment="1">
      <alignment horizontal="center"/>
    </xf>
    <xf numFmtId="0" fontId="14" fillId="0" borderId="33" xfId="3" applyFont="1" applyBorder="1" applyAlignment="1">
      <alignment horizontal="center" vertical="center"/>
    </xf>
    <xf numFmtId="0" fontId="11" fillId="0" borderId="46" xfId="3" applyFont="1" applyBorder="1" applyAlignment="1">
      <alignment horizontal="center" vertical="center"/>
    </xf>
    <xf numFmtId="0" fontId="11" fillId="0" borderId="47" xfId="3" applyFont="1" applyBorder="1" applyAlignment="1">
      <alignment horizontal="center" vertical="center"/>
    </xf>
    <xf numFmtId="0" fontId="11" fillId="0" borderId="48" xfId="3" applyFont="1" applyBorder="1" applyAlignment="1">
      <alignment horizontal="center" vertical="center"/>
    </xf>
    <xf numFmtId="0" fontId="14" fillId="0" borderId="41" xfId="3" applyFont="1" applyBorder="1" applyAlignment="1">
      <alignment vertical="center"/>
    </xf>
    <xf numFmtId="0" fontId="19" fillId="0" borderId="49" xfId="3" applyBorder="1" applyAlignment="1">
      <alignment vertical="center"/>
    </xf>
    <xf numFmtId="11" fontId="11" fillId="0" borderId="30" xfId="3" applyNumberFormat="1" applyFont="1" applyBorder="1" applyAlignment="1">
      <alignment horizontal="center" vertical="center"/>
    </xf>
    <xf numFmtId="11" fontId="14" fillId="0" borderId="30" xfId="3" applyNumberFormat="1" applyFont="1" applyBorder="1" applyAlignment="1">
      <alignment horizontal="center" vertical="center"/>
    </xf>
    <xf numFmtId="166" fontId="14" fillId="0" borderId="32" xfId="3" applyNumberFormat="1" applyFont="1" applyBorder="1" applyAlignment="1">
      <alignment vertical="center"/>
    </xf>
    <xf numFmtId="166" fontId="14" fillId="0" borderId="33" xfId="3" applyNumberFormat="1" applyFont="1" applyBorder="1" applyAlignment="1">
      <alignment vertical="center"/>
    </xf>
    <xf numFmtId="166" fontId="8" fillId="0" borderId="33" xfId="3" applyNumberFormat="1" applyFont="1" applyBorder="1" applyAlignment="1">
      <alignment vertical="center"/>
    </xf>
    <xf numFmtId="166" fontId="8" fillId="0" borderId="34" xfId="3" applyNumberFormat="1" applyFont="1" applyBorder="1" applyAlignment="1">
      <alignment horizontal="right" vertical="center"/>
    </xf>
    <xf numFmtId="11" fontId="8" fillId="0" borderId="34" xfId="3" applyNumberFormat="1" applyFont="1" applyBorder="1" applyAlignment="1">
      <alignment horizontal="center" vertical="center"/>
    </xf>
    <xf numFmtId="169" fontId="2" fillId="0" borderId="38" xfId="7" applyNumberFormat="1" applyBorder="1" applyAlignment="1">
      <alignment horizontal="center" vertical="center" wrapText="1"/>
    </xf>
    <xf numFmtId="1" fontId="2" fillId="4" borderId="30" xfId="7" applyNumberFormat="1" applyFill="1" applyBorder="1" applyAlignment="1">
      <alignment horizontal="center" vertical="center"/>
    </xf>
    <xf numFmtId="166" fontId="2" fillId="4" borderId="40" xfId="7" applyNumberFormat="1" applyFill="1" applyBorder="1" applyAlignment="1">
      <alignment horizontal="center" vertical="center"/>
    </xf>
    <xf numFmtId="9" fontId="2" fillId="4" borderId="30" xfId="9" applyFont="1" applyFill="1" applyBorder="1" applyAlignment="1" applyProtection="1">
      <alignment horizontal="center" vertical="center"/>
    </xf>
    <xf numFmtId="174" fontId="2" fillId="0" borderId="50" xfId="7" applyNumberFormat="1" applyBorder="1" applyAlignment="1">
      <alignment horizontal="center" vertical="center"/>
    </xf>
    <xf numFmtId="0" fontId="34" fillId="0" borderId="0" xfId="0" applyFont="1" applyAlignment="1">
      <alignment horizontal="left" vertical="center" wrapText="1"/>
    </xf>
    <xf numFmtId="0" fontId="15" fillId="0" borderId="0" xfId="2" applyFont="1" applyAlignment="1">
      <alignment horizontal="left"/>
    </xf>
    <xf numFmtId="0" fontId="9" fillId="0" borderId="0" xfId="3" applyFont="1" applyAlignment="1">
      <alignment horizontal="left" vertical="center" wrapText="1"/>
    </xf>
    <xf numFmtId="0" fontId="9" fillId="0" borderId="0" xfId="3" applyFont="1" applyAlignment="1">
      <alignment horizontal="left" vertical="center"/>
    </xf>
    <xf numFmtId="0" fontId="28" fillId="0" borderId="0" xfId="1" applyFont="1" applyAlignment="1">
      <alignment horizontal="left"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2" fillId="0" borderId="1" xfId="3"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7" xfId="0" applyFont="1" applyBorder="1" applyAlignment="1">
      <alignment horizontal="center"/>
    </xf>
    <xf numFmtId="0" fontId="2" fillId="0" borderId="17" xfId="0" applyFont="1" applyBorder="1" applyAlignment="1">
      <alignment horizontal="center"/>
    </xf>
    <xf numFmtId="0" fontId="2" fillId="0" borderId="9" xfId="0" applyFont="1" applyBorder="1" applyAlignment="1">
      <alignment horizontal="center"/>
    </xf>
    <xf numFmtId="0" fontId="14" fillId="0" borderId="0" xfId="3" applyFont="1" applyAlignment="1">
      <alignment horizontal="left" vertical="center" wrapText="1"/>
    </xf>
    <xf numFmtId="0" fontId="19" fillId="0" borderId="0" xfId="3" applyAlignment="1">
      <alignment vertical="center" wrapText="1"/>
    </xf>
    <xf numFmtId="0" fontId="2" fillId="0" borderId="0" xfId="7" applyAlignment="1">
      <alignment horizontal="center" vertical="center" wrapText="1"/>
    </xf>
    <xf numFmtId="169" fontId="2" fillId="0" borderId="0" xfId="7" applyNumberFormat="1" applyAlignment="1">
      <alignment horizontal="center" vertical="center" wrapText="1"/>
    </xf>
    <xf numFmtId="0" fontId="2" fillId="0" borderId="47" xfId="7" applyBorder="1" applyAlignment="1">
      <alignment horizontal="center" vertical="center" wrapText="1"/>
    </xf>
    <xf numFmtId="0" fontId="2" fillId="0" borderId="16" xfId="7" applyBorder="1" applyAlignment="1">
      <alignment horizontal="center" vertical="center" wrapText="1"/>
    </xf>
    <xf numFmtId="0" fontId="2" fillId="0" borderId="48" xfId="7" applyBorder="1" applyAlignment="1">
      <alignment horizontal="center" vertical="center" wrapText="1"/>
    </xf>
    <xf numFmtId="0" fontId="2" fillId="0" borderId="27" xfId="7" applyBorder="1" applyAlignment="1">
      <alignment horizontal="center" vertical="center" wrapText="1"/>
    </xf>
  </cellXfs>
  <cellStyles count="15">
    <cellStyle name="Comma 2" xfId="4" xr:uid="{00000000-0005-0000-0000-000000000000}"/>
    <cellStyle name="Normal" xfId="0" builtinId="0"/>
    <cellStyle name="Normal 2" xfId="2" xr:uid="{00000000-0005-0000-0000-000002000000}"/>
    <cellStyle name="Normal 3" xfId="3" xr:uid="{00000000-0005-0000-0000-000003000000}"/>
    <cellStyle name="Normal 5" xfId="6" xr:uid="{00000000-0005-0000-0000-000004000000}"/>
    <cellStyle name="Normal 7" xfId="8" xr:uid="{00000000-0005-0000-0000-000005000000}"/>
    <cellStyle name="Normal 7 2" xfId="7" xr:uid="{00000000-0005-0000-0000-000006000000}"/>
    <cellStyle name="Normal_20312-calcs" xfId="12" xr:uid="{7DAEC187-B3A9-4814-A46C-5D5C8162E765}"/>
    <cellStyle name="Normal_20944calcs-update" xfId="13" xr:uid="{84693F16-D847-479D-BA61-125EEC6A89AC}"/>
    <cellStyle name="Normal_Calculation Spreadsheet - Application" xfId="1" xr:uid="{00000000-0005-0000-0000-000009000000}"/>
    <cellStyle name="Normal_COAL" xfId="10" xr:uid="{AA88E58F-0D75-432E-8DDF-0CE220A93281}"/>
    <cellStyle name="Normal_COAL 2" xfId="14" xr:uid="{78176DCA-847C-4637-9226-734D930357D6}"/>
    <cellStyle name="Normal_GAP-calcs6" xfId="5" xr:uid="{00000000-0005-0000-0000-00000C000000}"/>
    <cellStyle name="Normal_Novae sc" xfId="11" xr:uid="{FE908EC1-CE74-49D2-BDF6-B5F8B6C47E03}"/>
    <cellStyle name="Percent" xfId="9"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tabSelected="1" zoomScaleNormal="100" workbookViewId="0">
      <selection activeCell="M14" sqref="M14"/>
    </sheetView>
  </sheetViews>
  <sheetFormatPr defaultColWidth="10.42578125" defaultRowHeight="12.75"/>
  <cols>
    <col min="1" max="1" width="27" style="21" customWidth="1"/>
    <col min="2" max="2" width="13.5703125" style="21" bestFit="1" customWidth="1"/>
    <col min="3" max="3" width="13.7109375" style="21" bestFit="1" customWidth="1"/>
    <col min="4" max="4" width="14.7109375" style="21" bestFit="1" customWidth="1"/>
    <col min="5" max="5" width="11" style="21" bestFit="1" customWidth="1"/>
    <col min="6" max="6" width="14" style="21" bestFit="1" customWidth="1"/>
    <col min="7" max="7" width="14.42578125" style="21" bestFit="1" customWidth="1"/>
    <col min="8" max="8" width="12.5703125" style="21" customWidth="1"/>
    <col min="9" max="9" width="16.42578125" style="21" customWidth="1"/>
    <col min="10" max="16384" width="10.42578125" style="21"/>
  </cols>
  <sheetData>
    <row r="1" spans="1:9">
      <c r="E1" s="22" t="s">
        <v>0</v>
      </c>
    </row>
    <row r="2" spans="1:9">
      <c r="E2" s="22" t="s">
        <v>1</v>
      </c>
    </row>
    <row r="3" spans="1:9">
      <c r="D3" s="23" t="s">
        <v>2</v>
      </c>
      <c r="E3" s="22"/>
    </row>
    <row r="4" spans="1:9">
      <c r="D4" s="23" t="s">
        <v>3</v>
      </c>
      <c r="E4" s="22"/>
    </row>
    <row r="5" spans="1:9">
      <c r="D5" s="23"/>
      <c r="E5" s="22"/>
    </row>
    <row r="6" spans="1:9" ht="14.25">
      <c r="A6" s="227" t="s">
        <v>4</v>
      </c>
    </row>
    <row r="7" spans="1:9" ht="14.25">
      <c r="A7" s="227" t="s">
        <v>5</v>
      </c>
      <c r="D7" s="23"/>
    </row>
    <row r="8" spans="1:9" ht="14.25">
      <c r="A8" s="227" t="s">
        <v>6</v>
      </c>
      <c r="D8" s="23"/>
    </row>
    <row r="9" spans="1:9">
      <c r="D9" s="23"/>
    </row>
    <row r="10" spans="1:9">
      <c r="D10" s="23"/>
      <c r="F10" s="148" t="s">
        <v>7</v>
      </c>
      <c r="G10" s="238">
        <v>35</v>
      </c>
      <c r="H10" s="21" t="s">
        <v>8</v>
      </c>
    </row>
    <row r="11" spans="1:9">
      <c r="D11" s="23"/>
      <c r="F11" s="148" t="s">
        <v>9</v>
      </c>
      <c r="G11" s="149">
        <v>100</v>
      </c>
      <c r="H11" s="21" t="s">
        <v>10</v>
      </c>
    </row>
    <row r="12" spans="1:9">
      <c r="D12" s="23"/>
      <c r="F12" s="148" t="s">
        <v>11</v>
      </c>
      <c r="G12" s="149">
        <v>25</v>
      </c>
      <c r="H12" s="21" t="s">
        <v>12</v>
      </c>
    </row>
    <row r="13" spans="1:9">
      <c r="D13" s="23"/>
      <c r="F13" s="148" t="s">
        <v>13</v>
      </c>
      <c r="G13" s="149">
        <v>40</v>
      </c>
      <c r="H13" s="21" t="s">
        <v>10</v>
      </c>
      <c r="I13" s="21" t="s">
        <v>14</v>
      </c>
    </row>
    <row r="14" spans="1:9">
      <c r="D14" s="23"/>
      <c r="F14" s="38" t="s">
        <v>15</v>
      </c>
      <c r="G14" s="238">
        <v>20</v>
      </c>
      <c r="H14" s="21" t="s">
        <v>16</v>
      </c>
    </row>
    <row r="15" spans="1:9">
      <c r="D15" s="23"/>
      <c r="F15" s="38" t="s">
        <v>17</v>
      </c>
      <c r="G15" s="238">
        <v>20</v>
      </c>
      <c r="H15" s="21" t="s">
        <v>16</v>
      </c>
      <c r="I15" s="21" t="s">
        <v>18</v>
      </c>
    </row>
    <row r="16" spans="1:9">
      <c r="D16" s="23"/>
      <c r="F16" s="148" t="s">
        <v>19</v>
      </c>
      <c r="G16" s="149" t="s">
        <v>20</v>
      </c>
    </row>
    <row r="18" spans="1:9">
      <c r="A18" s="252" t="s">
        <v>21</v>
      </c>
      <c r="B18" s="253"/>
      <c r="C18" s="253"/>
      <c r="D18" s="253"/>
      <c r="E18" s="253"/>
      <c r="F18" s="253"/>
      <c r="G18" s="253"/>
      <c r="H18" s="253"/>
      <c r="I18" s="254"/>
    </row>
    <row r="19" spans="1:9" ht="15" thickBot="1">
      <c r="A19" s="24" t="s">
        <v>22</v>
      </c>
      <c r="B19" s="24" t="s">
        <v>23</v>
      </c>
      <c r="C19" s="24" t="s">
        <v>24</v>
      </c>
      <c r="D19" s="24" t="s">
        <v>25</v>
      </c>
      <c r="E19" s="24" t="s">
        <v>26</v>
      </c>
      <c r="F19" s="24" t="s">
        <v>27</v>
      </c>
      <c r="G19" s="24" t="s">
        <v>28</v>
      </c>
      <c r="H19" s="24" t="s">
        <v>29</v>
      </c>
      <c r="I19" s="24" t="s">
        <v>30</v>
      </c>
    </row>
    <row r="20" spans="1:9" ht="13.5" thickTop="1">
      <c r="A20" s="25" t="s">
        <v>31</v>
      </c>
      <c r="B20" s="134">
        <f>'Wood Smokehouses'!H12</f>
        <v>4.0624500000000001</v>
      </c>
      <c r="C20" s="134">
        <f>'Wood Smokehouses'!I12</f>
        <v>4.0624500000000001</v>
      </c>
      <c r="D20" s="134">
        <f>'Wood Smokehouses'!J12</f>
        <v>4.0624500000000001</v>
      </c>
      <c r="E20" s="135" t="s">
        <v>32</v>
      </c>
      <c r="F20" s="135" t="s">
        <v>32</v>
      </c>
      <c r="G20" s="135">
        <f>'Wood Smokehouses'!K12</f>
        <v>3.3725999999999998</v>
      </c>
      <c r="H20" s="135">
        <f>'Wood Smokehouses'!L12</f>
        <v>22.381800000000002</v>
      </c>
      <c r="I20" s="26" t="s">
        <v>32</v>
      </c>
    </row>
    <row r="21" spans="1:9">
      <c r="A21" s="27" t="s">
        <v>33</v>
      </c>
      <c r="B21" s="134">
        <f>'NG Smokehouses'!D17</f>
        <v>0.8158823529411765</v>
      </c>
      <c r="C21" s="134">
        <f>'NG Smokehouses'!E17</f>
        <v>3.263529411764706</v>
      </c>
      <c r="D21" s="134">
        <f>'NG Smokehouses'!F17</f>
        <v>3.263529411764706</v>
      </c>
      <c r="E21" s="134">
        <f>'NG Smokehouses'!G17</f>
        <v>0.2576470588235294</v>
      </c>
      <c r="F21" s="134">
        <f>'NG Smokehouses'!H17</f>
        <v>42.941176470588239</v>
      </c>
      <c r="G21" s="134">
        <f>'NG Smokehouses'!I17</f>
        <v>2.361764705882353</v>
      </c>
      <c r="H21" s="134">
        <f>'NG Smokehouses'!J17</f>
        <v>36.070588235294117</v>
      </c>
      <c r="I21" s="150">
        <f>'NG Smokehouses'!I40</f>
        <v>0.81037729411764703</v>
      </c>
    </row>
    <row r="22" spans="1:9">
      <c r="A22" s="27" t="s">
        <v>34</v>
      </c>
      <c r="B22" s="136">
        <f>'NG Combustion'!D17</f>
        <v>0.32635294117647057</v>
      </c>
      <c r="C22" s="136">
        <f>'NG Combustion'!E17</f>
        <v>1.3054117647058823</v>
      </c>
      <c r="D22" s="136">
        <f>'NG Combustion'!F17</f>
        <v>1.3054117647058823</v>
      </c>
      <c r="E22" s="136">
        <f>'NG Combustion'!G17</f>
        <v>0.10305882352941176</v>
      </c>
      <c r="F22" s="136">
        <f>'NG Combustion'!H17</f>
        <v>17.176470588235293</v>
      </c>
      <c r="G22" s="136">
        <f>'NG Combustion'!I17</f>
        <v>0.94470588235294106</v>
      </c>
      <c r="H22" s="136">
        <f>'NG Combustion'!J17</f>
        <v>14.428235294117647</v>
      </c>
      <c r="I22" s="32">
        <f>'NG Combustion'!I40</f>
        <v>0.32415091764705883</v>
      </c>
    </row>
    <row r="23" spans="1:9">
      <c r="A23" s="27" t="s">
        <v>35</v>
      </c>
      <c r="B23" s="136">
        <f>'Emergency Generator'!C21</f>
        <v>3.5000000000000001E-3</v>
      </c>
      <c r="C23" s="136">
        <f>'Emergency Generator'!D21</f>
        <v>2.0054999999999999E-3</v>
      </c>
      <c r="D23" s="136">
        <f>'Emergency Generator'!E21</f>
        <v>2.0054999999999999E-3</v>
      </c>
      <c r="E23" s="136">
        <f>'Emergency Generator'!F21</f>
        <v>2.0225E-2</v>
      </c>
      <c r="F23" s="136">
        <f>'Emergency Generator'!G21</f>
        <v>0.12</v>
      </c>
      <c r="G23" s="136">
        <f>'Emergency Generator'!H21</f>
        <v>3.5249999999999999E-3</v>
      </c>
      <c r="H23" s="136">
        <f>'Emergency Generator'!I21</f>
        <v>2.7500000000000004E-2</v>
      </c>
      <c r="I23" s="29">
        <f>'Emergency Generator'!I36</f>
        <v>5.5089300000000001E-5</v>
      </c>
    </row>
    <row r="24" spans="1:9">
      <c r="A24" s="27" t="s">
        <v>36</v>
      </c>
      <c r="B24" s="136">
        <f>'Non-Emergency Generator'!C21</f>
        <v>6.132E-2</v>
      </c>
      <c r="C24" s="136">
        <f>'Non-Emergency Generator'!D21</f>
        <v>3.5136359999999998E-2</v>
      </c>
      <c r="D24" s="136">
        <f>'Non-Emergency Generator'!E21</f>
        <v>3.5136359999999998E-2</v>
      </c>
      <c r="E24" s="136">
        <f>'Non-Emergency Generator'!F21</f>
        <v>0.35434199999999999</v>
      </c>
      <c r="F24" s="136">
        <f>'Non-Emergency Generator'!G21</f>
        <v>2.1024000000000003</v>
      </c>
      <c r="G24" s="136">
        <f>'Non-Emergency Generator'!H21</f>
        <v>6.1758E-2</v>
      </c>
      <c r="H24" s="136">
        <f>'Non-Emergency Generator'!I21</f>
        <v>0.48180000000000006</v>
      </c>
      <c r="I24" s="29">
        <f>'Non-Emergency Generator'!I36</f>
        <v>9.6516453600000004E-4</v>
      </c>
    </row>
    <row r="25" spans="1:9">
      <c r="A25" s="27" t="s">
        <v>37</v>
      </c>
      <c r="B25" s="136" t="s">
        <v>32</v>
      </c>
      <c r="C25" s="136" t="s">
        <v>32</v>
      </c>
      <c r="D25" s="136" t="s">
        <v>32</v>
      </c>
      <c r="E25" s="136" t="s">
        <v>32</v>
      </c>
      <c r="F25" s="136" t="s">
        <v>32</v>
      </c>
      <c r="G25" s="137">
        <f>IF(G16="yes",'Parts Washers'!E10,0)</f>
        <v>1.1725000000000001</v>
      </c>
      <c r="H25" s="137" t="s">
        <v>32</v>
      </c>
      <c r="I25" s="28" t="s">
        <v>32</v>
      </c>
    </row>
    <row r="26" spans="1:9">
      <c r="A26" s="25" t="s">
        <v>38</v>
      </c>
      <c r="B26" s="151">
        <f>'Unpaved Roads'!B72</f>
        <v>0</v>
      </c>
      <c r="C26" s="151">
        <f>'Unpaved Roads'!C72</f>
        <v>0</v>
      </c>
      <c r="D26" s="151">
        <f>'Unpaved Roads'!D72</f>
        <v>0</v>
      </c>
      <c r="E26" s="136" t="s">
        <v>32</v>
      </c>
      <c r="F26" s="136" t="s">
        <v>32</v>
      </c>
      <c r="G26" s="136" t="s">
        <v>32</v>
      </c>
      <c r="H26" s="136" t="s">
        <v>32</v>
      </c>
      <c r="I26" s="136" t="s">
        <v>32</v>
      </c>
    </row>
    <row r="27" spans="1:9">
      <c r="A27" s="25" t="s">
        <v>39</v>
      </c>
      <c r="B27" s="151">
        <f>'Paved Roads'!B71</f>
        <v>0</v>
      </c>
      <c r="C27" s="151">
        <f>'Paved Roads'!C71</f>
        <v>0</v>
      </c>
      <c r="D27" s="151">
        <f>'Paved Roads'!D71</f>
        <v>0</v>
      </c>
      <c r="E27" s="136" t="s">
        <v>32</v>
      </c>
      <c r="F27" s="136" t="s">
        <v>32</v>
      </c>
      <c r="G27" s="136" t="s">
        <v>32</v>
      </c>
      <c r="H27" s="136" t="s">
        <v>32</v>
      </c>
      <c r="I27" s="136" t="s">
        <v>32</v>
      </c>
    </row>
    <row r="28" spans="1:9" ht="13.5" thickBot="1">
      <c r="A28" s="218" t="s">
        <v>40</v>
      </c>
      <c r="B28" s="219">
        <f>SUM(B20:B25)</f>
        <v>5.2695052941176481</v>
      </c>
      <c r="C28" s="219">
        <f t="shared" ref="C28:I28" si="0">SUM(C20:C25)</f>
        <v>8.6685330364705866</v>
      </c>
      <c r="D28" s="219">
        <f t="shared" si="0"/>
        <v>8.6685330364705866</v>
      </c>
      <c r="E28" s="219">
        <f t="shared" si="0"/>
        <v>0.73527288235294108</v>
      </c>
      <c r="F28" s="219">
        <f t="shared" si="0"/>
        <v>62.340047058823536</v>
      </c>
      <c r="G28" s="219">
        <f t="shared" si="0"/>
        <v>7.9168535882352939</v>
      </c>
      <c r="H28" s="219">
        <f t="shared" si="0"/>
        <v>73.389923529411774</v>
      </c>
      <c r="I28" s="220">
        <f t="shared" si="0"/>
        <v>1.1355484656007058</v>
      </c>
    </row>
    <row r="29" spans="1:9">
      <c r="A29" s="221" t="s">
        <v>41</v>
      </c>
      <c r="B29" s="222" t="s">
        <v>42</v>
      </c>
      <c r="C29" s="222" t="s">
        <v>42</v>
      </c>
      <c r="D29" s="222" t="s">
        <v>42</v>
      </c>
      <c r="E29" s="222" t="s">
        <v>43</v>
      </c>
      <c r="F29" s="222" t="s">
        <v>43</v>
      </c>
      <c r="G29" s="223" t="s">
        <v>44</v>
      </c>
      <c r="H29" s="222" t="s">
        <v>45</v>
      </c>
      <c r="I29" s="222" t="s">
        <v>45</v>
      </c>
    </row>
    <row r="30" spans="1:9">
      <c r="A30" s="224" t="s">
        <v>46</v>
      </c>
      <c r="B30" s="225" t="s">
        <v>47</v>
      </c>
      <c r="C30" s="225" t="s">
        <v>47</v>
      </c>
      <c r="D30" s="225" t="s">
        <v>47</v>
      </c>
      <c r="E30" s="225" t="s">
        <v>48</v>
      </c>
      <c r="F30" s="225" t="s">
        <v>48</v>
      </c>
      <c r="G30" s="225" t="s">
        <v>48</v>
      </c>
      <c r="H30" s="225" t="s">
        <v>49</v>
      </c>
      <c r="I30" s="225" t="s">
        <v>45</v>
      </c>
    </row>
    <row r="31" spans="1:9">
      <c r="A31" s="224" t="s">
        <v>50</v>
      </c>
      <c r="B31" s="225" t="s">
        <v>49</v>
      </c>
      <c r="C31" s="225" t="s">
        <v>49</v>
      </c>
      <c r="D31" s="225" t="s">
        <v>49</v>
      </c>
      <c r="E31" s="225" t="s">
        <v>49</v>
      </c>
      <c r="F31" s="225" t="s">
        <v>49</v>
      </c>
      <c r="G31" s="225" t="s">
        <v>49</v>
      </c>
      <c r="H31" s="225" t="s">
        <v>51</v>
      </c>
      <c r="I31" s="225" t="s">
        <v>45</v>
      </c>
    </row>
    <row r="32" spans="1:9">
      <c r="A32" s="31" t="s">
        <v>52</v>
      </c>
      <c r="B32" s="30"/>
      <c r="C32" s="30"/>
      <c r="D32" s="30"/>
      <c r="E32" s="30"/>
      <c r="F32" s="30"/>
      <c r="G32" s="30"/>
      <c r="H32" s="30"/>
      <c r="I32" s="30"/>
    </row>
    <row r="33" spans="1:10">
      <c r="A33" s="31"/>
      <c r="B33" s="30"/>
      <c r="C33" s="30"/>
      <c r="D33" s="30"/>
      <c r="E33" s="30"/>
      <c r="F33" s="30"/>
      <c r="G33" s="30"/>
      <c r="H33" s="30"/>
      <c r="I33" s="30"/>
    </row>
    <row r="34" spans="1:10">
      <c r="A34" s="147" t="s">
        <v>53</v>
      </c>
      <c r="B34" s="33"/>
      <c r="C34" s="33"/>
      <c r="D34" s="33"/>
      <c r="E34" s="33"/>
      <c r="F34" s="33"/>
      <c r="G34" s="33"/>
      <c r="H34" s="33"/>
      <c r="I34" s="33"/>
    </row>
    <row r="35" spans="1:10">
      <c r="A35" s="147" t="s">
        <v>54</v>
      </c>
      <c r="B35" s="33"/>
      <c r="C35" s="33"/>
      <c r="D35" s="33"/>
      <c r="E35" s="33"/>
      <c r="F35" s="33"/>
      <c r="G35" s="33"/>
      <c r="H35" s="33"/>
      <c r="I35" s="33"/>
    </row>
    <row r="36" spans="1:10">
      <c r="A36" s="34"/>
      <c r="B36" s="33"/>
      <c r="C36" s="33"/>
      <c r="D36" s="33"/>
      <c r="E36" s="33"/>
      <c r="F36" s="33"/>
      <c r="G36" s="33"/>
      <c r="H36" s="33"/>
      <c r="I36" s="33"/>
    </row>
    <row r="37" spans="1:10">
      <c r="A37" s="22"/>
      <c r="B37" s="33"/>
      <c r="C37" s="33"/>
      <c r="D37" s="33"/>
      <c r="E37" s="33"/>
      <c r="F37" s="33"/>
      <c r="G37" s="33"/>
      <c r="H37" s="33"/>
      <c r="I37" s="33"/>
    </row>
    <row r="38" spans="1:10">
      <c r="A38" s="21" t="s">
        <v>55</v>
      </c>
      <c r="B38" s="337" t="s">
        <v>56</v>
      </c>
      <c r="C38" s="337"/>
      <c r="D38" s="337"/>
      <c r="E38" s="337"/>
      <c r="F38" s="337"/>
      <c r="G38" s="337"/>
      <c r="H38" s="337"/>
      <c r="I38" s="337"/>
      <c r="J38" s="337"/>
    </row>
    <row r="40" spans="1:10">
      <c r="B40" s="337" t="s">
        <v>57</v>
      </c>
      <c r="C40" s="337"/>
      <c r="D40" s="337"/>
      <c r="E40" s="337"/>
      <c r="F40" s="337"/>
      <c r="G40" s="337"/>
      <c r="H40" s="337"/>
      <c r="I40" s="337"/>
      <c r="J40" s="337"/>
    </row>
    <row r="41" spans="1:10">
      <c r="B41"/>
    </row>
    <row r="42" spans="1:10">
      <c r="B42" s="336" t="s">
        <v>58</v>
      </c>
      <c r="C42" s="336"/>
      <c r="D42" s="336"/>
      <c r="E42" s="336"/>
      <c r="F42" s="336"/>
      <c r="G42" s="336"/>
      <c r="H42" s="336"/>
      <c r="I42" s="336"/>
      <c r="J42" s="336"/>
    </row>
    <row r="43" spans="1:10">
      <c r="B43" s="336"/>
      <c r="C43" s="336"/>
      <c r="D43" s="336"/>
      <c r="E43" s="336"/>
      <c r="F43" s="336"/>
      <c r="G43" s="336"/>
      <c r="H43" s="336"/>
      <c r="I43" s="336"/>
      <c r="J43" s="336"/>
    </row>
    <row r="44" spans="1:10">
      <c r="B44" s="336"/>
      <c r="C44" s="336"/>
      <c r="D44" s="336"/>
      <c r="E44" s="336"/>
      <c r="F44" s="336"/>
      <c r="G44" s="336"/>
      <c r="H44" s="336"/>
      <c r="I44" s="336"/>
      <c r="J44" s="336"/>
    </row>
    <row r="45" spans="1:10">
      <c r="B45"/>
    </row>
    <row r="46" spans="1:10" ht="12.75" customHeight="1">
      <c r="B46" s="336" t="s">
        <v>59</v>
      </c>
      <c r="C46" s="336"/>
      <c r="D46" s="336"/>
      <c r="E46" s="336"/>
      <c r="F46" s="336"/>
      <c r="G46" s="336"/>
      <c r="H46" s="336"/>
      <c r="I46" s="336"/>
      <c r="J46" s="336"/>
    </row>
    <row r="47" spans="1:10">
      <c r="B47" s="336"/>
      <c r="C47" s="336"/>
      <c r="D47" s="336"/>
      <c r="E47" s="336"/>
      <c r="F47" s="336"/>
      <c r="G47" s="336"/>
      <c r="H47" s="336"/>
      <c r="I47" s="336"/>
      <c r="J47" s="336"/>
    </row>
    <row r="48" spans="1:10">
      <c r="B48" s="336"/>
      <c r="C48" s="336"/>
      <c r="D48" s="336"/>
      <c r="E48" s="336"/>
      <c r="F48" s="336"/>
      <c r="G48" s="336"/>
      <c r="H48" s="336"/>
      <c r="I48" s="336"/>
      <c r="J48" s="336"/>
    </row>
    <row r="49" spans="2:10">
      <c r="B49" s="336"/>
      <c r="C49" s="336"/>
      <c r="D49" s="336"/>
      <c r="E49" s="336"/>
      <c r="F49" s="336"/>
      <c r="G49" s="336"/>
      <c r="H49" s="336"/>
      <c r="I49" s="336"/>
      <c r="J49" s="336"/>
    </row>
    <row r="50" spans="2:10">
      <c r="B50" s="336"/>
      <c r="C50" s="336"/>
      <c r="D50" s="336"/>
      <c r="E50" s="336"/>
      <c r="F50" s="336"/>
      <c r="G50" s="336"/>
      <c r="H50" s="336"/>
      <c r="I50" s="336"/>
      <c r="J50" s="336"/>
    </row>
    <row r="51" spans="2:10">
      <c r="B51" s="239"/>
    </row>
    <row r="52" spans="2:10" ht="12.75" customHeight="1">
      <c r="B52" s="336" t="s">
        <v>60</v>
      </c>
      <c r="C52" s="336"/>
      <c r="D52" s="336"/>
      <c r="E52" s="336"/>
      <c r="F52" s="336"/>
      <c r="G52" s="336"/>
      <c r="H52" s="336"/>
      <c r="I52" s="336"/>
      <c r="J52" s="336"/>
    </row>
    <row r="53" spans="2:10">
      <c r="B53" s="336"/>
      <c r="C53" s="336"/>
      <c r="D53" s="336"/>
      <c r="E53" s="336"/>
      <c r="F53" s="336"/>
      <c r="G53" s="336"/>
      <c r="H53" s="336"/>
      <c r="I53" s="336"/>
      <c r="J53" s="336"/>
    </row>
    <row r="54" spans="2:10">
      <c r="B54" s="336"/>
      <c r="C54" s="336"/>
      <c r="D54" s="336"/>
      <c r="E54" s="336"/>
      <c r="F54" s="336"/>
      <c r="G54" s="336"/>
      <c r="H54" s="336"/>
      <c r="I54" s="336"/>
      <c r="J54" s="336"/>
    </row>
    <row r="55" spans="2:10">
      <c r="B55" s="336"/>
      <c r="C55" s="336"/>
      <c r="D55" s="336"/>
      <c r="E55" s="336"/>
      <c r="F55" s="336"/>
      <c r="G55" s="336"/>
      <c r="H55" s="336"/>
      <c r="I55" s="336"/>
      <c r="J55" s="336"/>
    </row>
    <row r="56" spans="2:10">
      <c r="B56"/>
    </row>
    <row r="57" spans="2:10">
      <c r="B57" s="336" t="s">
        <v>61</v>
      </c>
      <c r="C57" s="336"/>
      <c r="D57" s="336"/>
      <c r="E57" s="336"/>
      <c r="F57" s="336"/>
      <c r="G57" s="336"/>
      <c r="H57" s="336"/>
      <c r="I57" s="336"/>
      <c r="J57" s="336"/>
    </row>
    <row r="58" spans="2:10">
      <c r="B58" s="336"/>
      <c r="C58" s="336"/>
      <c r="D58" s="336"/>
      <c r="E58" s="336"/>
      <c r="F58" s="336"/>
      <c r="G58" s="336"/>
      <c r="H58" s="336"/>
      <c r="I58" s="336"/>
      <c r="J58" s="336"/>
    </row>
    <row r="59" spans="2:10">
      <c r="B59"/>
    </row>
    <row r="60" spans="2:10" ht="12.75" customHeight="1">
      <c r="B60" s="336" t="s">
        <v>62</v>
      </c>
      <c r="C60" s="336"/>
      <c r="D60" s="336"/>
      <c r="E60" s="336"/>
      <c r="F60" s="336"/>
      <c r="G60" s="336"/>
      <c r="H60" s="336"/>
      <c r="I60" s="336"/>
      <c r="J60" s="336"/>
    </row>
    <row r="61" spans="2:10">
      <c r="B61" s="336"/>
      <c r="C61" s="336"/>
      <c r="D61" s="336"/>
      <c r="E61" s="336"/>
      <c r="F61" s="336"/>
      <c r="G61" s="336"/>
      <c r="H61" s="336"/>
      <c r="I61" s="336"/>
      <c r="J61" s="336"/>
    </row>
    <row r="62" spans="2:10">
      <c r="B62" s="336"/>
      <c r="C62" s="336"/>
      <c r="D62" s="336"/>
      <c r="E62" s="336"/>
      <c r="F62" s="336"/>
      <c r="G62" s="336"/>
      <c r="H62" s="336"/>
      <c r="I62" s="336"/>
      <c r="J62" s="336"/>
    </row>
    <row r="63" spans="2:10">
      <c r="B63" s="336"/>
      <c r="C63" s="336"/>
      <c r="D63" s="336"/>
      <c r="E63" s="336"/>
      <c r="F63" s="336"/>
      <c r="G63" s="336"/>
      <c r="H63" s="336"/>
      <c r="I63" s="336"/>
      <c r="J63" s="336"/>
    </row>
    <row r="64" spans="2:10">
      <c r="B64" s="336"/>
      <c r="C64" s="336"/>
      <c r="D64" s="336"/>
      <c r="E64" s="336"/>
      <c r="F64" s="336"/>
      <c r="G64" s="336"/>
      <c r="H64" s="336"/>
      <c r="I64" s="336"/>
      <c r="J64" s="336"/>
    </row>
    <row r="66" spans="2:10">
      <c r="B66" s="336" t="s">
        <v>63</v>
      </c>
      <c r="C66" s="336"/>
      <c r="D66" s="336"/>
      <c r="E66" s="336"/>
      <c r="F66" s="336"/>
      <c r="G66" s="336"/>
      <c r="H66" s="336"/>
      <c r="I66" s="336"/>
      <c r="J66" s="336"/>
    </row>
    <row r="67" spans="2:10">
      <c r="B67" s="336"/>
      <c r="C67" s="336"/>
      <c r="D67" s="336"/>
      <c r="E67" s="336"/>
      <c r="F67" s="336"/>
      <c r="G67" s="336"/>
      <c r="H67" s="336"/>
      <c r="I67" s="336"/>
      <c r="J67" s="336"/>
    </row>
    <row r="68" spans="2:10">
      <c r="B68"/>
    </row>
    <row r="69" spans="2:10">
      <c r="B69" s="239" t="s">
        <v>64</v>
      </c>
    </row>
    <row r="70" spans="2:10">
      <c r="B70"/>
    </row>
    <row r="71" spans="2:10">
      <c r="B71" s="336" t="s">
        <v>65</v>
      </c>
      <c r="C71" s="336"/>
      <c r="D71" s="336"/>
      <c r="E71" s="336"/>
      <c r="F71" s="336"/>
      <c r="G71" s="336"/>
      <c r="H71" s="336"/>
      <c r="I71" s="336"/>
      <c r="J71" s="336"/>
    </row>
    <row r="72" spans="2:10">
      <c r="B72" s="336"/>
      <c r="C72" s="336"/>
      <c r="D72" s="336"/>
      <c r="E72" s="336"/>
      <c r="F72" s="336"/>
      <c r="G72" s="336"/>
      <c r="H72" s="336"/>
      <c r="I72" s="336"/>
      <c r="J72" s="336"/>
    </row>
    <row r="73" spans="2:10">
      <c r="B73" s="239"/>
    </row>
    <row r="74" spans="2:10">
      <c r="B74" s="336" t="s">
        <v>66</v>
      </c>
      <c r="C74" s="336"/>
      <c r="D74" s="336"/>
      <c r="E74" s="336"/>
      <c r="F74" s="336"/>
      <c r="G74" s="336"/>
      <c r="H74" s="336"/>
      <c r="I74" s="336"/>
      <c r="J74" s="336"/>
    </row>
    <row r="75" spans="2:10">
      <c r="B75" s="336"/>
      <c r="C75" s="336"/>
      <c r="D75" s="336"/>
      <c r="E75" s="336"/>
      <c r="F75" s="336"/>
      <c r="G75" s="336"/>
      <c r="H75" s="336"/>
      <c r="I75" s="336"/>
      <c r="J75" s="336"/>
    </row>
    <row r="76" spans="2:10">
      <c r="B76"/>
    </row>
    <row r="77" spans="2:10">
      <c r="B77" s="239" t="s">
        <v>67</v>
      </c>
    </row>
    <row r="78" spans="2:10">
      <c r="B78"/>
    </row>
    <row r="79" spans="2:10" ht="12.75" customHeight="1">
      <c r="B79" s="336" t="s">
        <v>68</v>
      </c>
      <c r="C79" s="336"/>
      <c r="D79" s="336"/>
      <c r="E79" s="336"/>
      <c r="F79" s="336"/>
      <c r="G79" s="336"/>
      <c r="H79" s="336"/>
      <c r="I79" s="336"/>
      <c r="J79" s="336"/>
    </row>
    <row r="80" spans="2:10">
      <c r="B80" s="336"/>
      <c r="C80" s="336"/>
      <c r="D80" s="336"/>
      <c r="E80" s="336"/>
      <c r="F80" s="336"/>
      <c r="G80" s="336"/>
      <c r="H80" s="336"/>
      <c r="I80" s="336"/>
      <c r="J80" s="336"/>
    </row>
    <row r="81" spans="2:10">
      <c r="B81" s="336"/>
      <c r="C81" s="336"/>
      <c r="D81" s="336"/>
      <c r="E81" s="336"/>
      <c r="F81" s="336"/>
      <c r="G81" s="336"/>
      <c r="H81" s="336"/>
      <c r="I81" s="336"/>
      <c r="J81" s="336"/>
    </row>
    <row r="82" spans="2:10">
      <c r="B82" s="240"/>
      <c r="C82" s="240"/>
      <c r="D82" s="240"/>
      <c r="E82" s="240"/>
      <c r="F82" s="240"/>
      <c r="G82" s="240"/>
      <c r="H82" s="240"/>
      <c r="I82" s="240"/>
      <c r="J82" s="240"/>
    </row>
  </sheetData>
  <mergeCells count="11">
    <mergeCell ref="B38:J38"/>
    <mergeCell ref="B40:J40"/>
    <mergeCell ref="B42:J44"/>
    <mergeCell ref="B46:J50"/>
    <mergeCell ref="B52:J55"/>
    <mergeCell ref="B74:J75"/>
    <mergeCell ref="B79:J81"/>
    <mergeCell ref="B57:J58"/>
    <mergeCell ref="B60:J64"/>
    <mergeCell ref="B66:J67"/>
    <mergeCell ref="B71:J72"/>
  </mergeCells>
  <phoneticPr fontId="3" type="noConversion"/>
  <dataValidations count="1">
    <dataValidation type="list" allowBlank="1" showInputMessage="1" showErrorMessage="1" sqref="G16" xr:uid="{098BCD6D-0D47-41A4-B4B8-9F018288A3B8}">
      <formula1>"yes,no"</formula1>
    </dataValidation>
  </dataValidations>
  <pageMargins left="0.7" right="0.7" top="0.75" bottom="0.75" header="0.3" footer="0.3"/>
  <pageSetup scale="57" orientation="portrait" r:id="rId1"/>
  <headerFooter>
    <oddHeader xml:space="preserve">&amp;R&amp;8Page &amp;P of &amp;N, TSD App. A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4687-ECC3-4E35-8D1B-A5CF7F508B13}">
  <dimension ref="A1:I42"/>
  <sheetViews>
    <sheetView workbookViewId="0">
      <selection activeCell="N30" sqref="N30"/>
    </sheetView>
  </sheetViews>
  <sheetFormatPr defaultRowHeight="12.75"/>
  <cols>
    <col min="1" max="1" width="32.42578125" customWidth="1"/>
  </cols>
  <sheetData>
    <row r="1" spans="1:9" ht="15.75">
      <c r="A1" s="73"/>
      <c r="B1" s="73"/>
      <c r="C1" s="74"/>
      <c r="D1" s="74"/>
      <c r="E1" s="75" t="s">
        <v>242</v>
      </c>
      <c r="F1" s="74"/>
      <c r="G1" s="74"/>
      <c r="H1" s="74"/>
      <c r="I1" s="76"/>
    </row>
    <row r="2" spans="1:9" ht="15.75">
      <c r="A2" s="73"/>
      <c r="B2" s="73"/>
      <c r="C2" s="74"/>
      <c r="D2" s="74"/>
      <c r="E2" s="75" t="s">
        <v>243</v>
      </c>
      <c r="F2" s="74"/>
      <c r="G2" s="74"/>
      <c r="H2" s="73"/>
      <c r="I2" s="74"/>
    </row>
    <row r="3" spans="1:9" ht="15.75">
      <c r="A3" s="73"/>
      <c r="B3" s="73"/>
      <c r="C3" s="74"/>
      <c r="D3" s="74"/>
      <c r="E3" s="75" t="s">
        <v>244</v>
      </c>
      <c r="F3" s="74"/>
      <c r="G3" s="73"/>
      <c r="H3" s="73"/>
      <c r="I3" s="74"/>
    </row>
    <row r="4" spans="1:9" ht="15.75">
      <c r="A4" s="73"/>
      <c r="B4" s="73"/>
      <c r="C4" s="74"/>
      <c r="D4" s="74"/>
      <c r="E4" s="75" t="s">
        <v>245</v>
      </c>
      <c r="F4" s="74"/>
      <c r="G4" s="73"/>
      <c r="H4" s="73"/>
      <c r="I4" s="74"/>
    </row>
    <row r="5" spans="1:9" ht="15.75">
      <c r="A5" s="73"/>
      <c r="B5" s="73"/>
      <c r="C5" s="74"/>
      <c r="D5" s="74"/>
      <c r="E5" s="74"/>
      <c r="F5" s="74"/>
      <c r="G5" s="74"/>
      <c r="H5" s="73"/>
      <c r="I5" s="74"/>
    </row>
    <row r="6" spans="1:9" ht="15.75">
      <c r="A6" s="73"/>
      <c r="B6" s="74"/>
      <c r="C6" s="74"/>
      <c r="D6" s="23" t="s">
        <v>2</v>
      </c>
      <c r="E6" s="21"/>
      <c r="F6" s="74"/>
      <c r="G6" s="74"/>
      <c r="H6" s="73"/>
      <c r="I6" s="74"/>
    </row>
    <row r="7" spans="1:9" ht="15.75">
      <c r="A7" s="73"/>
      <c r="B7" s="74"/>
      <c r="C7" s="74"/>
      <c r="D7" s="23" t="s">
        <v>3</v>
      </c>
      <c r="E7" s="21"/>
      <c r="F7" s="74"/>
      <c r="G7" s="74"/>
      <c r="H7" s="73"/>
      <c r="I7" s="74"/>
    </row>
    <row r="8" spans="1:9" ht="15.75">
      <c r="A8" s="74"/>
      <c r="B8" s="78"/>
      <c r="C8" s="74"/>
      <c r="D8" s="77"/>
      <c r="E8" s="73"/>
      <c r="F8" s="73"/>
      <c r="G8" s="74"/>
      <c r="H8" s="74"/>
      <c r="I8" s="74"/>
    </row>
    <row r="9" spans="1:9">
      <c r="A9" s="79"/>
      <c r="B9" s="79"/>
      <c r="C9" s="79"/>
      <c r="D9" s="79"/>
      <c r="E9" s="79"/>
      <c r="F9" s="79"/>
      <c r="G9" s="79"/>
      <c r="H9" s="79"/>
      <c r="I9" s="79"/>
    </row>
    <row r="10" spans="1:9" ht="15">
      <c r="A10" s="78" t="s">
        <v>246</v>
      </c>
      <c r="B10" s="74"/>
      <c r="C10" s="74"/>
      <c r="D10" s="74"/>
      <c r="E10" s="74"/>
      <c r="F10" s="74"/>
      <c r="G10" s="80"/>
      <c r="H10" s="80"/>
      <c r="I10" s="80"/>
    </row>
    <row r="11" spans="1:9">
      <c r="A11" s="80"/>
      <c r="B11" s="80"/>
      <c r="C11" s="80"/>
      <c r="D11" s="80"/>
      <c r="E11" s="80"/>
      <c r="F11" s="80"/>
      <c r="G11" s="80"/>
      <c r="H11" s="80"/>
      <c r="I11" s="80"/>
    </row>
    <row r="12" spans="1:9" ht="15">
      <c r="A12" s="80"/>
      <c r="B12" s="74"/>
      <c r="C12" s="76" t="s">
        <v>247</v>
      </c>
      <c r="D12" s="304">
        <f>Summary!G15</f>
        <v>20</v>
      </c>
      <c r="E12" s="132"/>
      <c r="F12" s="80"/>
      <c r="G12" s="80"/>
      <c r="H12" s="80"/>
      <c r="I12" s="80"/>
    </row>
    <row r="13" spans="1:9">
      <c r="A13" s="80"/>
      <c r="B13" s="80"/>
      <c r="C13" s="76" t="s">
        <v>248</v>
      </c>
      <c r="D13" s="305">
        <v>8760</v>
      </c>
      <c r="E13" s="80"/>
      <c r="F13" s="80"/>
      <c r="G13" s="80"/>
      <c r="H13" s="80"/>
      <c r="I13" s="80"/>
    </row>
    <row r="14" spans="1:9">
      <c r="A14" s="80"/>
      <c r="B14" s="80"/>
      <c r="C14" s="76" t="s">
        <v>249</v>
      </c>
      <c r="D14" s="306">
        <f>$D$12*$D$13</f>
        <v>175200</v>
      </c>
      <c r="E14" s="80"/>
      <c r="F14" s="80"/>
      <c r="G14" s="80"/>
      <c r="H14" s="80"/>
      <c r="I14" s="80"/>
    </row>
    <row r="15" spans="1:9" ht="15">
      <c r="A15" s="80"/>
      <c r="B15" s="80"/>
      <c r="C15" s="76" t="s">
        <v>250</v>
      </c>
      <c r="D15" s="307">
        <v>0.5</v>
      </c>
      <c r="E15" s="74"/>
      <c r="F15" s="80"/>
      <c r="G15" s="80"/>
      <c r="H15" s="80"/>
      <c r="I15" s="80"/>
    </row>
    <row r="16" spans="1:9">
      <c r="A16" s="80"/>
      <c r="B16" s="80"/>
      <c r="C16" s="80"/>
      <c r="D16" s="80"/>
      <c r="E16" s="80"/>
      <c r="F16" s="80"/>
      <c r="G16" s="80"/>
      <c r="H16" s="80"/>
      <c r="I16" s="80"/>
    </row>
    <row r="17" spans="1:9" ht="15">
      <c r="A17" s="74"/>
      <c r="B17" s="74"/>
      <c r="C17" s="308"/>
      <c r="D17" s="309"/>
      <c r="E17" s="309"/>
      <c r="F17" s="310" t="s">
        <v>197</v>
      </c>
      <c r="G17" s="309"/>
      <c r="H17" s="309"/>
      <c r="I17" s="311"/>
    </row>
    <row r="18" spans="1:9">
      <c r="A18" s="80"/>
      <c r="B18" s="80"/>
      <c r="C18" s="81" t="s">
        <v>199</v>
      </c>
      <c r="D18" s="82" t="s">
        <v>200</v>
      </c>
      <c r="E18" s="82" t="s">
        <v>201</v>
      </c>
      <c r="F18" s="82" t="s">
        <v>202</v>
      </c>
      <c r="G18" s="82" t="s">
        <v>27</v>
      </c>
      <c r="H18" s="82" t="s">
        <v>28</v>
      </c>
      <c r="I18" s="83" t="s">
        <v>29</v>
      </c>
    </row>
    <row r="19" spans="1:9" ht="15">
      <c r="A19" s="312" t="s">
        <v>251</v>
      </c>
      <c r="B19" s="313"/>
      <c r="C19" s="314">
        <v>6.9999999999999999E-4</v>
      </c>
      <c r="D19" s="314">
        <f>0.0573*7000/1000000</f>
        <v>4.0109999999999999E-4</v>
      </c>
      <c r="E19" s="314">
        <f>0.0573*7000/1000000</f>
        <v>4.0109999999999999E-4</v>
      </c>
      <c r="F19" s="315">
        <f>0.00809*$D$15</f>
        <v>4.045E-3</v>
      </c>
      <c r="G19" s="316">
        <v>2.4E-2</v>
      </c>
      <c r="H19" s="316">
        <v>7.0500000000000001E-4</v>
      </c>
      <c r="I19" s="317">
        <v>5.5000000000000005E-3</v>
      </c>
    </row>
    <row r="20" spans="1:9" ht="15">
      <c r="A20" s="84"/>
      <c r="B20" s="85"/>
      <c r="C20" s="86"/>
      <c r="D20" s="87"/>
      <c r="E20" s="87"/>
      <c r="F20" s="88" t="s">
        <v>252</v>
      </c>
      <c r="G20" s="89" t="s">
        <v>204</v>
      </c>
      <c r="H20" s="90"/>
      <c r="I20" s="91"/>
    </row>
    <row r="21" spans="1:9">
      <c r="A21" s="84" t="s">
        <v>205</v>
      </c>
      <c r="B21" s="92"/>
      <c r="C21" s="138">
        <f t="shared" ref="C21:I21" si="0">$D$14*C19/2000</f>
        <v>6.132E-2</v>
      </c>
      <c r="D21" s="139">
        <f t="shared" si="0"/>
        <v>3.5136359999999998E-2</v>
      </c>
      <c r="E21" s="139">
        <f t="shared" si="0"/>
        <v>3.5136359999999998E-2</v>
      </c>
      <c r="F21" s="139">
        <f t="shared" si="0"/>
        <v>0.35434199999999999</v>
      </c>
      <c r="G21" s="139">
        <f t="shared" si="0"/>
        <v>2.1024000000000003</v>
      </c>
      <c r="H21" s="139">
        <f t="shared" si="0"/>
        <v>6.1758E-2</v>
      </c>
      <c r="I21" s="140">
        <f t="shared" si="0"/>
        <v>0.48180000000000006</v>
      </c>
    </row>
    <row r="22" spans="1:9">
      <c r="A22" s="353" t="s">
        <v>253</v>
      </c>
      <c r="B22" s="353"/>
      <c r="C22" s="353"/>
      <c r="D22" s="353"/>
      <c r="E22" s="353"/>
      <c r="F22" s="353"/>
      <c r="G22" s="353"/>
      <c r="H22" s="93"/>
      <c r="I22" s="93"/>
    </row>
    <row r="23" spans="1:9">
      <c r="A23" s="353"/>
      <c r="B23" s="353"/>
      <c r="C23" s="353"/>
      <c r="D23" s="353"/>
      <c r="E23" s="353"/>
      <c r="F23" s="353"/>
      <c r="G23" s="353"/>
      <c r="H23" s="93"/>
      <c r="I23" s="93"/>
    </row>
    <row r="24" spans="1:9">
      <c r="A24" s="80" t="s">
        <v>254</v>
      </c>
      <c r="B24" s="80"/>
      <c r="C24" s="93"/>
      <c r="D24" s="93"/>
      <c r="E24" s="93"/>
      <c r="F24" s="93"/>
      <c r="G24" s="93"/>
      <c r="H24" s="93"/>
      <c r="I24" s="93"/>
    </row>
    <row r="25" spans="1:9" ht="15">
      <c r="A25" s="74"/>
      <c r="B25" s="80"/>
      <c r="C25" s="93"/>
      <c r="D25" s="93"/>
      <c r="E25" s="93"/>
      <c r="F25" s="93"/>
      <c r="G25" s="93"/>
      <c r="H25" s="93"/>
      <c r="I25" s="93"/>
    </row>
    <row r="26" spans="1:9">
      <c r="A26" s="78" t="s">
        <v>215</v>
      </c>
      <c r="B26" s="80"/>
      <c r="C26" s="93"/>
      <c r="D26" s="93"/>
      <c r="E26" s="93"/>
      <c r="F26" s="93"/>
      <c r="G26" s="93"/>
      <c r="H26" s="93"/>
      <c r="I26" s="93"/>
    </row>
    <row r="27" spans="1:9" ht="15">
      <c r="A27" s="74"/>
      <c r="B27" s="74"/>
      <c r="C27" s="308"/>
      <c r="D27" s="318"/>
      <c r="E27" s="309"/>
      <c r="F27" s="310" t="s">
        <v>197</v>
      </c>
      <c r="G27" s="310"/>
      <c r="H27" s="309"/>
      <c r="I27" s="309"/>
    </row>
    <row r="28" spans="1:9" ht="15">
      <c r="A28" s="74"/>
      <c r="B28" s="74"/>
      <c r="C28" s="319"/>
      <c r="D28" s="320"/>
      <c r="E28" s="320"/>
      <c r="F28" s="320"/>
      <c r="G28" s="320"/>
      <c r="H28" s="320"/>
      <c r="I28" s="321" t="s">
        <v>255</v>
      </c>
    </row>
    <row r="29" spans="1:9">
      <c r="A29" s="80"/>
      <c r="B29" s="80"/>
      <c r="C29" s="94" t="s">
        <v>217</v>
      </c>
      <c r="D29" s="95" t="s">
        <v>221</v>
      </c>
      <c r="E29" s="95" t="s">
        <v>256</v>
      </c>
      <c r="F29" s="95" t="s">
        <v>219</v>
      </c>
      <c r="G29" s="95" t="s">
        <v>257</v>
      </c>
      <c r="H29" s="95" t="s">
        <v>258</v>
      </c>
      <c r="I29" s="96" t="s">
        <v>259</v>
      </c>
    </row>
    <row r="30" spans="1:9" ht="15">
      <c r="A30" s="322" t="s">
        <v>260</v>
      </c>
      <c r="B30" s="323"/>
      <c r="C30" s="324">
        <f>0.000776*0.007</f>
        <v>5.4319999999999998E-6</v>
      </c>
      <c r="D30" s="324">
        <f>0.000281*0.007</f>
        <v>1.967E-6</v>
      </c>
      <c r="E30" s="324">
        <f>0.000193*0.007</f>
        <v>1.3510000000000001E-6</v>
      </c>
      <c r="F30" s="324">
        <f>0.0000789*0.007</f>
        <v>5.5229999999999999E-7</v>
      </c>
      <c r="G30" s="324">
        <f>0.0000252*0.007</f>
        <v>1.7639999999999999E-7</v>
      </c>
      <c r="H30" s="324">
        <f>0.00000788*0.007</f>
        <v>5.5160000000000006E-8</v>
      </c>
      <c r="I30" s="324">
        <f>0.000212*0.007</f>
        <v>1.4840000000000001E-6</v>
      </c>
    </row>
    <row r="31" spans="1:9" ht="15">
      <c r="A31" s="322" t="s">
        <v>205</v>
      </c>
      <c r="B31" s="323"/>
      <c r="C31" s="325">
        <f>$D$14*C30/2000</f>
        <v>4.7584319999999995E-4</v>
      </c>
      <c r="D31" s="325">
        <f t="shared" ref="D31:I31" si="1">$D$14*D30/2000</f>
        <v>1.7230920000000001E-4</v>
      </c>
      <c r="E31" s="325">
        <f t="shared" si="1"/>
        <v>1.1834760000000001E-4</v>
      </c>
      <c r="F31" s="325">
        <f t="shared" si="1"/>
        <v>4.8381479999999996E-5</v>
      </c>
      <c r="G31" s="325">
        <f t="shared" si="1"/>
        <v>1.5452639999999998E-5</v>
      </c>
      <c r="H31" s="325">
        <f t="shared" si="1"/>
        <v>4.8320160000000009E-6</v>
      </c>
      <c r="I31" s="325">
        <f t="shared" si="1"/>
        <v>1.2999840000000001E-4</v>
      </c>
    </row>
    <row r="32" spans="1:9" ht="15">
      <c r="A32" s="97" t="s">
        <v>261</v>
      </c>
      <c r="B32" s="74"/>
      <c r="C32" s="74"/>
      <c r="D32" s="74"/>
      <c r="E32" s="74"/>
      <c r="F32" s="74"/>
      <c r="G32" s="74"/>
      <c r="H32" s="74"/>
      <c r="I32" s="74"/>
    </row>
    <row r="33" spans="1:9">
      <c r="A33" s="353" t="s">
        <v>262</v>
      </c>
      <c r="B33" s="354"/>
      <c r="C33" s="354"/>
      <c r="D33" s="354"/>
      <c r="E33" s="354"/>
      <c r="F33" s="354"/>
      <c r="G33" s="354"/>
      <c r="H33" s="98"/>
      <c r="I33" s="99"/>
    </row>
    <row r="34" spans="1:9">
      <c r="A34" s="354"/>
      <c r="B34" s="354"/>
      <c r="C34" s="354"/>
      <c r="D34" s="354"/>
      <c r="E34" s="354"/>
      <c r="F34" s="354"/>
      <c r="G34" s="354"/>
      <c r="H34" s="93"/>
      <c r="I34" s="93"/>
    </row>
    <row r="35" spans="1:9" ht="15">
      <c r="A35" s="250"/>
      <c r="B35" s="250"/>
      <c r="C35" s="250"/>
      <c r="D35" s="250"/>
      <c r="E35" s="250"/>
      <c r="F35" s="250"/>
      <c r="G35" s="250"/>
      <c r="H35" s="93"/>
      <c r="I35" s="93"/>
    </row>
    <row r="36" spans="1:9" ht="15">
      <c r="A36" s="250"/>
      <c r="B36" s="250"/>
      <c r="C36" s="250"/>
      <c r="D36" s="250"/>
      <c r="E36" s="326"/>
      <c r="F36" s="327"/>
      <c r="G36" s="328"/>
      <c r="H36" s="329" t="s">
        <v>263</v>
      </c>
      <c r="I36" s="330">
        <f>SUM(C31:I31)</f>
        <v>9.6516453600000004E-4</v>
      </c>
    </row>
    <row r="37" spans="1:9" ht="15">
      <c r="A37" s="250"/>
      <c r="B37" s="250"/>
      <c r="C37" s="250"/>
      <c r="D37" s="250"/>
      <c r="E37" s="250"/>
      <c r="F37" s="250"/>
      <c r="G37" s="250"/>
      <c r="H37" s="93"/>
      <c r="I37" s="93"/>
    </row>
    <row r="38" spans="1:9" ht="15">
      <c r="A38" s="78" t="s">
        <v>121</v>
      </c>
      <c r="B38" s="80"/>
      <c r="C38" s="80"/>
      <c r="D38" s="80"/>
      <c r="E38" s="80"/>
      <c r="F38" s="80"/>
      <c r="G38" s="80"/>
      <c r="H38" s="80"/>
      <c r="I38" s="74"/>
    </row>
    <row r="39" spans="1:9" ht="15">
      <c r="A39" s="100" t="s">
        <v>264</v>
      </c>
      <c r="B39" s="80"/>
      <c r="C39" s="80"/>
      <c r="D39" s="80"/>
      <c r="E39" s="80"/>
      <c r="F39" s="80"/>
      <c r="G39" s="80"/>
      <c r="H39" s="80"/>
      <c r="I39" s="74"/>
    </row>
    <row r="40" spans="1:9" ht="15">
      <c r="A40" s="100" t="s">
        <v>265</v>
      </c>
      <c r="B40" s="80"/>
      <c r="C40" s="80"/>
      <c r="D40" s="80"/>
      <c r="E40" s="80"/>
      <c r="F40" s="80"/>
      <c r="G40" s="80"/>
      <c r="H40" s="80"/>
      <c r="I40" s="74"/>
    </row>
    <row r="41" spans="1:9" ht="15">
      <c r="A41" s="100" t="s">
        <v>266</v>
      </c>
      <c r="B41" s="74"/>
      <c r="C41" s="74"/>
      <c r="D41" s="74"/>
      <c r="E41" s="74"/>
      <c r="F41" s="74"/>
      <c r="G41" s="74"/>
      <c r="H41" s="74"/>
      <c r="I41" s="74"/>
    </row>
    <row r="42" spans="1:9" ht="15">
      <c r="A42" s="74"/>
      <c r="B42" s="74"/>
      <c r="C42" s="74"/>
      <c r="D42" s="74"/>
      <c r="E42" s="74"/>
      <c r="F42" s="74"/>
      <c r="G42" s="74"/>
      <c r="H42" s="74"/>
      <c r="I42" s="74"/>
    </row>
  </sheetData>
  <mergeCells count="2">
    <mergeCell ref="A22:G23"/>
    <mergeCell ref="A33:G3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4"/>
  <sheetViews>
    <sheetView view="pageBreakPreview" zoomScaleNormal="100" zoomScaleSheetLayoutView="100" workbookViewId="0">
      <selection activeCell="I11" sqref="I11"/>
    </sheetView>
  </sheetViews>
  <sheetFormatPr defaultRowHeight="12.75"/>
  <cols>
    <col min="1" max="1" width="14" style="102" customWidth="1"/>
    <col min="2" max="2" width="16.7109375" style="102" customWidth="1"/>
    <col min="3" max="4" width="14.5703125" style="102" customWidth="1"/>
    <col min="5" max="5" width="12.28515625" style="102" customWidth="1"/>
    <col min="6" max="7" width="10" style="102" customWidth="1"/>
    <col min="8" max="8" width="9.85546875" style="102" customWidth="1"/>
    <col min="9" max="9" width="12.7109375" style="102" customWidth="1"/>
    <col min="10" max="10" width="10.7109375" style="102" customWidth="1"/>
    <col min="11" max="11" width="10.85546875" style="102" customWidth="1"/>
    <col min="12" max="12" width="12.5703125" style="102" customWidth="1"/>
    <col min="13" max="13" width="11.42578125" style="102" customWidth="1"/>
    <col min="14" max="14" width="9.140625" style="102"/>
    <col min="15" max="15" width="13.85546875" style="102" bestFit="1" customWidth="1"/>
    <col min="16" max="16384" width="9.140625" style="102"/>
  </cols>
  <sheetData>
    <row r="1" spans="1:15">
      <c r="E1" s="103" t="s">
        <v>164</v>
      </c>
      <c r="L1" s="104"/>
      <c r="M1" s="105"/>
      <c r="N1" s="106"/>
      <c r="O1" s="106"/>
    </row>
    <row r="2" spans="1:15">
      <c r="E2" s="103" t="s">
        <v>267</v>
      </c>
      <c r="L2" s="104"/>
      <c r="M2" s="105"/>
      <c r="N2" s="107"/>
      <c r="O2" s="107"/>
    </row>
    <row r="3" spans="1:15">
      <c r="E3" s="108"/>
      <c r="L3" s="109"/>
      <c r="M3" s="105"/>
      <c r="N3" s="107"/>
      <c r="O3" s="107"/>
    </row>
    <row r="4" spans="1:15">
      <c r="D4" s="23" t="s">
        <v>2</v>
      </c>
      <c r="E4" s="21"/>
      <c r="L4" s="110"/>
      <c r="M4" s="106"/>
      <c r="N4" s="107"/>
      <c r="O4" s="107"/>
    </row>
    <row r="5" spans="1:15">
      <c r="D5" s="23" t="s">
        <v>3</v>
      </c>
      <c r="E5" s="21"/>
      <c r="L5" s="110"/>
      <c r="M5" s="106"/>
      <c r="N5" s="107"/>
      <c r="O5" s="107"/>
    </row>
    <row r="6" spans="1:15">
      <c r="A6" s="111"/>
    </row>
    <row r="7" spans="1:15">
      <c r="H7" s="112"/>
      <c r="I7" s="110"/>
      <c r="J7" s="113"/>
      <c r="K7" s="114"/>
      <c r="L7" s="114"/>
      <c r="M7" s="114"/>
    </row>
    <row r="8" spans="1:15">
      <c r="A8" s="357" t="s">
        <v>22</v>
      </c>
      <c r="B8" s="357" t="s">
        <v>268</v>
      </c>
      <c r="C8" s="331" t="s">
        <v>269</v>
      </c>
      <c r="D8" s="357" t="s">
        <v>270</v>
      </c>
      <c r="E8" s="359" t="s">
        <v>271</v>
      </c>
      <c r="F8" s="355"/>
      <c r="G8" s="356"/>
      <c r="H8" s="356"/>
      <c r="I8" s="355"/>
      <c r="J8" s="355"/>
      <c r="K8" s="125"/>
    </row>
    <row r="9" spans="1:15">
      <c r="A9" s="358"/>
      <c r="B9" s="358"/>
      <c r="C9" s="115" t="s">
        <v>272</v>
      </c>
      <c r="D9" s="358"/>
      <c r="E9" s="360"/>
      <c r="F9" s="355"/>
      <c r="G9" s="251"/>
      <c r="H9" s="251"/>
      <c r="I9" s="355"/>
      <c r="J9" s="355"/>
      <c r="K9" s="251"/>
    </row>
    <row r="10" spans="1:15">
      <c r="A10" s="116" t="s">
        <v>37</v>
      </c>
      <c r="B10" s="332">
        <v>350</v>
      </c>
      <c r="C10" s="333">
        <v>6.7</v>
      </c>
      <c r="D10" s="334">
        <v>1</v>
      </c>
      <c r="E10" s="335">
        <f>C10*D10*B10/2000</f>
        <v>1.1725000000000001</v>
      </c>
      <c r="F10" s="126"/>
      <c r="G10" s="127"/>
      <c r="H10" s="128"/>
      <c r="I10" s="129"/>
      <c r="J10" s="129"/>
      <c r="K10" s="129"/>
    </row>
    <row r="11" spans="1:15">
      <c r="B11" s="226" t="s">
        <v>273</v>
      </c>
      <c r="C11" s="106"/>
      <c r="D11" s="117"/>
      <c r="L11" s="123"/>
      <c r="M11" s="124"/>
    </row>
    <row r="12" spans="1:15">
      <c r="A12" s="106"/>
      <c r="C12" s="117"/>
      <c r="D12" s="118"/>
      <c r="E12" s="119"/>
      <c r="F12" s="119"/>
      <c r="G12" s="119"/>
      <c r="H12" s="118"/>
      <c r="I12" s="110"/>
      <c r="J12" s="113"/>
      <c r="K12" s="114"/>
      <c r="L12" s="114"/>
      <c r="M12" s="114"/>
    </row>
    <row r="13" spans="1:15">
      <c r="A13" s="120" t="s">
        <v>274</v>
      </c>
      <c r="C13" s="117"/>
      <c r="D13" s="118"/>
      <c r="E13" s="119"/>
      <c r="F13" s="119"/>
      <c r="G13" s="119"/>
      <c r="H13" s="118"/>
      <c r="I13" s="110"/>
      <c r="J13" s="113"/>
      <c r="K13" s="114"/>
      <c r="L13" s="114"/>
      <c r="M13" s="114"/>
    </row>
    <row r="14" spans="1:15">
      <c r="A14" s="102" t="s">
        <v>275</v>
      </c>
    </row>
  </sheetData>
  <mergeCells count="8">
    <mergeCell ref="F8:F9"/>
    <mergeCell ref="G8:H8"/>
    <mergeCell ref="I8:I9"/>
    <mergeCell ref="J8:J9"/>
    <mergeCell ref="A8:A9"/>
    <mergeCell ref="D8:D9"/>
    <mergeCell ref="B8:B9"/>
    <mergeCell ref="E8:E9"/>
  </mergeCells>
  <pageMargins left="0.7" right="0.7" top="0.75" bottom="0.75" header="0.3" footer="0.3"/>
  <pageSetup scale="99" orientation="landscape" r:id="rId1"/>
  <headerFooter>
    <oddHeader xml:space="preserve">&amp;R&amp;8Page &amp;P of &amp;N, TSD App. 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4C62-1423-4338-B4E5-997E5C3AA285}">
  <sheetPr>
    <tabColor rgb="FFFFFF00"/>
    <pageSetUpPr fitToPage="1"/>
  </sheetPr>
  <dimension ref="A1:AA81"/>
  <sheetViews>
    <sheetView view="pageBreakPreview" topLeftCell="A31" zoomScaleNormal="100" zoomScaleSheetLayoutView="100" workbookViewId="0">
      <selection activeCell="G20" sqref="G20"/>
    </sheetView>
  </sheetViews>
  <sheetFormatPr defaultColWidth="7.7109375" defaultRowHeight="12.75"/>
  <cols>
    <col min="1" max="1" width="37.42578125" style="152" customWidth="1"/>
    <col min="2" max="2" width="14.5703125" style="152" customWidth="1"/>
    <col min="3" max="4" width="15" style="152" customWidth="1"/>
    <col min="5" max="5" width="14.5703125" style="152" customWidth="1"/>
    <col min="6" max="6" width="15.5703125" style="152" customWidth="1"/>
    <col min="7" max="7" width="15" style="152" customWidth="1"/>
    <col min="8" max="8" width="12.85546875" style="152" customWidth="1"/>
    <col min="9" max="9" width="12.140625" style="152" customWidth="1"/>
    <col min="10" max="10" width="12.5703125" style="152" customWidth="1"/>
    <col min="11" max="11" width="22.5703125" style="152" customWidth="1"/>
    <col min="12" max="16384" width="7.7109375" style="152"/>
  </cols>
  <sheetData>
    <row r="1" spans="1:27" s="153" customFormat="1">
      <c r="A1" s="152"/>
      <c r="B1" s="152"/>
      <c r="D1" s="154"/>
      <c r="E1" s="155" t="s">
        <v>69</v>
      </c>
      <c r="F1" s="152"/>
      <c r="G1" s="154"/>
      <c r="H1" s="154"/>
      <c r="I1" s="154"/>
      <c r="J1" s="152"/>
      <c r="L1" s="152"/>
      <c r="M1" s="152"/>
      <c r="N1" s="152"/>
      <c r="O1" s="152"/>
      <c r="P1" s="152"/>
      <c r="Q1" s="152"/>
      <c r="R1" s="152"/>
      <c r="S1" s="152"/>
      <c r="T1" s="152"/>
      <c r="U1" s="152"/>
      <c r="V1" s="152"/>
      <c r="W1" s="152"/>
      <c r="X1" s="152"/>
      <c r="Y1" s="152"/>
      <c r="Z1" s="152"/>
      <c r="AA1" s="152"/>
    </row>
    <row r="2" spans="1:27" s="153" customFormat="1">
      <c r="A2" s="152"/>
      <c r="B2" s="152"/>
      <c r="D2" s="156"/>
      <c r="E2" s="156"/>
      <c r="F2" s="152"/>
      <c r="G2" s="157"/>
      <c r="H2" s="152"/>
      <c r="I2" s="152"/>
      <c r="J2" s="152"/>
      <c r="K2" s="152"/>
      <c r="L2" s="152"/>
      <c r="M2" s="152"/>
      <c r="N2" s="152"/>
      <c r="O2" s="152"/>
      <c r="P2" s="152"/>
      <c r="Q2" s="152"/>
      <c r="R2" s="152"/>
      <c r="S2" s="152"/>
      <c r="T2" s="152"/>
      <c r="U2" s="152"/>
      <c r="V2" s="152"/>
      <c r="W2" s="152"/>
      <c r="X2" s="152"/>
      <c r="Y2" s="152"/>
      <c r="Z2" s="152"/>
      <c r="AA2" s="152"/>
    </row>
    <row r="3" spans="1:27" s="153" customFormat="1">
      <c r="A3" s="338" t="s">
        <v>70</v>
      </c>
      <c r="B3" s="338"/>
      <c r="C3" s="338"/>
      <c r="D3" s="338"/>
      <c r="E3" s="338"/>
      <c r="F3" s="338"/>
      <c r="G3" s="338"/>
      <c r="H3" s="338"/>
      <c r="I3" s="338"/>
      <c r="J3" s="338"/>
      <c r="K3" s="152"/>
      <c r="L3" s="152"/>
      <c r="M3" s="152"/>
      <c r="N3" s="152"/>
      <c r="O3" s="152"/>
      <c r="P3" s="152"/>
      <c r="Q3" s="152"/>
      <c r="R3" s="152"/>
      <c r="S3" s="152"/>
      <c r="T3" s="152"/>
      <c r="U3" s="152"/>
      <c r="V3" s="152"/>
      <c r="W3" s="152"/>
      <c r="X3" s="152"/>
      <c r="Y3" s="152"/>
      <c r="Z3" s="152"/>
      <c r="AA3" s="152"/>
    </row>
    <row r="4" spans="1:27" s="153" customFormat="1">
      <c r="A4" s="338"/>
      <c r="B4" s="338"/>
      <c r="C4" s="338"/>
      <c r="D4" s="338"/>
      <c r="E4" s="338"/>
      <c r="F4" s="338"/>
      <c r="G4" s="338"/>
      <c r="H4" s="338"/>
      <c r="I4" s="338"/>
      <c r="J4" s="338"/>
      <c r="K4" s="152"/>
      <c r="L4" s="152"/>
      <c r="M4" s="152"/>
      <c r="N4" s="152"/>
      <c r="O4" s="152"/>
      <c r="P4" s="152"/>
      <c r="Q4" s="152"/>
      <c r="R4" s="152"/>
      <c r="S4" s="152"/>
      <c r="T4" s="152"/>
      <c r="U4" s="152"/>
      <c r="V4" s="152"/>
      <c r="W4" s="152"/>
      <c r="X4" s="152"/>
      <c r="Y4" s="152"/>
      <c r="Z4" s="152"/>
      <c r="AA4" s="152"/>
    </row>
    <row r="5" spans="1:27" s="153" customFormat="1">
      <c r="A5" s="338"/>
      <c r="B5" s="338"/>
      <c r="C5" s="338"/>
      <c r="D5" s="338"/>
      <c r="E5" s="338"/>
      <c r="F5" s="338"/>
      <c r="G5" s="338"/>
      <c r="H5" s="338"/>
      <c r="I5" s="338"/>
      <c r="J5" s="338"/>
      <c r="K5" s="152"/>
      <c r="L5" s="152"/>
      <c r="M5" s="152"/>
      <c r="N5" s="152"/>
      <c r="O5" s="152"/>
      <c r="P5" s="152"/>
      <c r="Q5" s="152"/>
      <c r="R5" s="152"/>
      <c r="S5" s="152"/>
      <c r="T5" s="152"/>
      <c r="U5" s="152"/>
      <c r="V5" s="152"/>
      <c r="W5" s="152"/>
      <c r="X5" s="152"/>
      <c r="Y5" s="152"/>
      <c r="Z5" s="152"/>
      <c r="AA5" s="152"/>
    </row>
    <row r="6" spans="1:27" s="153" customFormat="1">
      <c r="A6" s="338"/>
      <c r="B6" s="338"/>
      <c r="C6" s="338"/>
      <c r="D6" s="338"/>
      <c r="E6" s="338"/>
      <c r="F6" s="338"/>
      <c r="G6" s="338"/>
      <c r="H6" s="338"/>
      <c r="I6" s="338"/>
      <c r="J6" s="338"/>
      <c r="K6" s="152"/>
      <c r="L6" s="152"/>
      <c r="M6" s="152"/>
      <c r="N6" s="152"/>
      <c r="O6" s="152"/>
      <c r="P6" s="152"/>
      <c r="Q6" s="152"/>
      <c r="R6" s="152"/>
      <c r="S6" s="152"/>
      <c r="T6" s="152"/>
      <c r="U6" s="152"/>
      <c r="V6" s="152"/>
      <c r="W6" s="152"/>
      <c r="X6" s="152"/>
      <c r="Y6" s="152"/>
      <c r="Z6" s="152"/>
      <c r="AA6" s="152"/>
    </row>
    <row r="7" spans="1:27" s="153" customFormat="1">
      <c r="A7" s="35"/>
      <c r="B7" s="35"/>
      <c r="C7" s="36"/>
      <c r="D7" s="158"/>
      <c r="E7" s="35"/>
      <c r="F7" s="36"/>
      <c r="G7" s="36"/>
      <c r="H7" s="36"/>
      <c r="I7" s="35"/>
      <c r="J7" s="36"/>
      <c r="K7" s="152"/>
      <c r="L7" s="152"/>
      <c r="M7" s="152"/>
      <c r="N7" s="152"/>
      <c r="O7" s="152"/>
      <c r="P7" s="152"/>
      <c r="Q7" s="152"/>
      <c r="R7" s="152"/>
      <c r="S7" s="152"/>
      <c r="T7" s="152"/>
      <c r="U7" s="152"/>
      <c r="V7" s="152"/>
      <c r="W7" s="152"/>
      <c r="X7" s="152"/>
      <c r="Y7" s="152"/>
      <c r="Z7" s="152"/>
      <c r="AA7" s="152"/>
    </row>
    <row r="8" spans="1:27" s="153" customFormat="1">
      <c r="A8" s="339" t="s">
        <v>71</v>
      </c>
      <c r="B8" s="339"/>
      <c r="C8" s="339"/>
      <c r="D8" s="339"/>
      <c r="E8" s="339"/>
      <c r="F8" s="339"/>
      <c r="G8" s="339"/>
      <c r="H8" s="339"/>
      <c r="I8" s="339"/>
      <c r="J8" s="339"/>
      <c r="K8" s="152"/>
      <c r="L8" s="152"/>
      <c r="M8" s="152"/>
      <c r="N8" s="152"/>
      <c r="O8" s="152"/>
      <c r="P8" s="152"/>
      <c r="Q8" s="152"/>
      <c r="R8" s="152"/>
      <c r="S8" s="152"/>
      <c r="T8" s="152"/>
      <c r="U8" s="152"/>
      <c r="V8" s="152"/>
      <c r="W8" s="152"/>
      <c r="X8" s="152"/>
      <c r="Y8" s="152"/>
      <c r="Z8" s="152"/>
      <c r="AA8" s="152"/>
    </row>
    <row r="9" spans="1:27" s="153" customFormat="1">
      <c r="A9" s="35"/>
      <c r="B9" s="35"/>
      <c r="C9" s="36"/>
      <c r="D9" s="158"/>
      <c r="E9" s="35"/>
      <c r="F9" s="36"/>
      <c r="G9" s="36"/>
      <c r="H9" s="35"/>
      <c r="I9" s="35"/>
      <c r="J9" s="36"/>
      <c r="K9" s="152"/>
      <c r="L9" s="152"/>
      <c r="M9" s="152"/>
      <c r="N9" s="152"/>
      <c r="O9" s="152"/>
      <c r="P9" s="152"/>
      <c r="Q9" s="152"/>
      <c r="R9" s="152"/>
      <c r="S9" s="152"/>
      <c r="T9" s="152"/>
      <c r="U9" s="152"/>
      <c r="V9" s="152"/>
      <c r="W9" s="152"/>
      <c r="X9" s="152"/>
      <c r="Y9" s="152"/>
      <c r="Z9" s="152"/>
      <c r="AA9" s="152"/>
    </row>
    <row r="10" spans="1:27" s="153" customFormat="1">
      <c r="A10" s="338" t="s">
        <v>72</v>
      </c>
      <c r="B10" s="338"/>
      <c r="C10" s="338"/>
      <c r="D10" s="338"/>
      <c r="E10" s="338"/>
      <c r="F10" s="338"/>
      <c r="G10" s="338"/>
      <c r="H10" s="338"/>
      <c r="I10" s="338"/>
      <c r="J10" s="338"/>
      <c r="K10" s="152"/>
      <c r="L10" s="152"/>
      <c r="M10" s="152"/>
      <c r="N10" s="152"/>
      <c r="O10" s="152"/>
      <c r="P10" s="152"/>
      <c r="Q10" s="152"/>
      <c r="R10" s="152"/>
      <c r="S10" s="152"/>
      <c r="T10" s="152"/>
      <c r="U10" s="152"/>
      <c r="V10" s="152"/>
      <c r="W10" s="152"/>
      <c r="X10" s="152"/>
      <c r="Y10" s="152"/>
      <c r="Z10" s="152"/>
      <c r="AA10" s="152"/>
    </row>
    <row r="11" spans="1:27" s="153" customFormat="1">
      <c r="A11" s="338"/>
      <c r="B11" s="338"/>
      <c r="C11" s="338"/>
      <c r="D11" s="338"/>
      <c r="E11" s="338"/>
      <c r="F11" s="338"/>
      <c r="G11" s="338"/>
      <c r="H11" s="338"/>
      <c r="I11" s="338"/>
      <c r="J11" s="338"/>
      <c r="K11" s="152"/>
      <c r="L11" s="152"/>
      <c r="M11" s="152"/>
      <c r="N11" s="152"/>
      <c r="O11" s="152"/>
      <c r="P11" s="152"/>
      <c r="Q11" s="152"/>
      <c r="R11" s="152"/>
      <c r="S11" s="152"/>
      <c r="T11" s="152"/>
      <c r="U11" s="152"/>
      <c r="V11" s="152"/>
      <c r="W11" s="152"/>
      <c r="X11" s="152"/>
      <c r="Y11" s="152"/>
      <c r="Z11" s="152"/>
      <c r="AA11" s="152"/>
    </row>
    <row r="12" spans="1:27" s="153" customFormat="1">
      <c r="A12" s="338"/>
      <c r="B12" s="338"/>
      <c r="C12" s="338"/>
      <c r="D12" s="338"/>
      <c r="E12" s="338"/>
      <c r="F12" s="338"/>
      <c r="G12" s="338"/>
      <c r="H12" s="338"/>
      <c r="I12" s="338"/>
      <c r="J12" s="338"/>
      <c r="K12" s="152"/>
      <c r="L12" s="152"/>
      <c r="M12" s="152"/>
      <c r="N12" s="152"/>
      <c r="O12" s="152"/>
      <c r="P12" s="152"/>
      <c r="Q12" s="152"/>
      <c r="R12" s="152"/>
      <c r="S12" s="152"/>
      <c r="T12" s="152"/>
      <c r="U12" s="152"/>
      <c r="V12" s="152"/>
      <c r="W12" s="152"/>
      <c r="X12" s="152"/>
      <c r="Y12" s="152"/>
      <c r="Z12" s="152"/>
      <c r="AA12" s="152"/>
    </row>
    <row r="13" spans="1:27" s="153" customFormat="1">
      <c r="A13" s="152"/>
      <c r="B13" s="152"/>
      <c r="C13" s="155"/>
      <c r="D13" s="152"/>
      <c r="E13" s="152"/>
      <c r="F13" s="152"/>
      <c r="G13" s="154"/>
      <c r="H13" s="154"/>
      <c r="I13" s="154"/>
      <c r="J13" s="152"/>
      <c r="K13" s="152"/>
      <c r="L13" s="152"/>
      <c r="M13" s="152"/>
      <c r="N13" s="152"/>
      <c r="O13" s="152"/>
      <c r="P13" s="152"/>
      <c r="Q13" s="152"/>
      <c r="R13" s="152"/>
      <c r="S13" s="152"/>
      <c r="T13" s="152"/>
      <c r="U13" s="152"/>
      <c r="V13" s="152"/>
      <c r="W13" s="152"/>
      <c r="X13" s="152"/>
      <c r="Y13" s="152"/>
      <c r="Z13" s="152"/>
      <c r="AA13" s="152"/>
    </row>
    <row r="14" spans="1:27" s="153" customFormat="1">
      <c r="A14" s="152"/>
      <c r="B14" s="152"/>
      <c r="C14" s="152"/>
      <c r="D14" s="156"/>
      <c r="E14" s="156"/>
      <c r="F14" s="156"/>
      <c r="G14" s="157"/>
      <c r="H14" s="152"/>
      <c r="I14" s="152"/>
      <c r="J14" s="152"/>
      <c r="K14" s="152"/>
      <c r="L14" s="152"/>
      <c r="M14" s="152"/>
      <c r="N14" s="152"/>
      <c r="O14" s="152"/>
      <c r="P14" s="152"/>
      <c r="Q14" s="152"/>
      <c r="R14" s="152"/>
      <c r="S14" s="152"/>
      <c r="T14" s="152"/>
      <c r="U14" s="152"/>
      <c r="V14" s="152"/>
      <c r="W14" s="152"/>
      <c r="X14" s="152"/>
      <c r="Y14" s="152"/>
      <c r="Z14" s="152"/>
      <c r="AA14" s="152"/>
    </row>
    <row r="15" spans="1:27" s="153" customFormat="1">
      <c r="A15" s="159" t="s">
        <v>73</v>
      </c>
      <c r="B15" s="152"/>
      <c r="C15" s="152"/>
      <c r="D15" s="152"/>
      <c r="E15" s="152"/>
      <c r="F15" s="152"/>
      <c r="G15" s="152"/>
      <c r="H15" s="152"/>
      <c r="I15" s="160"/>
      <c r="J15" s="161"/>
      <c r="K15" s="152"/>
      <c r="L15" s="152"/>
      <c r="M15" s="152"/>
      <c r="N15" s="152"/>
      <c r="O15" s="152"/>
      <c r="P15" s="152"/>
      <c r="Q15" s="152"/>
      <c r="R15" s="152"/>
      <c r="S15" s="152"/>
      <c r="T15" s="152"/>
      <c r="U15" s="152"/>
      <c r="V15" s="152"/>
      <c r="W15" s="152"/>
      <c r="X15" s="152"/>
      <c r="Y15" s="152"/>
      <c r="Z15" s="152"/>
      <c r="AA15" s="152"/>
    </row>
    <row r="16" spans="1:27" s="153" customFormat="1">
      <c r="A16" s="162" t="s">
        <v>74</v>
      </c>
      <c r="B16" s="152"/>
      <c r="C16" s="152"/>
      <c r="D16" s="152"/>
      <c r="E16" s="152"/>
      <c r="F16" s="152"/>
      <c r="G16" s="152"/>
      <c r="H16" s="152"/>
      <c r="I16" s="160"/>
      <c r="J16" s="161"/>
      <c r="K16" s="152"/>
      <c r="L16" s="152"/>
      <c r="M16" s="152"/>
      <c r="N16" s="152"/>
      <c r="O16" s="152"/>
      <c r="P16" s="152"/>
      <c r="Q16" s="152"/>
      <c r="R16" s="152"/>
      <c r="S16" s="152"/>
      <c r="T16" s="152"/>
      <c r="U16" s="152"/>
      <c r="V16" s="152"/>
      <c r="W16" s="152"/>
      <c r="X16" s="152"/>
      <c r="Y16" s="152"/>
      <c r="Z16" s="152"/>
      <c r="AA16" s="152"/>
    </row>
    <row r="17" spans="1:27" s="153" customFormat="1">
      <c r="A17" s="16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row>
    <row r="18" spans="1:27" s="153" customFormat="1">
      <c r="A18" s="152" t="s">
        <v>75</v>
      </c>
      <c r="B18" s="152"/>
      <c r="C18" s="152"/>
      <c r="D18" s="152"/>
      <c r="E18" s="152"/>
      <c r="F18" s="152"/>
      <c r="G18" s="152"/>
      <c r="H18" s="152"/>
      <c r="I18" s="152"/>
      <c r="J18" s="152"/>
      <c r="K18" s="152"/>
      <c r="L18" s="152"/>
      <c r="M18" s="152"/>
      <c r="N18" s="152"/>
      <c r="O18" s="152"/>
      <c r="P18" s="152"/>
      <c r="Q18" s="152"/>
    </row>
    <row r="19" spans="1:27" s="153" customFormat="1" ht="51">
      <c r="A19" s="255" t="s">
        <v>76</v>
      </c>
      <c r="B19" s="256" t="s">
        <v>77</v>
      </c>
      <c r="C19" s="257" t="s">
        <v>78</v>
      </c>
      <c r="D19" s="257" t="s">
        <v>79</v>
      </c>
      <c r="E19" s="256" t="s">
        <v>80</v>
      </c>
      <c r="F19" s="257" t="s">
        <v>81</v>
      </c>
      <c r="G19" s="257" t="s">
        <v>82</v>
      </c>
      <c r="H19" s="257" t="s">
        <v>83</v>
      </c>
      <c r="I19" s="257" t="s">
        <v>84</v>
      </c>
      <c r="J19" s="163" t="s">
        <v>85</v>
      </c>
      <c r="K19" s="152"/>
      <c r="L19" s="152"/>
      <c r="M19" s="152"/>
      <c r="N19" s="152"/>
      <c r="O19" s="152"/>
      <c r="P19" s="152"/>
      <c r="Q19" s="152"/>
    </row>
    <row r="20" spans="1:27" s="153" customFormat="1">
      <c r="A20" s="164" t="s">
        <v>86</v>
      </c>
      <c r="B20" s="165">
        <v>1</v>
      </c>
      <c r="C20" s="165">
        <v>1</v>
      </c>
      <c r="D20" s="166">
        <f t="shared" ref="D20:D33" si="0">B20*C20</f>
        <v>1</v>
      </c>
      <c r="E20" s="165">
        <v>1</v>
      </c>
      <c r="F20" s="166">
        <f t="shared" ref="F20:F33" si="1">D20*E20</f>
        <v>1</v>
      </c>
      <c r="G20" s="167"/>
      <c r="H20" s="168">
        <f t="shared" ref="H20:H33" si="2">G20/5280</f>
        <v>0</v>
      </c>
      <c r="I20" s="166">
        <f t="shared" ref="I20:I33" si="3">D20*H20</f>
        <v>0</v>
      </c>
      <c r="J20" s="166">
        <f t="shared" ref="J20:J33" si="4">I20*365</f>
        <v>0</v>
      </c>
      <c r="K20" s="152"/>
      <c r="L20" s="152"/>
      <c r="M20" s="152"/>
      <c r="N20" s="152"/>
      <c r="O20" s="152"/>
      <c r="P20" s="152"/>
      <c r="Q20" s="152"/>
    </row>
    <row r="21" spans="1:27" s="153" customFormat="1">
      <c r="A21" s="164" t="s">
        <v>87</v>
      </c>
      <c r="B21" s="165">
        <v>1</v>
      </c>
      <c r="C21" s="165">
        <v>1</v>
      </c>
      <c r="D21" s="166">
        <f t="shared" si="0"/>
        <v>1</v>
      </c>
      <c r="E21" s="165">
        <v>1</v>
      </c>
      <c r="F21" s="166">
        <f t="shared" si="1"/>
        <v>1</v>
      </c>
      <c r="G21" s="167"/>
      <c r="H21" s="168">
        <f t="shared" si="2"/>
        <v>0</v>
      </c>
      <c r="I21" s="166">
        <f t="shared" si="3"/>
        <v>0</v>
      </c>
      <c r="J21" s="166">
        <f t="shared" si="4"/>
        <v>0</v>
      </c>
      <c r="K21" s="152"/>
      <c r="L21" s="152"/>
      <c r="M21" s="152"/>
      <c r="N21" s="152"/>
      <c r="O21" s="152"/>
      <c r="P21" s="152"/>
      <c r="Q21" s="152"/>
    </row>
    <row r="22" spans="1:27" s="153" customFormat="1">
      <c r="A22" s="164"/>
      <c r="B22" s="165"/>
      <c r="C22" s="165"/>
      <c r="D22" s="166">
        <f t="shared" si="0"/>
        <v>0</v>
      </c>
      <c r="E22" s="165"/>
      <c r="F22" s="166">
        <f t="shared" si="1"/>
        <v>0</v>
      </c>
      <c r="G22" s="167"/>
      <c r="H22" s="168">
        <f t="shared" si="2"/>
        <v>0</v>
      </c>
      <c r="I22" s="166">
        <f t="shared" si="3"/>
        <v>0</v>
      </c>
      <c r="J22" s="166">
        <f t="shared" si="4"/>
        <v>0</v>
      </c>
      <c r="K22" s="152"/>
      <c r="L22" s="152"/>
      <c r="M22" s="152"/>
      <c r="N22" s="152"/>
      <c r="O22" s="152"/>
      <c r="P22" s="152"/>
      <c r="Q22" s="152"/>
    </row>
    <row r="23" spans="1:27" s="153" customFormat="1">
      <c r="A23" s="164"/>
      <c r="B23" s="165"/>
      <c r="C23" s="165"/>
      <c r="D23" s="166">
        <f t="shared" si="0"/>
        <v>0</v>
      </c>
      <c r="E23" s="165"/>
      <c r="F23" s="166">
        <f t="shared" si="1"/>
        <v>0</v>
      </c>
      <c r="G23" s="167"/>
      <c r="H23" s="168">
        <f t="shared" si="2"/>
        <v>0</v>
      </c>
      <c r="I23" s="166">
        <f t="shared" si="3"/>
        <v>0</v>
      </c>
      <c r="J23" s="166">
        <f t="shared" si="4"/>
        <v>0</v>
      </c>
      <c r="K23" s="152"/>
      <c r="L23" s="152"/>
      <c r="M23" s="152"/>
      <c r="N23" s="152"/>
      <c r="O23" s="152"/>
      <c r="P23" s="152"/>
      <c r="Q23" s="152"/>
    </row>
    <row r="24" spans="1:27" s="153" customFormat="1">
      <c r="A24" s="164"/>
      <c r="B24" s="165"/>
      <c r="C24" s="165"/>
      <c r="D24" s="166">
        <f t="shared" si="0"/>
        <v>0</v>
      </c>
      <c r="E24" s="165"/>
      <c r="F24" s="166">
        <f t="shared" si="1"/>
        <v>0</v>
      </c>
      <c r="G24" s="167"/>
      <c r="H24" s="168">
        <f t="shared" si="2"/>
        <v>0</v>
      </c>
      <c r="I24" s="166">
        <f t="shared" si="3"/>
        <v>0</v>
      </c>
      <c r="J24" s="166">
        <f t="shared" si="4"/>
        <v>0</v>
      </c>
      <c r="K24" s="152"/>
      <c r="L24" s="152"/>
      <c r="M24" s="152"/>
      <c r="N24" s="152"/>
      <c r="O24" s="152"/>
      <c r="P24" s="152"/>
      <c r="Q24" s="152"/>
    </row>
    <row r="25" spans="1:27" s="153" customFormat="1">
      <c r="A25" s="164"/>
      <c r="B25" s="165"/>
      <c r="C25" s="165"/>
      <c r="D25" s="166">
        <f t="shared" si="0"/>
        <v>0</v>
      </c>
      <c r="E25" s="165"/>
      <c r="F25" s="166">
        <f t="shared" si="1"/>
        <v>0</v>
      </c>
      <c r="G25" s="167"/>
      <c r="H25" s="168">
        <f t="shared" si="2"/>
        <v>0</v>
      </c>
      <c r="I25" s="166">
        <f t="shared" si="3"/>
        <v>0</v>
      </c>
      <c r="J25" s="166">
        <f t="shared" si="4"/>
        <v>0</v>
      </c>
      <c r="K25" s="152"/>
      <c r="L25" s="152"/>
      <c r="M25" s="152"/>
      <c r="N25" s="152"/>
      <c r="O25" s="152"/>
      <c r="P25" s="152"/>
      <c r="Q25" s="152"/>
    </row>
    <row r="26" spans="1:27" s="153" customFormat="1">
      <c r="A26" s="164"/>
      <c r="B26" s="165"/>
      <c r="C26" s="165"/>
      <c r="D26" s="166">
        <f t="shared" si="0"/>
        <v>0</v>
      </c>
      <c r="E26" s="165"/>
      <c r="F26" s="166">
        <f t="shared" si="1"/>
        <v>0</v>
      </c>
      <c r="G26" s="167"/>
      <c r="H26" s="168">
        <f t="shared" si="2"/>
        <v>0</v>
      </c>
      <c r="I26" s="166">
        <f t="shared" si="3"/>
        <v>0</v>
      </c>
      <c r="J26" s="166">
        <f t="shared" si="4"/>
        <v>0</v>
      </c>
      <c r="K26" s="152"/>
      <c r="L26" s="152"/>
      <c r="M26" s="152"/>
      <c r="N26" s="152"/>
      <c r="O26" s="152"/>
      <c r="P26" s="152"/>
      <c r="Q26" s="152"/>
    </row>
    <row r="27" spans="1:27" s="153" customFormat="1">
      <c r="A27" s="164"/>
      <c r="B27" s="165"/>
      <c r="C27" s="165"/>
      <c r="D27" s="166">
        <f t="shared" si="0"/>
        <v>0</v>
      </c>
      <c r="E27" s="165"/>
      <c r="F27" s="166">
        <f t="shared" si="1"/>
        <v>0</v>
      </c>
      <c r="G27" s="167"/>
      <c r="H27" s="168">
        <f t="shared" si="2"/>
        <v>0</v>
      </c>
      <c r="I27" s="166">
        <f t="shared" si="3"/>
        <v>0</v>
      </c>
      <c r="J27" s="166">
        <f t="shared" si="4"/>
        <v>0</v>
      </c>
      <c r="K27" s="152"/>
      <c r="L27" s="152"/>
      <c r="M27" s="152"/>
      <c r="N27" s="152"/>
      <c r="O27" s="152"/>
      <c r="P27" s="152"/>
      <c r="Q27" s="152"/>
    </row>
    <row r="28" spans="1:27" s="153" customFormat="1">
      <c r="A28" s="164"/>
      <c r="B28" s="165"/>
      <c r="C28" s="165"/>
      <c r="D28" s="166">
        <f t="shared" si="0"/>
        <v>0</v>
      </c>
      <c r="E28" s="165"/>
      <c r="F28" s="166">
        <f t="shared" si="1"/>
        <v>0</v>
      </c>
      <c r="G28" s="167"/>
      <c r="H28" s="168">
        <f t="shared" si="2"/>
        <v>0</v>
      </c>
      <c r="I28" s="166">
        <f t="shared" si="3"/>
        <v>0</v>
      </c>
      <c r="J28" s="166">
        <f t="shared" si="4"/>
        <v>0</v>
      </c>
      <c r="K28" s="152"/>
      <c r="L28" s="152"/>
      <c r="M28" s="152"/>
      <c r="N28" s="152"/>
      <c r="O28" s="152"/>
      <c r="P28" s="152"/>
      <c r="Q28" s="152"/>
    </row>
    <row r="29" spans="1:27" s="153" customFormat="1">
      <c r="A29" s="164"/>
      <c r="B29" s="165"/>
      <c r="C29" s="165"/>
      <c r="D29" s="166">
        <f t="shared" si="0"/>
        <v>0</v>
      </c>
      <c r="E29" s="165"/>
      <c r="F29" s="166">
        <f t="shared" si="1"/>
        <v>0</v>
      </c>
      <c r="G29" s="167"/>
      <c r="H29" s="168">
        <f t="shared" si="2"/>
        <v>0</v>
      </c>
      <c r="I29" s="166">
        <f t="shared" si="3"/>
        <v>0</v>
      </c>
      <c r="J29" s="166">
        <f t="shared" si="4"/>
        <v>0</v>
      </c>
      <c r="K29" s="152"/>
      <c r="L29" s="152"/>
      <c r="M29" s="152"/>
      <c r="N29" s="152"/>
      <c r="O29" s="152"/>
      <c r="P29" s="152"/>
      <c r="Q29" s="152"/>
    </row>
    <row r="30" spans="1:27" s="153" customFormat="1">
      <c r="A30" s="164"/>
      <c r="B30" s="165"/>
      <c r="C30" s="165"/>
      <c r="D30" s="166">
        <f t="shared" si="0"/>
        <v>0</v>
      </c>
      <c r="E30" s="165"/>
      <c r="F30" s="166">
        <f t="shared" si="1"/>
        <v>0</v>
      </c>
      <c r="G30" s="167"/>
      <c r="H30" s="168">
        <f t="shared" si="2"/>
        <v>0</v>
      </c>
      <c r="I30" s="166">
        <f t="shared" si="3"/>
        <v>0</v>
      </c>
      <c r="J30" s="166">
        <f t="shared" si="4"/>
        <v>0</v>
      </c>
      <c r="K30" s="152"/>
      <c r="L30" s="152"/>
      <c r="M30" s="152"/>
      <c r="N30" s="152"/>
      <c r="O30" s="152"/>
      <c r="P30" s="152"/>
      <c r="Q30" s="152"/>
    </row>
    <row r="31" spans="1:27" s="153" customFormat="1">
      <c r="A31" s="164"/>
      <c r="B31" s="165"/>
      <c r="C31" s="165"/>
      <c r="D31" s="166">
        <f t="shared" si="0"/>
        <v>0</v>
      </c>
      <c r="E31" s="165"/>
      <c r="F31" s="166">
        <f t="shared" si="1"/>
        <v>0</v>
      </c>
      <c r="G31" s="167"/>
      <c r="H31" s="168">
        <f t="shared" si="2"/>
        <v>0</v>
      </c>
      <c r="I31" s="166">
        <f t="shared" si="3"/>
        <v>0</v>
      </c>
      <c r="J31" s="166">
        <f t="shared" si="4"/>
        <v>0</v>
      </c>
      <c r="K31" s="152"/>
      <c r="L31" s="152"/>
      <c r="M31" s="152"/>
      <c r="N31" s="152"/>
      <c r="O31" s="152"/>
      <c r="P31" s="152"/>
      <c r="Q31" s="152"/>
    </row>
    <row r="32" spans="1:27" s="153" customFormat="1">
      <c r="A32" s="164"/>
      <c r="B32" s="165"/>
      <c r="C32" s="165"/>
      <c r="D32" s="166">
        <f t="shared" si="0"/>
        <v>0</v>
      </c>
      <c r="E32" s="165"/>
      <c r="F32" s="166">
        <f t="shared" si="1"/>
        <v>0</v>
      </c>
      <c r="G32" s="167"/>
      <c r="H32" s="168">
        <f t="shared" si="2"/>
        <v>0</v>
      </c>
      <c r="I32" s="166">
        <f t="shared" si="3"/>
        <v>0</v>
      </c>
      <c r="J32" s="166">
        <f t="shared" si="4"/>
        <v>0</v>
      </c>
      <c r="K32" s="152"/>
      <c r="L32" s="152"/>
      <c r="M32" s="152"/>
      <c r="N32" s="152"/>
      <c r="O32" s="152"/>
      <c r="P32" s="152"/>
      <c r="Q32" s="152"/>
    </row>
    <row r="33" spans="1:19" s="153" customFormat="1">
      <c r="A33" s="164"/>
      <c r="B33" s="165"/>
      <c r="C33" s="165"/>
      <c r="D33" s="166">
        <f t="shared" si="0"/>
        <v>0</v>
      </c>
      <c r="E33" s="165"/>
      <c r="F33" s="166">
        <f t="shared" si="1"/>
        <v>0</v>
      </c>
      <c r="G33" s="167"/>
      <c r="H33" s="168">
        <f t="shared" si="2"/>
        <v>0</v>
      </c>
      <c r="I33" s="166">
        <f t="shared" si="3"/>
        <v>0</v>
      </c>
      <c r="J33" s="166">
        <f t="shared" si="4"/>
        <v>0</v>
      </c>
      <c r="K33" s="152"/>
      <c r="L33" s="152"/>
      <c r="M33" s="152"/>
      <c r="N33" s="152"/>
      <c r="O33" s="152"/>
      <c r="P33" s="152"/>
      <c r="Q33" s="152"/>
    </row>
    <row r="34" spans="1:19" s="153" customFormat="1">
      <c r="B34" s="169"/>
      <c r="C34" s="170" t="s">
        <v>88</v>
      </c>
      <c r="D34" s="171">
        <f>SUM(D20:D33)</f>
        <v>2</v>
      </c>
      <c r="E34" s="172"/>
      <c r="F34" s="171">
        <f>SUM(F20:F33)</f>
        <v>2</v>
      </c>
      <c r="G34" s="159"/>
      <c r="H34" s="159"/>
      <c r="I34" s="171">
        <f>SUM(I20:I33)</f>
        <v>0</v>
      </c>
      <c r="J34" s="171">
        <f>SUM(J20:J33)</f>
        <v>0</v>
      </c>
      <c r="K34" s="152"/>
      <c r="L34" s="152"/>
      <c r="M34" s="152"/>
      <c r="N34" s="152"/>
      <c r="O34" s="152"/>
      <c r="P34" s="152"/>
      <c r="Q34" s="152"/>
    </row>
    <row r="35" spans="1:19">
      <c r="C35" s="154"/>
      <c r="D35" s="154"/>
      <c r="E35" s="154"/>
    </row>
    <row r="36" spans="1:19">
      <c r="A36" s="156" t="s">
        <v>89</v>
      </c>
      <c r="B36" s="173">
        <f>F34/D34</f>
        <v>1</v>
      </c>
      <c r="C36" s="152" t="s">
        <v>90</v>
      </c>
      <c r="F36" s="174"/>
    </row>
    <row r="37" spans="1:19">
      <c r="A37" s="156" t="s">
        <v>91</v>
      </c>
      <c r="B37" s="175">
        <f>I34/D34</f>
        <v>0</v>
      </c>
      <c r="C37" s="152" t="s">
        <v>92</v>
      </c>
      <c r="F37" s="176"/>
    </row>
    <row r="39" spans="1:19" ht="12.75" customHeight="1">
      <c r="A39" s="156" t="s">
        <v>93</v>
      </c>
      <c r="B39" s="152" t="s">
        <v>94</v>
      </c>
      <c r="G39" s="162"/>
      <c r="H39" s="157"/>
    </row>
    <row r="40" spans="1:19" ht="12.75" customHeight="1">
      <c r="A40" s="177"/>
      <c r="B40" s="156"/>
      <c r="G40" s="162"/>
      <c r="H40" s="178"/>
    </row>
    <row r="41" spans="1:19" ht="12.75" customHeight="1">
      <c r="A41" s="156"/>
      <c r="B41" s="258" t="s">
        <v>23</v>
      </c>
      <c r="C41" s="179" t="s">
        <v>24</v>
      </c>
      <c r="D41" s="179" t="s">
        <v>95</v>
      </c>
      <c r="E41" s="180"/>
      <c r="K41" s="156"/>
      <c r="L41" s="154"/>
      <c r="M41" s="154"/>
      <c r="P41" s="162"/>
      <c r="Q41" s="157"/>
    </row>
    <row r="42" spans="1:19" ht="12.75" customHeight="1">
      <c r="A42" s="156" t="s">
        <v>96</v>
      </c>
      <c r="B42" s="179">
        <v>4.9000000000000004</v>
      </c>
      <c r="C42" s="179">
        <v>1.5</v>
      </c>
      <c r="D42" s="179">
        <v>0.15</v>
      </c>
      <c r="E42" s="157" t="s">
        <v>97</v>
      </c>
      <c r="K42" s="156"/>
      <c r="L42" s="154"/>
      <c r="M42" s="154"/>
      <c r="N42" s="157"/>
      <c r="R42" s="181"/>
      <c r="S42" s="181"/>
    </row>
    <row r="43" spans="1:19" ht="12.75" customHeight="1">
      <c r="A43" s="156" t="s">
        <v>98</v>
      </c>
      <c r="B43" s="173">
        <v>6</v>
      </c>
      <c r="C43" s="173">
        <v>6</v>
      </c>
      <c r="D43" s="173">
        <v>6</v>
      </c>
      <c r="E43" s="157" t="s">
        <v>99</v>
      </c>
      <c r="L43" s="182"/>
      <c r="M43" s="182"/>
      <c r="N43" s="157"/>
      <c r="R43" s="181"/>
      <c r="S43" s="181"/>
    </row>
    <row r="44" spans="1:19" ht="12.75" customHeight="1">
      <c r="A44" s="156" t="s">
        <v>100</v>
      </c>
      <c r="B44" s="179">
        <v>0.7</v>
      </c>
      <c r="C44" s="179">
        <v>0.9</v>
      </c>
      <c r="D44" s="179">
        <v>0.9</v>
      </c>
      <c r="E44" s="183" t="s">
        <v>101</v>
      </c>
      <c r="K44" s="156"/>
      <c r="L44" s="184"/>
      <c r="M44" s="184"/>
      <c r="N44" s="157"/>
      <c r="O44" s="157"/>
      <c r="P44" s="162"/>
      <c r="Q44" s="157"/>
      <c r="R44" s="181"/>
      <c r="S44" s="181"/>
    </row>
    <row r="45" spans="1:19" ht="12.75" customHeight="1">
      <c r="A45" s="156" t="s">
        <v>102</v>
      </c>
      <c r="B45" s="259">
        <f>B36</f>
        <v>1</v>
      </c>
      <c r="C45" s="259">
        <f>B36</f>
        <v>1</v>
      </c>
      <c r="D45" s="259">
        <f>B36</f>
        <v>1</v>
      </c>
      <c r="E45" s="157" t="s">
        <v>103</v>
      </c>
      <c r="K45" s="156"/>
      <c r="L45" s="154"/>
      <c r="M45" s="154"/>
      <c r="N45" s="157"/>
      <c r="O45" s="157"/>
      <c r="P45" s="162"/>
      <c r="Q45" s="157"/>
      <c r="R45" s="181"/>
      <c r="S45" s="181"/>
    </row>
    <row r="46" spans="1:19" ht="12.75" customHeight="1">
      <c r="A46" s="156" t="s">
        <v>104</v>
      </c>
      <c r="B46" s="185">
        <v>0.45</v>
      </c>
      <c r="C46" s="185">
        <v>0.45</v>
      </c>
      <c r="D46" s="185">
        <v>0.45</v>
      </c>
      <c r="E46" s="183" t="s">
        <v>101</v>
      </c>
      <c r="K46" s="156"/>
      <c r="L46" s="154"/>
      <c r="M46" s="154"/>
      <c r="N46" s="157"/>
      <c r="O46" s="157"/>
      <c r="P46" s="162"/>
      <c r="Q46" s="157"/>
      <c r="R46" s="181"/>
      <c r="S46" s="181"/>
    </row>
    <row r="47" spans="1:19" ht="12.75" customHeight="1">
      <c r="B47" s="156"/>
      <c r="C47" s="184"/>
      <c r="D47" s="154"/>
      <c r="E47" s="156"/>
      <c r="F47" s="156"/>
      <c r="G47" s="157"/>
      <c r="H47" s="156"/>
      <c r="I47" s="162"/>
    </row>
    <row r="48" spans="1:19" ht="12.75" customHeight="1">
      <c r="A48" s="157" t="s">
        <v>105</v>
      </c>
      <c r="C48" s="154"/>
      <c r="D48" s="154"/>
      <c r="I48" s="162"/>
    </row>
    <row r="49" spans="1:13" ht="12.75" customHeight="1">
      <c r="A49" s="156" t="s">
        <v>106</v>
      </c>
      <c r="B49" s="157" t="s">
        <v>107</v>
      </c>
      <c r="D49" s="154"/>
      <c r="I49" s="162"/>
    </row>
    <row r="50" spans="1:13" ht="12.75" customHeight="1">
      <c r="A50" s="156" t="s">
        <v>108</v>
      </c>
      <c r="B50" s="185">
        <v>125</v>
      </c>
      <c r="C50" s="157" t="s">
        <v>109</v>
      </c>
      <c r="I50" s="162"/>
    </row>
    <row r="51" spans="1:13" ht="12.75" customHeight="1">
      <c r="B51" s="156"/>
      <c r="C51" s="184"/>
      <c r="D51" s="154"/>
      <c r="E51" s="156"/>
      <c r="F51" s="156"/>
      <c r="G51" s="157"/>
      <c r="H51" s="156"/>
      <c r="I51" s="162"/>
      <c r="M51" s="157"/>
    </row>
    <row r="52" spans="1:13" ht="12.75" customHeight="1">
      <c r="B52" s="258" t="s">
        <v>23</v>
      </c>
      <c r="C52" s="258" t="s">
        <v>24</v>
      </c>
      <c r="D52" s="258" t="s">
        <v>95</v>
      </c>
      <c r="G52" s="162"/>
      <c r="I52" s="156"/>
      <c r="M52" s="157"/>
    </row>
    <row r="53" spans="1:13" ht="12.75" customHeight="1">
      <c r="A53" s="156" t="s">
        <v>93</v>
      </c>
      <c r="B53" s="186">
        <f>B42*((B43/12)^B44)*((B45/3)^B46)</f>
        <v>1.8397995929683046</v>
      </c>
      <c r="C53" s="186">
        <f>C42*((C43/12)^C44)*((C45/3)^C46)</f>
        <v>0.49029752204404198</v>
      </c>
      <c r="D53" s="186">
        <f>D42*((D43/12)^D44)*((D45/3)^D46)</f>
        <v>4.9029752204404198E-2</v>
      </c>
      <c r="E53" s="187" t="s">
        <v>110</v>
      </c>
      <c r="I53" s="188"/>
      <c r="M53" s="157"/>
    </row>
    <row r="54" spans="1:13" ht="12.75" customHeight="1">
      <c r="A54" s="156" t="s">
        <v>106</v>
      </c>
      <c r="B54" s="189">
        <f>B53*((365-$B$50)/365)</f>
        <v>1.2097312392120358</v>
      </c>
      <c r="C54" s="189">
        <f>C53*((365-$B$50)/365)</f>
        <v>0.32238741175498647</v>
      </c>
      <c r="D54" s="189">
        <f>D53*((365-$B$50)/365)</f>
        <v>3.2238741175498652E-2</v>
      </c>
      <c r="E54" s="187" t="s">
        <v>110</v>
      </c>
      <c r="M54" s="157"/>
    </row>
    <row r="55" spans="1:13" ht="12.75" customHeight="1">
      <c r="A55" s="156" t="s">
        <v>111</v>
      </c>
      <c r="B55" s="190" t="s">
        <v>112</v>
      </c>
      <c r="C55" s="190" t="s">
        <v>112</v>
      </c>
      <c r="D55" s="190" t="s">
        <v>112</v>
      </c>
      <c r="E55" s="187" t="s">
        <v>113</v>
      </c>
      <c r="M55" s="157"/>
    </row>
    <row r="56" spans="1:13" ht="12.75" customHeight="1">
      <c r="E56" s="180"/>
    </row>
    <row r="57" spans="1:13" ht="57" customHeight="1">
      <c r="A57" s="255" t="s">
        <v>114</v>
      </c>
      <c r="B57" s="191" t="s">
        <v>115</v>
      </c>
      <c r="C57" s="191" t="s">
        <v>116</v>
      </c>
      <c r="D57" s="191" t="s">
        <v>117</v>
      </c>
      <c r="E57" s="191" t="s">
        <v>118</v>
      </c>
      <c r="F57" s="191" t="s">
        <v>119</v>
      </c>
      <c r="G57" s="191" t="s">
        <v>120</v>
      </c>
    </row>
    <row r="58" spans="1:13" ht="12.75" customHeight="1">
      <c r="A58" s="164" t="s">
        <v>86</v>
      </c>
      <c r="B58" s="260">
        <f t="shared" ref="B58:B71" si="5">B$54*J20/2000</f>
        <v>0</v>
      </c>
      <c r="C58" s="189">
        <f t="shared" ref="C58:C71" si="6">C$54*J20/2000</f>
        <v>0</v>
      </c>
      <c r="D58" s="189">
        <f t="shared" ref="D58:D71" si="7">D$54*J20/2000</f>
        <v>0</v>
      </c>
      <c r="E58" s="189" t="e">
        <f t="shared" ref="E58:G71" si="8">B58*(1-B$55)</f>
        <v>#VALUE!</v>
      </c>
      <c r="F58" s="189" t="e">
        <f t="shared" si="8"/>
        <v>#VALUE!</v>
      </c>
      <c r="G58" s="189" t="e">
        <f t="shared" si="8"/>
        <v>#VALUE!</v>
      </c>
      <c r="I58" s="188"/>
      <c r="J58" s="188"/>
    </row>
    <row r="59" spans="1:13" ht="12.75" customHeight="1">
      <c r="A59" s="164" t="s">
        <v>87</v>
      </c>
      <c r="B59" s="260">
        <f t="shared" si="5"/>
        <v>0</v>
      </c>
      <c r="C59" s="189">
        <f t="shared" si="6"/>
        <v>0</v>
      </c>
      <c r="D59" s="189">
        <f t="shared" si="7"/>
        <v>0</v>
      </c>
      <c r="E59" s="189" t="e">
        <f t="shared" si="8"/>
        <v>#VALUE!</v>
      </c>
      <c r="F59" s="189" t="e">
        <f t="shared" si="8"/>
        <v>#VALUE!</v>
      </c>
      <c r="G59" s="189" t="e">
        <f t="shared" si="8"/>
        <v>#VALUE!</v>
      </c>
      <c r="I59" s="188"/>
      <c r="J59" s="188"/>
    </row>
    <row r="60" spans="1:13" ht="12.75" customHeight="1">
      <c r="A60" s="164"/>
      <c r="B60" s="260">
        <f t="shared" si="5"/>
        <v>0</v>
      </c>
      <c r="C60" s="189">
        <f t="shared" si="6"/>
        <v>0</v>
      </c>
      <c r="D60" s="189">
        <f t="shared" si="7"/>
        <v>0</v>
      </c>
      <c r="E60" s="189" t="e">
        <f t="shared" si="8"/>
        <v>#VALUE!</v>
      </c>
      <c r="F60" s="189" t="e">
        <f t="shared" si="8"/>
        <v>#VALUE!</v>
      </c>
      <c r="G60" s="189" t="e">
        <f t="shared" si="8"/>
        <v>#VALUE!</v>
      </c>
      <c r="I60" s="188"/>
      <c r="J60" s="188"/>
    </row>
    <row r="61" spans="1:13" ht="12.75" customHeight="1">
      <c r="A61" s="164"/>
      <c r="B61" s="260">
        <f t="shared" si="5"/>
        <v>0</v>
      </c>
      <c r="C61" s="189">
        <f t="shared" si="6"/>
        <v>0</v>
      </c>
      <c r="D61" s="189">
        <f t="shared" si="7"/>
        <v>0</v>
      </c>
      <c r="E61" s="189" t="e">
        <f t="shared" si="8"/>
        <v>#VALUE!</v>
      </c>
      <c r="F61" s="189" t="e">
        <f t="shared" si="8"/>
        <v>#VALUE!</v>
      </c>
      <c r="G61" s="189" t="e">
        <f t="shared" si="8"/>
        <v>#VALUE!</v>
      </c>
      <c r="I61" s="188"/>
      <c r="J61" s="188"/>
    </row>
    <row r="62" spans="1:13" ht="12.75" customHeight="1">
      <c r="A62" s="164"/>
      <c r="B62" s="260">
        <f t="shared" si="5"/>
        <v>0</v>
      </c>
      <c r="C62" s="189">
        <f t="shared" si="6"/>
        <v>0</v>
      </c>
      <c r="D62" s="189">
        <f t="shared" si="7"/>
        <v>0</v>
      </c>
      <c r="E62" s="189" t="e">
        <f t="shared" si="8"/>
        <v>#VALUE!</v>
      </c>
      <c r="F62" s="189" t="e">
        <f t="shared" si="8"/>
        <v>#VALUE!</v>
      </c>
      <c r="G62" s="189" t="e">
        <f t="shared" si="8"/>
        <v>#VALUE!</v>
      </c>
      <c r="I62" s="188"/>
      <c r="J62" s="188"/>
    </row>
    <row r="63" spans="1:13" ht="12.75" customHeight="1">
      <c r="A63" s="164"/>
      <c r="B63" s="260">
        <f t="shared" si="5"/>
        <v>0</v>
      </c>
      <c r="C63" s="189">
        <f t="shared" si="6"/>
        <v>0</v>
      </c>
      <c r="D63" s="189">
        <f t="shared" si="7"/>
        <v>0</v>
      </c>
      <c r="E63" s="189" t="e">
        <f t="shared" si="8"/>
        <v>#VALUE!</v>
      </c>
      <c r="F63" s="189" t="e">
        <f t="shared" si="8"/>
        <v>#VALUE!</v>
      </c>
      <c r="G63" s="189" t="e">
        <f t="shared" si="8"/>
        <v>#VALUE!</v>
      </c>
      <c r="I63" s="188"/>
      <c r="J63" s="188"/>
    </row>
    <row r="64" spans="1:13" ht="12.75" customHeight="1">
      <c r="A64" s="164"/>
      <c r="B64" s="260">
        <f t="shared" si="5"/>
        <v>0</v>
      </c>
      <c r="C64" s="189">
        <f t="shared" si="6"/>
        <v>0</v>
      </c>
      <c r="D64" s="189">
        <f t="shared" si="7"/>
        <v>0</v>
      </c>
      <c r="E64" s="189" t="e">
        <f t="shared" si="8"/>
        <v>#VALUE!</v>
      </c>
      <c r="F64" s="189" t="e">
        <f t="shared" si="8"/>
        <v>#VALUE!</v>
      </c>
      <c r="G64" s="189" t="e">
        <f t="shared" si="8"/>
        <v>#VALUE!</v>
      </c>
      <c r="I64" s="188"/>
      <c r="J64" s="188"/>
    </row>
    <row r="65" spans="1:10" ht="12.75" customHeight="1">
      <c r="A65" s="164"/>
      <c r="B65" s="260">
        <f t="shared" si="5"/>
        <v>0</v>
      </c>
      <c r="C65" s="189">
        <f t="shared" si="6"/>
        <v>0</v>
      </c>
      <c r="D65" s="189">
        <f t="shared" si="7"/>
        <v>0</v>
      </c>
      <c r="E65" s="189" t="e">
        <f t="shared" si="8"/>
        <v>#VALUE!</v>
      </c>
      <c r="F65" s="189" t="e">
        <f t="shared" si="8"/>
        <v>#VALUE!</v>
      </c>
      <c r="G65" s="189" t="e">
        <f t="shared" si="8"/>
        <v>#VALUE!</v>
      </c>
      <c r="I65" s="188"/>
      <c r="J65" s="188"/>
    </row>
    <row r="66" spans="1:10" ht="12.75" customHeight="1">
      <c r="A66" s="164"/>
      <c r="B66" s="260">
        <f t="shared" si="5"/>
        <v>0</v>
      </c>
      <c r="C66" s="189">
        <f t="shared" si="6"/>
        <v>0</v>
      </c>
      <c r="D66" s="189">
        <f t="shared" si="7"/>
        <v>0</v>
      </c>
      <c r="E66" s="189" t="e">
        <f t="shared" si="8"/>
        <v>#VALUE!</v>
      </c>
      <c r="F66" s="189" t="e">
        <f t="shared" si="8"/>
        <v>#VALUE!</v>
      </c>
      <c r="G66" s="189" t="e">
        <f t="shared" si="8"/>
        <v>#VALUE!</v>
      </c>
      <c r="I66" s="188"/>
      <c r="J66" s="188"/>
    </row>
    <row r="67" spans="1:10" ht="12.75" customHeight="1">
      <c r="A67" s="164"/>
      <c r="B67" s="260">
        <f t="shared" si="5"/>
        <v>0</v>
      </c>
      <c r="C67" s="189">
        <f t="shared" si="6"/>
        <v>0</v>
      </c>
      <c r="D67" s="189">
        <f t="shared" si="7"/>
        <v>0</v>
      </c>
      <c r="E67" s="189" t="e">
        <f t="shared" si="8"/>
        <v>#VALUE!</v>
      </c>
      <c r="F67" s="189" t="e">
        <f t="shared" si="8"/>
        <v>#VALUE!</v>
      </c>
      <c r="G67" s="189" t="e">
        <f t="shared" si="8"/>
        <v>#VALUE!</v>
      </c>
      <c r="I67" s="188"/>
      <c r="J67" s="188"/>
    </row>
    <row r="68" spans="1:10" ht="12.75" customHeight="1">
      <c r="A68" s="164"/>
      <c r="B68" s="260">
        <f t="shared" si="5"/>
        <v>0</v>
      </c>
      <c r="C68" s="189">
        <f t="shared" si="6"/>
        <v>0</v>
      </c>
      <c r="D68" s="189">
        <f t="shared" si="7"/>
        <v>0</v>
      </c>
      <c r="E68" s="189" t="e">
        <f t="shared" si="8"/>
        <v>#VALUE!</v>
      </c>
      <c r="F68" s="189" t="e">
        <f t="shared" si="8"/>
        <v>#VALUE!</v>
      </c>
      <c r="G68" s="189" t="e">
        <f t="shared" si="8"/>
        <v>#VALUE!</v>
      </c>
      <c r="I68" s="188"/>
      <c r="J68" s="188"/>
    </row>
    <row r="69" spans="1:10" ht="12.75" customHeight="1">
      <c r="A69" s="164"/>
      <c r="B69" s="260">
        <f t="shared" si="5"/>
        <v>0</v>
      </c>
      <c r="C69" s="189">
        <f t="shared" si="6"/>
        <v>0</v>
      </c>
      <c r="D69" s="189">
        <f t="shared" si="7"/>
        <v>0</v>
      </c>
      <c r="E69" s="189" t="e">
        <f t="shared" si="8"/>
        <v>#VALUE!</v>
      </c>
      <c r="F69" s="189" t="e">
        <f t="shared" si="8"/>
        <v>#VALUE!</v>
      </c>
      <c r="G69" s="189" t="e">
        <f t="shared" si="8"/>
        <v>#VALUE!</v>
      </c>
      <c r="I69" s="188"/>
      <c r="J69" s="188"/>
    </row>
    <row r="70" spans="1:10" ht="12.75" customHeight="1">
      <c r="A70" s="164"/>
      <c r="B70" s="260">
        <f t="shared" si="5"/>
        <v>0</v>
      </c>
      <c r="C70" s="189">
        <f t="shared" si="6"/>
        <v>0</v>
      </c>
      <c r="D70" s="189">
        <f t="shared" si="7"/>
        <v>0</v>
      </c>
      <c r="E70" s="189" t="e">
        <f t="shared" si="8"/>
        <v>#VALUE!</v>
      </c>
      <c r="F70" s="189" t="e">
        <f t="shared" si="8"/>
        <v>#VALUE!</v>
      </c>
      <c r="G70" s="189" t="e">
        <f t="shared" si="8"/>
        <v>#VALUE!</v>
      </c>
      <c r="I70" s="188"/>
      <c r="J70" s="188"/>
    </row>
    <row r="71" spans="1:10" ht="12.75" customHeight="1">
      <c r="A71" s="164"/>
      <c r="B71" s="260">
        <f t="shared" si="5"/>
        <v>0</v>
      </c>
      <c r="C71" s="189">
        <f t="shared" si="6"/>
        <v>0</v>
      </c>
      <c r="D71" s="189">
        <f t="shared" si="7"/>
        <v>0</v>
      </c>
      <c r="E71" s="189" t="e">
        <f t="shared" si="8"/>
        <v>#VALUE!</v>
      </c>
      <c r="F71" s="189" t="e">
        <f t="shared" si="8"/>
        <v>#VALUE!</v>
      </c>
      <c r="G71" s="189" t="e">
        <f t="shared" si="8"/>
        <v>#VALUE!</v>
      </c>
      <c r="I71" s="188"/>
      <c r="J71" s="188"/>
    </row>
    <row r="72" spans="1:10" ht="12.75" customHeight="1">
      <c r="A72" s="170" t="s">
        <v>88</v>
      </c>
      <c r="B72" s="192">
        <f t="shared" ref="B72:G72" si="9">SUM(B58:B71)</f>
        <v>0</v>
      </c>
      <c r="C72" s="192">
        <f t="shared" si="9"/>
        <v>0</v>
      </c>
      <c r="D72" s="192">
        <f t="shared" si="9"/>
        <v>0</v>
      </c>
      <c r="E72" s="192" t="e">
        <f t="shared" si="9"/>
        <v>#VALUE!</v>
      </c>
      <c r="F72" s="192" t="e">
        <f t="shared" si="9"/>
        <v>#VALUE!</v>
      </c>
      <c r="G72" s="192" t="e">
        <f t="shared" si="9"/>
        <v>#VALUE!</v>
      </c>
    </row>
    <row r="73" spans="1:10">
      <c r="B73" s="156"/>
      <c r="D73" s="157"/>
    </row>
    <row r="74" spans="1:10">
      <c r="A74" s="193" t="s">
        <v>121</v>
      </c>
      <c r="H74" s="194" t="s">
        <v>122</v>
      </c>
    </row>
    <row r="75" spans="1:10">
      <c r="A75" s="195" t="s">
        <v>123</v>
      </c>
      <c r="B75" s="196" t="s">
        <v>124</v>
      </c>
      <c r="H75" s="197" t="s">
        <v>125</v>
      </c>
    </row>
    <row r="76" spans="1:10">
      <c r="A76" s="195" t="s">
        <v>126</v>
      </c>
      <c r="B76" s="196" t="s">
        <v>127</v>
      </c>
      <c r="H76" s="198" t="s">
        <v>128</v>
      </c>
    </row>
    <row r="77" spans="1:10">
      <c r="A77" s="195" t="s">
        <v>129</v>
      </c>
      <c r="B77" s="196" t="s">
        <v>130</v>
      </c>
      <c r="H77" s="198" t="s">
        <v>131</v>
      </c>
    </row>
    <row r="78" spans="1:10">
      <c r="A78" s="195" t="s">
        <v>132</v>
      </c>
      <c r="B78" s="196" t="s">
        <v>133</v>
      </c>
      <c r="H78" s="198" t="s">
        <v>134</v>
      </c>
    </row>
    <row r="79" spans="1:10">
      <c r="A79" s="195" t="s">
        <v>135</v>
      </c>
      <c r="B79" s="196" t="s">
        <v>136</v>
      </c>
    </row>
    <row r="80" spans="1:10">
      <c r="A80" s="195" t="s">
        <v>137</v>
      </c>
      <c r="B80" s="196" t="s">
        <v>138</v>
      </c>
    </row>
    <row r="81" spans="1:2">
      <c r="A81" s="195" t="s">
        <v>139</v>
      </c>
      <c r="B81" s="196" t="s">
        <v>140</v>
      </c>
    </row>
  </sheetData>
  <sheetProtection algorithmName="SHA-512" hashValue="npMVygAlXIqQ3Qlv2RtOEQIFCurZepANHN4QmPC22lJpa9LWU8kd7FCH+Awld+baOVThfPJdCYMvUCyzb+ux6g==" saltValue="UKPK17PvIfjC9jMbmU9v3Q==" spinCount="100000" sheet="1" objects="1" scenarios="1"/>
  <mergeCells count="3">
    <mergeCell ref="A3:J6"/>
    <mergeCell ref="A8:J8"/>
    <mergeCell ref="A10:J12"/>
  </mergeCells>
  <pageMargins left="1" right="1" top="1" bottom="1" header="0.5" footer="0.5"/>
  <pageSetup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446D-2BE5-4A8A-BC3F-9A2AF35EC99D}">
  <sheetPr>
    <tabColor rgb="FFFFFF00"/>
    <pageSetUpPr fitToPage="1"/>
  </sheetPr>
  <dimension ref="A1:AA82"/>
  <sheetViews>
    <sheetView zoomScaleNormal="100" workbookViewId="0">
      <selection activeCell="G20" sqref="G20"/>
    </sheetView>
  </sheetViews>
  <sheetFormatPr defaultColWidth="7.7109375" defaultRowHeight="12.75"/>
  <cols>
    <col min="1" max="1" width="41.5703125" style="152" customWidth="1"/>
    <col min="2" max="7" width="15.140625" style="152" customWidth="1"/>
    <col min="8" max="8" width="12.85546875" style="152" customWidth="1"/>
    <col min="9" max="9" width="13.85546875" style="152" customWidth="1"/>
    <col min="10" max="10" width="14" style="152" customWidth="1"/>
    <col min="11" max="11" width="20.42578125" style="152" bestFit="1" customWidth="1"/>
    <col min="12" max="16384" width="7.7109375" style="152"/>
  </cols>
  <sheetData>
    <row r="1" spans="1:27" s="199" customFormat="1">
      <c r="A1" s="152"/>
      <c r="B1" s="152"/>
      <c r="D1" s="154"/>
      <c r="E1" s="155" t="s">
        <v>141</v>
      </c>
      <c r="F1" s="152"/>
      <c r="G1" s="154"/>
      <c r="H1" s="154"/>
      <c r="I1" s="154"/>
      <c r="J1" s="152"/>
      <c r="K1" s="156"/>
      <c r="L1" s="152"/>
      <c r="M1" s="152"/>
      <c r="N1" s="152"/>
      <c r="O1" s="152"/>
      <c r="P1" s="152"/>
      <c r="Q1" s="152"/>
      <c r="R1" s="152"/>
      <c r="S1" s="152"/>
      <c r="T1" s="152"/>
      <c r="U1" s="152"/>
      <c r="V1" s="152"/>
      <c r="W1" s="152"/>
      <c r="X1" s="152"/>
      <c r="Y1" s="152"/>
      <c r="Z1" s="152"/>
      <c r="AA1" s="152"/>
    </row>
    <row r="2" spans="1:27" s="199" customFormat="1">
      <c r="A2" s="152"/>
      <c r="B2" s="152"/>
      <c r="D2" s="156"/>
      <c r="E2" s="156"/>
      <c r="F2" s="152"/>
      <c r="G2" s="157"/>
      <c r="H2" s="152"/>
      <c r="I2" s="152"/>
      <c r="J2" s="152"/>
      <c r="K2" s="152"/>
      <c r="L2" s="152"/>
      <c r="M2" s="152"/>
      <c r="N2" s="152"/>
      <c r="O2" s="152"/>
      <c r="P2" s="152"/>
      <c r="Q2" s="152"/>
      <c r="R2" s="152"/>
      <c r="S2" s="152"/>
      <c r="T2" s="152"/>
      <c r="U2" s="152"/>
      <c r="V2" s="152"/>
      <c r="W2" s="152"/>
      <c r="X2" s="152"/>
      <c r="Y2" s="152"/>
      <c r="Z2" s="152"/>
      <c r="AA2" s="152"/>
    </row>
    <row r="3" spans="1:27" s="199" customFormat="1">
      <c r="A3" s="338" t="s">
        <v>70</v>
      </c>
      <c r="B3" s="338"/>
      <c r="C3" s="338"/>
      <c r="D3" s="338"/>
      <c r="E3" s="338"/>
      <c r="F3" s="338"/>
      <c r="G3" s="338"/>
      <c r="H3" s="338"/>
      <c r="I3" s="338"/>
      <c r="J3" s="338"/>
      <c r="K3" s="152"/>
      <c r="L3" s="152"/>
      <c r="M3" s="152"/>
      <c r="N3" s="152"/>
      <c r="O3" s="152"/>
      <c r="P3" s="152"/>
      <c r="Q3" s="152"/>
      <c r="R3" s="152"/>
      <c r="S3" s="152"/>
      <c r="T3" s="152"/>
      <c r="U3" s="152"/>
      <c r="V3" s="152"/>
      <c r="W3" s="152"/>
      <c r="X3" s="152"/>
      <c r="Y3" s="152"/>
      <c r="Z3" s="152"/>
      <c r="AA3" s="152"/>
    </row>
    <row r="4" spans="1:27" s="199" customFormat="1">
      <c r="A4" s="338"/>
      <c r="B4" s="338"/>
      <c r="C4" s="338"/>
      <c r="D4" s="338"/>
      <c r="E4" s="338"/>
      <c r="F4" s="338"/>
      <c r="G4" s="338"/>
      <c r="H4" s="338"/>
      <c r="I4" s="338"/>
      <c r="J4" s="338"/>
      <c r="K4" s="152"/>
      <c r="L4" s="152"/>
      <c r="M4" s="152"/>
      <c r="N4" s="152"/>
      <c r="O4" s="152"/>
      <c r="P4" s="152"/>
      <c r="Q4" s="152"/>
      <c r="R4" s="152"/>
      <c r="S4" s="152"/>
      <c r="T4" s="152"/>
      <c r="U4" s="152"/>
      <c r="V4" s="152"/>
      <c r="W4" s="152"/>
      <c r="X4" s="152"/>
      <c r="Y4" s="152"/>
      <c r="Z4" s="152"/>
      <c r="AA4" s="152"/>
    </row>
    <row r="5" spans="1:27" s="199" customFormat="1">
      <c r="A5" s="338"/>
      <c r="B5" s="338"/>
      <c r="C5" s="338"/>
      <c r="D5" s="338"/>
      <c r="E5" s="338"/>
      <c r="F5" s="338"/>
      <c r="G5" s="338"/>
      <c r="H5" s="338"/>
      <c r="I5" s="338"/>
      <c r="J5" s="338"/>
      <c r="K5" s="152"/>
      <c r="L5" s="152"/>
      <c r="M5" s="152"/>
      <c r="N5" s="152"/>
      <c r="O5" s="152"/>
      <c r="P5" s="152"/>
      <c r="Q5" s="152"/>
      <c r="R5" s="152"/>
      <c r="S5" s="152"/>
      <c r="T5" s="152"/>
      <c r="U5" s="152"/>
      <c r="V5" s="152"/>
      <c r="W5" s="152"/>
      <c r="X5" s="152"/>
      <c r="Y5" s="152"/>
      <c r="Z5" s="152"/>
      <c r="AA5" s="152"/>
    </row>
    <row r="6" spans="1:27" s="199" customFormat="1">
      <c r="A6" s="338"/>
      <c r="B6" s="338"/>
      <c r="C6" s="338"/>
      <c r="D6" s="338"/>
      <c r="E6" s="338"/>
      <c r="F6" s="338"/>
      <c r="G6" s="338"/>
      <c r="H6" s="338"/>
      <c r="I6" s="338"/>
      <c r="J6" s="338"/>
      <c r="K6" s="152"/>
      <c r="L6" s="152"/>
      <c r="M6" s="152"/>
      <c r="N6" s="152"/>
      <c r="O6" s="152"/>
      <c r="P6" s="152"/>
      <c r="Q6" s="152"/>
      <c r="R6" s="152"/>
      <c r="S6" s="152"/>
      <c r="T6" s="152"/>
      <c r="U6" s="152"/>
      <c r="V6" s="152"/>
      <c r="W6" s="152"/>
      <c r="X6" s="152"/>
      <c r="Y6" s="152"/>
      <c r="Z6" s="152"/>
      <c r="AA6" s="152"/>
    </row>
    <row r="7" spans="1:27" s="199" customFormat="1">
      <c r="A7" s="35"/>
      <c r="B7" s="35"/>
      <c r="C7" s="36"/>
      <c r="D7" s="158"/>
      <c r="E7" s="35"/>
      <c r="F7" s="36"/>
      <c r="G7" s="36"/>
      <c r="H7" s="36"/>
      <c r="I7" s="35"/>
      <c r="J7" s="36"/>
      <c r="K7" s="152"/>
      <c r="L7" s="152"/>
      <c r="M7" s="152"/>
      <c r="N7" s="152"/>
      <c r="O7" s="152"/>
      <c r="P7" s="152"/>
      <c r="Q7" s="152"/>
      <c r="R7" s="152"/>
      <c r="S7" s="152"/>
      <c r="T7" s="152"/>
      <c r="U7" s="152"/>
      <c r="V7" s="152"/>
      <c r="W7" s="152"/>
      <c r="X7" s="152"/>
      <c r="Y7" s="152"/>
      <c r="Z7" s="152"/>
      <c r="AA7" s="152"/>
    </row>
    <row r="8" spans="1:27" s="199" customFormat="1">
      <c r="A8" s="339" t="s">
        <v>71</v>
      </c>
      <c r="B8" s="339"/>
      <c r="C8" s="339"/>
      <c r="D8" s="339"/>
      <c r="E8" s="339"/>
      <c r="F8" s="339"/>
      <c r="G8" s="339"/>
      <c r="H8" s="339"/>
      <c r="I8" s="339"/>
      <c r="J8" s="339"/>
      <c r="K8" s="152"/>
      <c r="L8" s="152"/>
      <c r="M8" s="152"/>
      <c r="N8" s="152"/>
      <c r="O8" s="152"/>
      <c r="P8" s="152"/>
      <c r="Q8" s="152"/>
      <c r="R8" s="152"/>
      <c r="S8" s="152"/>
      <c r="T8" s="152"/>
      <c r="U8" s="152"/>
      <c r="V8" s="152"/>
      <c r="W8" s="152"/>
      <c r="X8" s="152"/>
      <c r="Y8" s="152"/>
      <c r="Z8" s="152"/>
      <c r="AA8" s="152"/>
    </row>
    <row r="9" spans="1:27" s="199" customFormat="1">
      <c r="A9" s="35"/>
      <c r="B9" s="35"/>
      <c r="C9" s="36"/>
      <c r="D9" s="158"/>
      <c r="E9" s="35"/>
      <c r="F9" s="36"/>
      <c r="G9" s="36"/>
      <c r="H9" s="35"/>
      <c r="I9" s="35"/>
      <c r="J9" s="36"/>
      <c r="K9" s="152"/>
      <c r="L9" s="152"/>
      <c r="M9" s="152"/>
      <c r="N9" s="152"/>
      <c r="O9" s="152"/>
      <c r="P9" s="152"/>
      <c r="Q9" s="152"/>
      <c r="R9" s="152"/>
      <c r="S9" s="152"/>
      <c r="T9" s="152"/>
      <c r="U9" s="152"/>
      <c r="V9" s="152"/>
      <c r="W9" s="152"/>
      <c r="X9" s="152"/>
      <c r="Y9" s="152"/>
      <c r="Z9" s="152"/>
      <c r="AA9" s="152"/>
    </row>
    <row r="10" spans="1:27" s="199" customFormat="1">
      <c r="A10" s="338" t="s">
        <v>72</v>
      </c>
      <c r="B10" s="338"/>
      <c r="C10" s="338"/>
      <c r="D10" s="338"/>
      <c r="E10" s="338"/>
      <c r="F10" s="338"/>
      <c r="G10" s="338"/>
      <c r="H10" s="338"/>
      <c r="I10" s="338"/>
      <c r="J10" s="338"/>
      <c r="K10" s="152"/>
      <c r="L10" s="152"/>
      <c r="M10" s="152"/>
      <c r="N10" s="152"/>
      <c r="O10" s="152"/>
      <c r="P10" s="152"/>
      <c r="Q10" s="152"/>
      <c r="R10" s="152"/>
      <c r="S10" s="152"/>
      <c r="T10" s="152"/>
      <c r="U10" s="152"/>
      <c r="V10" s="152"/>
      <c r="W10" s="152"/>
      <c r="X10" s="152"/>
      <c r="Y10" s="152"/>
      <c r="Z10" s="152"/>
      <c r="AA10" s="152"/>
    </row>
    <row r="11" spans="1:27" s="199" customFormat="1">
      <c r="A11" s="338"/>
      <c r="B11" s="338"/>
      <c r="C11" s="338"/>
      <c r="D11" s="338"/>
      <c r="E11" s="338"/>
      <c r="F11" s="338"/>
      <c r="G11" s="338"/>
      <c r="H11" s="338"/>
      <c r="I11" s="338"/>
      <c r="J11" s="338"/>
      <c r="K11" s="152"/>
      <c r="L11" s="152"/>
      <c r="M11" s="152"/>
      <c r="N11" s="152"/>
      <c r="O11" s="152"/>
      <c r="P11" s="152"/>
      <c r="Q11" s="152"/>
      <c r="R11" s="152"/>
      <c r="S11" s="152"/>
      <c r="T11" s="152"/>
      <c r="U11" s="152"/>
      <c r="V11" s="152"/>
      <c r="W11" s="152"/>
      <c r="X11" s="152"/>
      <c r="Y11" s="152"/>
      <c r="Z11" s="152"/>
      <c r="AA11" s="152"/>
    </row>
    <row r="12" spans="1:27" s="199" customFormat="1">
      <c r="A12" s="338"/>
      <c r="B12" s="338"/>
      <c r="C12" s="338"/>
      <c r="D12" s="338"/>
      <c r="E12" s="338"/>
      <c r="F12" s="338"/>
      <c r="G12" s="338"/>
      <c r="H12" s="338"/>
      <c r="I12" s="338"/>
      <c r="J12" s="338"/>
      <c r="K12" s="152"/>
      <c r="L12" s="152"/>
      <c r="M12" s="152"/>
      <c r="N12" s="152"/>
      <c r="O12" s="152"/>
      <c r="P12" s="152"/>
      <c r="Q12" s="152"/>
      <c r="R12" s="152"/>
      <c r="S12" s="152"/>
      <c r="T12" s="152"/>
      <c r="U12" s="152"/>
      <c r="V12" s="152"/>
      <c r="W12" s="152"/>
      <c r="X12" s="152"/>
      <c r="Y12" s="152"/>
      <c r="Z12" s="152"/>
      <c r="AA12" s="152"/>
    </row>
    <row r="13" spans="1:27" s="199" customFormat="1">
      <c r="A13" s="152"/>
      <c r="B13" s="152"/>
      <c r="C13" s="155"/>
      <c r="D13" s="200"/>
      <c r="E13" s="152"/>
      <c r="F13" s="152"/>
      <c r="G13" s="157"/>
      <c r="H13" s="157"/>
      <c r="I13" s="152"/>
      <c r="J13" s="152"/>
      <c r="K13" s="152"/>
      <c r="L13" s="152"/>
      <c r="M13" s="152"/>
      <c r="N13" s="152"/>
      <c r="O13" s="152"/>
      <c r="P13" s="152"/>
      <c r="Q13" s="152"/>
      <c r="R13" s="152"/>
      <c r="S13" s="152"/>
      <c r="T13" s="152"/>
      <c r="U13" s="152"/>
      <c r="V13" s="152"/>
      <c r="W13" s="152"/>
      <c r="X13" s="152"/>
      <c r="Y13" s="152"/>
      <c r="Z13" s="152"/>
      <c r="AA13" s="152"/>
    </row>
    <row r="14" spans="1:27" s="199" customFormat="1">
      <c r="A14" s="152"/>
      <c r="B14" s="152"/>
      <c r="C14" s="152"/>
      <c r="D14" s="156"/>
      <c r="E14" s="156"/>
      <c r="F14" s="156"/>
      <c r="G14" s="157"/>
      <c r="H14" s="152"/>
      <c r="I14" s="152"/>
      <c r="J14" s="152"/>
      <c r="K14" s="152"/>
      <c r="L14" s="152"/>
      <c r="M14" s="152"/>
      <c r="N14" s="152"/>
      <c r="O14" s="152"/>
      <c r="P14" s="152"/>
      <c r="Q14" s="152"/>
      <c r="R14" s="152"/>
      <c r="S14" s="152"/>
      <c r="T14" s="152"/>
      <c r="U14" s="152"/>
      <c r="V14" s="152"/>
      <c r="W14" s="152"/>
      <c r="X14" s="152"/>
      <c r="Y14" s="152"/>
      <c r="Z14" s="152"/>
      <c r="AA14" s="152"/>
    </row>
    <row r="15" spans="1:27" s="199" customFormat="1">
      <c r="A15" s="159" t="s">
        <v>142</v>
      </c>
      <c r="B15" s="152"/>
      <c r="C15" s="152"/>
      <c r="D15" s="152"/>
      <c r="E15" s="152"/>
      <c r="F15" s="152"/>
      <c r="G15" s="152"/>
      <c r="H15" s="152"/>
      <c r="I15" s="160"/>
      <c r="J15" s="161"/>
      <c r="K15" s="152"/>
      <c r="L15" s="152"/>
      <c r="M15" s="152"/>
      <c r="N15" s="152"/>
      <c r="O15" s="152"/>
      <c r="P15" s="152"/>
      <c r="Q15" s="152"/>
      <c r="R15" s="152"/>
      <c r="S15" s="152"/>
      <c r="T15" s="152"/>
      <c r="U15" s="152"/>
      <c r="V15" s="152"/>
      <c r="W15" s="152"/>
      <c r="X15" s="152"/>
      <c r="Y15" s="152"/>
      <c r="Z15" s="152"/>
      <c r="AA15" s="152"/>
    </row>
    <row r="16" spans="1:27" s="199" customFormat="1">
      <c r="A16" s="201" t="s">
        <v>143</v>
      </c>
      <c r="B16" s="152"/>
      <c r="C16" s="152"/>
      <c r="D16" s="152"/>
      <c r="E16" s="152"/>
      <c r="F16" s="152"/>
      <c r="G16" s="152"/>
      <c r="H16" s="152"/>
      <c r="I16" s="160"/>
      <c r="J16" s="161"/>
      <c r="K16" s="152"/>
      <c r="L16" s="152"/>
      <c r="M16" s="152"/>
      <c r="N16" s="152"/>
      <c r="O16" s="152"/>
      <c r="P16" s="152"/>
      <c r="Q16" s="152"/>
      <c r="R16" s="152"/>
      <c r="S16" s="152"/>
      <c r="T16" s="152"/>
      <c r="U16" s="152"/>
      <c r="V16" s="152"/>
      <c r="W16" s="152"/>
      <c r="X16" s="152"/>
      <c r="Y16" s="152"/>
      <c r="Z16" s="152"/>
      <c r="AA16" s="152"/>
    </row>
    <row r="17" spans="1:27" s="199" customFormat="1">
      <c r="A17" s="16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row>
    <row r="18" spans="1:27" s="199" customFormat="1">
      <c r="A18" s="152" t="s">
        <v>144</v>
      </c>
      <c r="B18" s="152"/>
      <c r="C18" s="152"/>
      <c r="D18" s="152"/>
      <c r="E18" s="152"/>
      <c r="F18" s="152"/>
      <c r="G18" s="152"/>
      <c r="H18" s="152"/>
      <c r="I18" s="152"/>
      <c r="J18" s="152"/>
      <c r="K18" s="152"/>
      <c r="L18" s="152"/>
      <c r="M18" s="152"/>
      <c r="N18" s="152"/>
      <c r="O18" s="152"/>
      <c r="P18" s="152"/>
      <c r="Q18" s="152"/>
    </row>
    <row r="19" spans="1:27" s="199" customFormat="1" ht="66" customHeight="1">
      <c r="A19" s="255" t="s">
        <v>76</v>
      </c>
      <c r="B19" s="256" t="s">
        <v>145</v>
      </c>
      <c r="C19" s="257" t="s">
        <v>78</v>
      </c>
      <c r="D19" s="257" t="s">
        <v>79</v>
      </c>
      <c r="E19" s="256" t="s">
        <v>80</v>
      </c>
      <c r="F19" s="257" t="s">
        <v>81</v>
      </c>
      <c r="G19" s="257" t="s">
        <v>82</v>
      </c>
      <c r="H19" s="257" t="s">
        <v>83</v>
      </c>
      <c r="I19" s="257" t="s">
        <v>84</v>
      </c>
      <c r="J19" s="163" t="s">
        <v>146</v>
      </c>
      <c r="K19" s="152"/>
      <c r="L19" s="152"/>
      <c r="M19" s="152"/>
      <c r="N19" s="152"/>
      <c r="O19" s="152"/>
      <c r="P19" s="152"/>
      <c r="Q19" s="152"/>
    </row>
    <row r="20" spans="1:27" s="199" customFormat="1">
      <c r="A20" s="202" t="s">
        <v>86</v>
      </c>
      <c r="B20" s="203">
        <v>1</v>
      </c>
      <c r="C20" s="203">
        <v>1</v>
      </c>
      <c r="D20" s="166">
        <f t="shared" ref="D20:D33" si="0">B20*C20</f>
        <v>1</v>
      </c>
      <c r="E20" s="203">
        <v>1</v>
      </c>
      <c r="F20" s="166">
        <f t="shared" ref="F20:F33" si="1">D20*E20</f>
        <v>1</v>
      </c>
      <c r="G20" s="204"/>
      <c r="H20" s="168">
        <f t="shared" ref="H20:H33" si="2">G20/5280</f>
        <v>0</v>
      </c>
      <c r="I20" s="166">
        <f t="shared" ref="I20:I33" si="3">D20*H20</f>
        <v>0</v>
      </c>
      <c r="J20" s="166">
        <f t="shared" ref="J20:J33" si="4">I20*365</f>
        <v>0</v>
      </c>
      <c r="K20" s="152"/>
      <c r="L20" s="152"/>
      <c r="M20" s="152"/>
      <c r="N20" s="152"/>
      <c r="O20" s="152"/>
      <c r="P20" s="152"/>
      <c r="Q20" s="152"/>
    </row>
    <row r="21" spans="1:27" s="199" customFormat="1">
      <c r="A21" s="202" t="s">
        <v>87</v>
      </c>
      <c r="B21" s="203">
        <v>1</v>
      </c>
      <c r="C21" s="203">
        <v>1</v>
      </c>
      <c r="D21" s="166">
        <f t="shared" si="0"/>
        <v>1</v>
      </c>
      <c r="E21" s="203">
        <v>1</v>
      </c>
      <c r="F21" s="166">
        <f t="shared" si="1"/>
        <v>1</v>
      </c>
      <c r="G21" s="204"/>
      <c r="H21" s="168">
        <f t="shared" si="2"/>
        <v>0</v>
      </c>
      <c r="I21" s="166">
        <f t="shared" si="3"/>
        <v>0</v>
      </c>
      <c r="J21" s="166">
        <f t="shared" si="4"/>
        <v>0</v>
      </c>
      <c r="K21" s="152"/>
      <c r="L21" s="152"/>
      <c r="M21" s="152"/>
      <c r="N21" s="152"/>
      <c r="O21" s="152"/>
      <c r="P21" s="152"/>
      <c r="Q21" s="152"/>
    </row>
    <row r="22" spans="1:27" s="199" customFormat="1">
      <c r="A22" s="202"/>
      <c r="B22" s="203"/>
      <c r="C22" s="203"/>
      <c r="D22" s="166">
        <f t="shared" si="0"/>
        <v>0</v>
      </c>
      <c r="E22" s="203"/>
      <c r="F22" s="166">
        <f t="shared" si="1"/>
        <v>0</v>
      </c>
      <c r="G22" s="204"/>
      <c r="H22" s="168">
        <f t="shared" si="2"/>
        <v>0</v>
      </c>
      <c r="I22" s="166">
        <f t="shared" si="3"/>
        <v>0</v>
      </c>
      <c r="J22" s="166">
        <f t="shared" si="4"/>
        <v>0</v>
      </c>
      <c r="K22" s="152"/>
      <c r="L22" s="152"/>
      <c r="M22" s="152"/>
      <c r="N22" s="152"/>
      <c r="O22" s="152"/>
      <c r="P22" s="152"/>
      <c r="Q22" s="152"/>
    </row>
    <row r="23" spans="1:27" s="199" customFormat="1">
      <c r="A23" s="202"/>
      <c r="B23" s="203"/>
      <c r="C23" s="203"/>
      <c r="D23" s="166">
        <f t="shared" si="0"/>
        <v>0</v>
      </c>
      <c r="E23" s="203"/>
      <c r="F23" s="166">
        <f t="shared" si="1"/>
        <v>0</v>
      </c>
      <c r="G23" s="204"/>
      <c r="H23" s="168">
        <f t="shared" si="2"/>
        <v>0</v>
      </c>
      <c r="I23" s="166">
        <f t="shared" si="3"/>
        <v>0</v>
      </c>
      <c r="J23" s="166">
        <f t="shared" si="4"/>
        <v>0</v>
      </c>
      <c r="K23" s="152"/>
      <c r="L23" s="152"/>
      <c r="M23" s="152"/>
      <c r="N23" s="152"/>
      <c r="O23" s="152"/>
      <c r="P23" s="152"/>
      <c r="Q23" s="152"/>
    </row>
    <row r="24" spans="1:27" s="199" customFormat="1">
      <c r="A24" s="202"/>
      <c r="B24" s="203"/>
      <c r="C24" s="203"/>
      <c r="D24" s="166">
        <f t="shared" si="0"/>
        <v>0</v>
      </c>
      <c r="E24" s="203"/>
      <c r="F24" s="166">
        <f t="shared" si="1"/>
        <v>0</v>
      </c>
      <c r="G24" s="204"/>
      <c r="H24" s="168">
        <f t="shared" si="2"/>
        <v>0</v>
      </c>
      <c r="I24" s="166">
        <f t="shared" si="3"/>
        <v>0</v>
      </c>
      <c r="J24" s="166">
        <f t="shared" si="4"/>
        <v>0</v>
      </c>
      <c r="K24" s="152"/>
      <c r="L24" s="152"/>
      <c r="M24" s="152"/>
      <c r="N24" s="152"/>
      <c r="O24" s="152"/>
      <c r="P24" s="152"/>
      <c r="Q24" s="152"/>
    </row>
    <row r="25" spans="1:27" s="199" customFormat="1">
      <c r="A25" s="202"/>
      <c r="B25" s="203"/>
      <c r="C25" s="203"/>
      <c r="D25" s="166">
        <f t="shared" si="0"/>
        <v>0</v>
      </c>
      <c r="E25" s="203"/>
      <c r="F25" s="166">
        <f t="shared" si="1"/>
        <v>0</v>
      </c>
      <c r="G25" s="204"/>
      <c r="H25" s="168">
        <f t="shared" si="2"/>
        <v>0</v>
      </c>
      <c r="I25" s="166">
        <f t="shared" si="3"/>
        <v>0</v>
      </c>
      <c r="J25" s="166">
        <f t="shared" si="4"/>
        <v>0</v>
      </c>
      <c r="K25" s="152"/>
      <c r="L25" s="152"/>
      <c r="M25" s="152"/>
      <c r="N25" s="152"/>
      <c r="O25" s="152"/>
      <c r="P25" s="152"/>
      <c r="Q25" s="152"/>
    </row>
    <row r="26" spans="1:27" s="199" customFormat="1">
      <c r="A26" s="202"/>
      <c r="B26" s="203"/>
      <c r="C26" s="203"/>
      <c r="D26" s="166">
        <f t="shared" si="0"/>
        <v>0</v>
      </c>
      <c r="E26" s="203"/>
      <c r="F26" s="166">
        <f t="shared" si="1"/>
        <v>0</v>
      </c>
      <c r="G26" s="204"/>
      <c r="H26" s="168">
        <f t="shared" si="2"/>
        <v>0</v>
      </c>
      <c r="I26" s="166">
        <f t="shared" si="3"/>
        <v>0</v>
      </c>
      <c r="J26" s="166">
        <f t="shared" si="4"/>
        <v>0</v>
      </c>
      <c r="K26" s="152"/>
      <c r="L26" s="152"/>
      <c r="M26" s="152"/>
      <c r="N26" s="152"/>
      <c r="O26" s="152"/>
      <c r="P26" s="152"/>
      <c r="Q26" s="152"/>
    </row>
    <row r="27" spans="1:27" s="199" customFormat="1">
      <c r="A27" s="202"/>
      <c r="B27" s="203"/>
      <c r="C27" s="203"/>
      <c r="D27" s="166">
        <f t="shared" si="0"/>
        <v>0</v>
      </c>
      <c r="E27" s="203"/>
      <c r="F27" s="166">
        <f t="shared" si="1"/>
        <v>0</v>
      </c>
      <c r="G27" s="204"/>
      <c r="H27" s="168">
        <f t="shared" si="2"/>
        <v>0</v>
      </c>
      <c r="I27" s="166">
        <f t="shared" si="3"/>
        <v>0</v>
      </c>
      <c r="J27" s="166">
        <f t="shared" si="4"/>
        <v>0</v>
      </c>
      <c r="K27" s="152"/>
      <c r="L27" s="152"/>
      <c r="M27" s="152"/>
      <c r="N27" s="152"/>
      <c r="O27" s="152"/>
      <c r="P27" s="152"/>
      <c r="Q27" s="152"/>
    </row>
    <row r="28" spans="1:27" s="199" customFormat="1">
      <c r="A28" s="202"/>
      <c r="B28" s="203"/>
      <c r="C28" s="203"/>
      <c r="D28" s="166">
        <f t="shared" si="0"/>
        <v>0</v>
      </c>
      <c r="E28" s="203"/>
      <c r="F28" s="166">
        <f t="shared" si="1"/>
        <v>0</v>
      </c>
      <c r="G28" s="204"/>
      <c r="H28" s="168">
        <f t="shared" si="2"/>
        <v>0</v>
      </c>
      <c r="I28" s="166">
        <f t="shared" si="3"/>
        <v>0</v>
      </c>
      <c r="J28" s="166">
        <f t="shared" si="4"/>
        <v>0</v>
      </c>
      <c r="K28" s="152"/>
      <c r="L28" s="152"/>
      <c r="M28" s="152"/>
      <c r="N28" s="152"/>
      <c r="O28" s="152"/>
      <c r="P28" s="152"/>
      <c r="Q28" s="152"/>
    </row>
    <row r="29" spans="1:27" s="199" customFormat="1">
      <c r="A29" s="202"/>
      <c r="B29" s="203"/>
      <c r="C29" s="203"/>
      <c r="D29" s="166">
        <f t="shared" si="0"/>
        <v>0</v>
      </c>
      <c r="E29" s="203"/>
      <c r="F29" s="166">
        <f t="shared" si="1"/>
        <v>0</v>
      </c>
      <c r="G29" s="204"/>
      <c r="H29" s="168">
        <f t="shared" si="2"/>
        <v>0</v>
      </c>
      <c r="I29" s="166">
        <f t="shared" si="3"/>
        <v>0</v>
      </c>
      <c r="J29" s="166">
        <f t="shared" si="4"/>
        <v>0</v>
      </c>
      <c r="K29" s="152"/>
      <c r="L29" s="152"/>
      <c r="M29" s="152"/>
      <c r="N29" s="152"/>
      <c r="O29" s="152"/>
      <c r="P29" s="152"/>
      <c r="Q29" s="152"/>
    </row>
    <row r="30" spans="1:27" s="199" customFormat="1">
      <c r="A30" s="202"/>
      <c r="B30" s="203"/>
      <c r="C30" s="203"/>
      <c r="D30" s="166">
        <f t="shared" si="0"/>
        <v>0</v>
      </c>
      <c r="E30" s="203"/>
      <c r="F30" s="166">
        <f t="shared" si="1"/>
        <v>0</v>
      </c>
      <c r="G30" s="204"/>
      <c r="H30" s="168">
        <f t="shared" si="2"/>
        <v>0</v>
      </c>
      <c r="I30" s="166">
        <f t="shared" si="3"/>
        <v>0</v>
      </c>
      <c r="J30" s="166">
        <f t="shared" si="4"/>
        <v>0</v>
      </c>
      <c r="K30" s="152"/>
      <c r="L30" s="152"/>
      <c r="M30" s="152"/>
      <c r="N30" s="152"/>
      <c r="O30" s="152"/>
      <c r="P30" s="152"/>
      <c r="Q30" s="152"/>
    </row>
    <row r="31" spans="1:27" s="199" customFormat="1">
      <c r="A31" s="202"/>
      <c r="B31" s="203"/>
      <c r="C31" s="203"/>
      <c r="D31" s="166">
        <f t="shared" si="0"/>
        <v>0</v>
      </c>
      <c r="E31" s="203"/>
      <c r="F31" s="166">
        <f t="shared" si="1"/>
        <v>0</v>
      </c>
      <c r="G31" s="204"/>
      <c r="H31" s="168">
        <f t="shared" si="2"/>
        <v>0</v>
      </c>
      <c r="I31" s="166">
        <f t="shared" si="3"/>
        <v>0</v>
      </c>
      <c r="J31" s="166">
        <f t="shared" si="4"/>
        <v>0</v>
      </c>
      <c r="K31" s="152"/>
      <c r="L31" s="152"/>
      <c r="M31" s="152"/>
      <c r="N31" s="152"/>
      <c r="O31" s="152"/>
      <c r="P31" s="152"/>
      <c r="Q31" s="152"/>
    </row>
    <row r="32" spans="1:27" s="199" customFormat="1">
      <c r="A32" s="202"/>
      <c r="B32" s="203"/>
      <c r="C32" s="203"/>
      <c r="D32" s="166">
        <f t="shared" si="0"/>
        <v>0</v>
      </c>
      <c r="E32" s="203"/>
      <c r="F32" s="166">
        <f t="shared" si="1"/>
        <v>0</v>
      </c>
      <c r="G32" s="204"/>
      <c r="H32" s="168">
        <f t="shared" si="2"/>
        <v>0</v>
      </c>
      <c r="I32" s="166">
        <f t="shared" si="3"/>
        <v>0</v>
      </c>
      <c r="J32" s="166">
        <f t="shared" si="4"/>
        <v>0</v>
      </c>
      <c r="K32" s="152"/>
      <c r="L32" s="152"/>
      <c r="M32" s="152"/>
      <c r="N32" s="152"/>
      <c r="O32" s="152"/>
      <c r="P32" s="152"/>
      <c r="Q32" s="152"/>
    </row>
    <row r="33" spans="1:17" s="199" customFormat="1">
      <c r="A33" s="202"/>
      <c r="B33" s="203"/>
      <c r="C33" s="203"/>
      <c r="D33" s="166">
        <f t="shared" si="0"/>
        <v>0</v>
      </c>
      <c r="E33" s="203"/>
      <c r="F33" s="166">
        <f t="shared" si="1"/>
        <v>0</v>
      </c>
      <c r="G33" s="204"/>
      <c r="H33" s="168">
        <f t="shared" si="2"/>
        <v>0</v>
      </c>
      <c r="I33" s="166">
        <f t="shared" si="3"/>
        <v>0</v>
      </c>
      <c r="J33" s="166">
        <f t="shared" si="4"/>
        <v>0</v>
      </c>
      <c r="K33" s="152"/>
      <c r="L33" s="152"/>
      <c r="M33" s="152"/>
      <c r="N33" s="152"/>
      <c r="O33" s="152"/>
      <c r="P33" s="152"/>
      <c r="Q33" s="152"/>
    </row>
    <row r="34" spans="1:17" s="199" customFormat="1">
      <c r="B34" s="169"/>
      <c r="C34" s="170" t="s">
        <v>88</v>
      </c>
      <c r="D34" s="171">
        <f>SUM(D20:D33)</f>
        <v>2</v>
      </c>
      <c r="E34" s="172"/>
      <c r="F34" s="171">
        <f>SUM(F20:F33)</f>
        <v>2</v>
      </c>
      <c r="G34" s="159"/>
      <c r="H34" s="159"/>
      <c r="I34" s="171">
        <f>SUM(I20:I33)</f>
        <v>0</v>
      </c>
      <c r="J34" s="171">
        <f>SUM(J20:J33)</f>
        <v>0</v>
      </c>
      <c r="K34" s="152"/>
      <c r="L34" s="152"/>
      <c r="M34" s="152"/>
      <c r="N34" s="152"/>
      <c r="O34" s="152"/>
      <c r="P34" s="152"/>
      <c r="Q34" s="152"/>
    </row>
    <row r="35" spans="1:17">
      <c r="C35" s="154"/>
      <c r="D35" s="154"/>
      <c r="E35" s="154"/>
    </row>
    <row r="36" spans="1:17">
      <c r="A36" s="156" t="s">
        <v>89</v>
      </c>
      <c r="B36" s="173">
        <f>F34/D34</f>
        <v>1</v>
      </c>
      <c r="C36" s="152" t="s">
        <v>90</v>
      </c>
      <c r="E36" s="174"/>
    </row>
    <row r="37" spans="1:17">
      <c r="A37" s="156" t="s">
        <v>91</v>
      </c>
      <c r="B37" s="175">
        <f>I34/D34</f>
        <v>0</v>
      </c>
      <c r="C37" s="152" t="s">
        <v>92</v>
      </c>
      <c r="E37" s="176"/>
    </row>
    <row r="39" spans="1:17">
      <c r="A39" s="156" t="s">
        <v>93</v>
      </c>
      <c r="B39" s="152" t="s">
        <v>147</v>
      </c>
    </row>
    <row r="40" spans="1:17">
      <c r="A40" s="156"/>
    </row>
    <row r="41" spans="1:17">
      <c r="A41" s="156"/>
      <c r="B41" s="258" t="s">
        <v>23</v>
      </c>
      <c r="C41" s="261" t="s">
        <v>24</v>
      </c>
      <c r="D41" s="185" t="s">
        <v>95</v>
      </c>
    </row>
    <row r="42" spans="1:17">
      <c r="A42" s="156" t="s">
        <v>96</v>
      </c>
      <c r="B42" s="179">
        <v>1.0999999999999999E-2</v>
      </c>
      <c r="C42" s="262">
        <v>2.2000000000000001E-3</v>
      </c>
      <c r="D42" s="205">
        <v>5.4000000000000001E-4</v>
      </c>
      <c r="E42" s="157" t="s">
        <v>148</v>
      </c>
    </row>
    <row r="43" spans="1:17">
      <c r="A43" s="156" t="s">
        <v>102</v>
      </c>
      <c r="B43" s="206">
        <f>B36</f>
        <v>1</v>
      </c>
      <c r="C43" s="263">
        <f>B36</f>
        <v>1</v>
      </c>
      <c r="D43" s="207">
        <f>B36</f>
        <v>1</v>
      </c>
      <c r="E43" s="157" t="s">
        <v>103</v>
      </c>
    </row>
    <row r="44" spans="1:17">
      <c r="A44" s="156" t="s">
        <v>149</v>
      </c>
      <c r="B44" s="208">
        <v>9.6999999999999993</v>
      </c>
      <c r="C44" s="264">
        <v>9.6999999999999993</v>
      </c>
      <c r="D44" s="209">
        <v>9.6999999999999993</v>
      </c>
      <c r="E44" s="210" t="s">
        <v>150</v>
      </c>
    </row>
    <row r="45" spans="1:17">
      <c r="A45" s="156"/>
      <c r="B45" s="184"/>
      <c r="C45" s="154"/>
      <c r="D45" s="156"/>
      <c r="E45" s="180"/>
      <c r="F45" s="159"/>
      <c r="G45" s="159"/>
      <c r="H45" s="159"/>
      <c r="I45" s="159"/>
      <c r="J45" s="159"/>
    </row>
    <row r="46" spans="1:17">
      <c r="A46" s="157" t="s">
        <v>151</v>
      </c>
      <c r="B46" s="154"/>
      <c r="C46" s="154"/>
    </row>
    <row r="47" spans="1:17">
      <c r="A47" s="156" t="s">
        <v>106</v>
      </c>
      <c r="B47" s="157" t="s">
        <v>152</v>
      </c>
      <c r="C47" s="154"/>
    </row>
    <row r="48" spans="1:17">
      <c r="A48" s="156" t="s">
        <v>153</v>
      </c>
      <c r="B48" s="258">
        <v>125</v>
      </c>
      <c r="C48" s="157" t="s">
        <v>154</v>
      </c>
    </row>
    <row r="49" spans="1:10">
      <c r="A49" s="211" t="s">
        <v>155</v>
      </c>
      <c r="B49" s="179">
        <v>365</v>
      </c>
      <c r="C49" s="157" t="s">
        <v>156</v>
      </c>
    </row>
    <row r="50" spans="1:10">
      <c r="A50" s="156"/>
      <c r="B50" s="184"/>
      <c r="C50" s="154"/>
      <c r="D50" s="156"/>
    </row>
    <row r="51" spans="1:10">
      <c r="B51" s="258" t="s">
        <v>23</v>
      </c>
      <c r="C51" s="261" t="s">
        <v>24</v>
      </c>
      <c r="D51" s="185" t="s">
        <v>95</v>
      </c>
    </row>
    <row r="52" spans="1:10">
      <c r="A52" s="156" t="s">
        <v>93</v>
      </c>
      <c r="B52" s="212">
        <f>B42*((B44)^0.91)*((B43)^1.02)</f>
        <v>8.6967094990494778E-2</v>
      </c>
      <c r="C52" s="265">
        <f>C42*((C44)^0.91)*((C43)^1.02)</f>
        <v>1.7393418998098955E-2</v>
      </c>
      <c r="D52" s="213">
        <f>D42*((D44)^0.91)*((D43)^1.02)</f>
        <v>4.2692937540788345E-3</v>
      </c>
      <c r="E52" s="187" t="s">
        <v>110</v>
      </c>
    </row>
    <row r="53" spans="1:10">
      <c r="A53" s="156" t="s">
        <v>106</v>
      </c>
      <c r="B53" s="212">
        <f>B52*(1-($B$48/(4*$B$49)))</f>
        <v>7.9521282063226395E-2</v>
      </c>
      <c r="C53" s="265">
        <f>C52*(1-($B$48/(4*$B$49)))</f>
        <v>1.5904256412645278E-2</v>
      </c>
      <c r="D53" s="213">
        <f>D52*(1-($B$48/(4*$B$49)))</f>
        <v>3.9037720285583864E-3</v>
      </c>
      <c r="E53" s="187" t="s">
        <v>110</v>
      </c>
    </row>
    <row r="54" spans="1:10" ht="12.75" customHeight="1">
      <c r="A54" s="156" t="s">
        <v>111</v>
      </c>
      <c r="B54" s="190" t="s">
        <v>112</v>
      </c>
      <c r="C54" s="190" t="s">
        <v>112</v>
      </c>
      <c r="D54" s="190" t="s">
        <v>112</v>
      </c>
      <c r="E54" s="187" t="s">
        <v>113</v>
      </c>
    </row>
    <row r="55" spans="1:10" ht="12.75" customHeight="1">
      <c r="A55" s="156"/>
      <c r="B55" s="214"/>
      <c r="C55" s="214"/>
      <c r="D55" s="214"/>
      <c r="E55" s="180"/>
      <c r="F55" s="159"/>
      <c r="G55" s="159"/>
      <c r="H55" s="159"/>
      <c r="I55" s="159"/>
      <c r="J55" s="159"/>
    </row>
    <row r="56" spans="1:10" ht="57" customHeight="1">
      <c r="A56" s="215" t="s">
        <v>114</v>
      </c>
      <c r="B56" s="191" t="s">
        <v>115</v>
      </c>
      <c r="C56" s="191" t="s">
        <v>116</v>
      </c>
      <c r="D56" s="191" t="s">
        <v>117</v>
      </c>
      <c r="E56" s="191" t="s">
        <v>118</v>
      </c>
      <c r="F56" s="191" t="s">
        <v>119</v>
      </c>
      <c r="G56" s="191" t="s">
        <v>120</v>
      </c>
    </row>
    <row r="57" spans="1:10" ht="12.75" customHeight="1">
      <c r="A57" s="202" t="s">
        <v>86</v>
      </c>
      <c r="B57" s="189">
        <f t="shared" ref="B57:B70" si="5">B$53*J20/2000</f>
        <v>0</v>
      </c>
      <c r="C57" s="266">
        <f t="shared" ref="C57:C70" si="6">C$53*J20/2000</f>
        <v>0</v>
      </c>
      <c r="D57" s="186">
        <f t="shared" ref="D57:D70" si="7">D$53*J20/2000</f>
        <v>0</v>
      </c>
      <c r="E57" s="189" t="e">
        <f t="shared" ref="E57:G70" si="8">B57*(1-B$54)</f>
        <v>#VALUE!</v>
      </c>
      <c r="F57" s="189" t="e">
        <f t="shared" si="8"/>
        <v>#VALUE!</v>
      </c>
      <c r="G57" s="189" t="e">
        <f t="shared" si="8"/>
        <v>#VALUE!</v>
      </c>
      <c r="H57" s="188"/>
    </row>
    <row r="58" spans="1:10" ht="12.75" customHeight="1">
      <c r="A58" s="202" t="s">
        <v>87</v>
      </c>
      <c r="B58" s="189">
        <f t="shared" si="5"/>
        <v>0</v>
      </c>
      <c r="C58" s="266">
        <f t="shared" si="6"/>
        <v>0</v>
      </c>
      <c r="D58" s="186">
        <f t="shared" si="7"/>
        <v>0</v>
      </c>
      <c r="E58" s="189" t="e">
        <f t="shared" si="8"/>
        <v>#VALUE!</v>
      </c>
      <c r="F58" s="189" t="e">
        <f t="shared" si="8"/>
        <v>#VALUE!</v>
      </c>
      <c r="G58" s="189" t="e">
        <f t="shared" si="8"/>
        <v>#VALUE!</v>
      </c>
      <c r="H58" s="188"/>
    </row>
    <row r="59" spans="1:10" ht="12.75" customHeight="1">
      <c r="A59" s="202"/>
      <c r="B59" s="189">
        <f t="shared" si="5"/>
        <v>0</v>
      </c>
      <c r="C59" s="266">
        <f t="shared" si="6"/>
        <v>0</v>
      </c>
      <c r="D59" s="186">
        <f t="shared" si="7"/>
        <v>0</v>
      </c>
      <c r="E59" s="189" t="e">
        <f t="shared" si="8"/>
        <v>#VALUE!</v>
      </c>
      <c r="F59" s="189" t="e">
        <f t="shared" si="8"/>
        <v>#VALUE!</v>
      </c>
      <c r="G59" s="189" t="e">
        <f t="shared" si="8"/>
        <v>#VALUE!</v>
      </c>
      <c r="H59" s="188"/>
    </row>
    <row r="60" spans="1:10" ht="12.75" customHeight="1">
      <c r="A60" s="202"/>
      <c r="B60" s="189">
        <f t="shared" si="5"/>
        <v>0</v>
      </c>
      <c r="C60" s="266">
        <f t="shared" si="6"/>
        <v>0</v>
      </c>
      <c r="D60" s="186">
        <f t="shared" si="7"/>
        <v>0</v>
      </c>
      <c r="E60" s="189" t="e">
        <f t="shared" si="8"/>
        <v>#VALUE!</v>
      </c>
      <c r="F60" s="189" t="e">
        <f t="shared" si="8"/>
        <v>#VALUE!</v>
      </c>
      <c r="G60" s="189" t="e">
        <f t="shared" si="8"/>
        <v>#VALUE!</v>
      </c>
      <c r="H60" s="188"/>
    </row>
    <row r="61" spans="1:10" ht="12.75" customHeight="1">
      <c r="A61" s="202"/>
      <c r="B61" s="189">
        <f t="shared" si="5"/>
        <v>0</v>
      </c>
      <c r="C61" s="266">
        <f t="shared" si="6"/>
        <v>0</v>
      </c>
      <c r="D61" s="186">
        <f t="shared" si="7"/>
        <v>0</v>
      </c>
      <c r="E61" s="189" t="e">
        <f t="shared" si="8"/>
        <v>#VALUE!</v>
      </c>
      <c r="F61" s="189" t="e">
        <f t="shared" si="8"/>
        <v>#VALUE!</v>
      </c>
      <c r="G61" s="189" t="e">
        <f t="shared" si="8"/>
        <v>#VALUE!</v>
      </c>
      <c r="H61" s="188"/>
    </row>
    <row r="62" spans="1:10" ht="12.75" customHeight="1">
      <c r="A62" s="202"/>
      <c r="B62" s="189">
        <f t="shared" si="5"/>
        <v>0</v>
      </c>
      <c r="C62" s="266">
        <f t="shared" si="6"/>
        <v>0</v>
      </c>
      <c r="D62" s="186">
        <f t="shared" si="7"/>
        <v>0</v>
      </c>
      <c r="E62" s="189" t="e">
        <f t="shared" si="8"/>
        <v>#VALUE!</v>
      </c>
      <c r="F62" s="189" t="e">
        <f t="shared" si="8"/>
        <v>#VALUE!</v>
      </c>
      <c r="G62" s="189" t="e">
        <f t="shared" si="8"/>
        <v>#VALUE!</v>
      </c>
      <c r="H62" s="188"/>
    </row>
    <row r="63" spans="1:10" ht="12.75" customHeight="1">
      <c r="A63" s="202"/>
      <c r="B63" s="189">
        <f t="shared" si="5"/>
        <v>0</v>
      </c>
      <c r="C63" s="266">
        <f t="shared" si="6"/>
        <v>0</v>
      </c>
      <c r="D63" s="186">
        <f t="shared" si="7"/>
        <v>0</v>
      </c>
      <c r="E63" s="189" t="e">
        <f t="shared" si="8"/>
        <v>#VALUE!</v>
      </c>
      <c r="F63" s="189" t="e">
        <f t="shared" si="8"/>
        <v>#VALUE!</v>
      </c>
      <c r="G63" s="189" t="e">
        <f t="shared" si="8"/>
        <v>#VALUE!</v>
      </c>
      <c r="H63" s="188"/>
    </row>
    <row r="64" spans="1:10" ht="12.75" customHeight="1">
      <c r="A64" s="202"/>
      <c r="B64" s="189">
        <f t="shared" si="5"/>
        <v>0</v>
      </c>
      <c r="C64" s="266">
        <f t="shared" si="6"/>
        <v>0</v>
      </c>
      <c r="D64" s="186">
        <f t="shared" si="7"/>
        <v>0</v>
      </c>
      <c r="E64" s="189" t="e">
        <f t="shared" si="8"/>
        <v>#VALUE!</v>
      </c>
      <c r="F64" s="189" t="e">
        <f t="shared" si="8"/>
        <v>#VALUE!</v>
      </c>
      <c r="G64" s="189" t="e">
        <f t="shared" si="8"/>
        <v>#VALUE!</v>
      </c>
      <c r="H64" s="188"/>
    </row>
    <row r="65" spans="1:8" ht="12.75" customHeight="1">
      <c r="A65" s="202"/>
      <c r="B65" s="189">
        <f t="shared" si="5"/>
        <v>0</v>
      </c>
      <c r="C65" s="266">
        <f t="shared" si="6"/>
        <v>0</v>
      </c>
      <c r="D65" s="186">
        <f t="shared" si="7"/>
        <v>0</v>
      </c>
      <c r="E65" s="189" t="e">
        <f t="shared" si="8"/>
        <v>#VALUE!</v>
      </c>
      <c r="F65" s="189" t="e">
        <f t="shared" si="8"/>
        <v>#VALUE!</v>
      </c>
      <c r="G65" s="189" t="e">
        <f t="shared" si="8"/>
        <v>#VALUE!</v>
      </c>
      <c r="H65" s="188"/>
    </row>
    <row r="66" spans="1:8" ht="12.75" customHeight="1">
      <c r="A66" s="202"/>
      <c r="B66" s="189">
        <f t="shared" si="5"/>
        <v>0</v>
      </c>
      <c r="C66" s="266">
        <f t="shared" si="6"/>
        <v>0</v>
      </c>
      <c r="D66" s="186">
        <f t="shared" si="7"/>
        <v>0</v>
      </c>
      <c r="E66" s="189" t="e">
        <f t="shared" si="8"/>
        <v>#VALUE!</v>
      </c>
      <c r="F66" s="189" t="e">
        <f t="shared" si="8"/>
        <v>#VALUE!</v>
      </c>
      <c r="G66" s="189" t="e">
        <f t="shared" si="8"/>
        <v>#VALUE!</v>
      </c>
      <c r="H66" s="188"/>
    </row>
    <row r="67" spans="1:8" ht="12.75" customHeight="1">
      <c r="A67" s="202"/>
      <c r="B67" s="189">
        <f t="shared" si="5"/>
        <v>0</v>
      </c>
      <c r="C67" s="266">
        <f t="shared" si="6"/>
        <v>0</v>
      </c>
      <c r="D67" s="186">
        <f t="shared" si="7"/>
        <v>0</v>
      </c>
      <c r="E67" s="189" t="e">
        <f t="shared" si="8"/>
        <v>#VALUE!</v>
      </c>
      <c r="F67" s="189" t="e">
        <f t="shared" si="8"/>
        <v>#VALUE!</v>
      </c>
      <c r="G67" s="189" t="e">
        <f t="shared" si="8"/>
        <v>#VALUE!</v>
      </c>
      <c r="H67" s="188"/>
    </row>
    <row r="68" spans="1:8" ht="12.75" customHeight="1">
      <c r="A68" s="202"/>
      <c r="B68" s="189">
        <f t="shared" si="5"/>
        <v>0</v>
      </c>
      <c r="C68" s="266">
        <f t="shared" si="6"/>
        <v>0</v>
      </c>
      <c r="D68" s="186">
        <f t="shared" si="7"/>
        <v>0</v>
      </c>
      <c r="E68" s="189" t="e">
        <f t="shared" si="8"/>
        <v>#VALUE!</v>
      </c>
      <c r="F68" s="189" t="e">
        <f t="shared" si="8"/>
        <v>#VALUE!</v>
      </c>
      <c r="G68" s="189" t="e">
        <f t="shared" si="8"/>
        <v>#VALUE!</v>
      </c>
      <c r="H68" s="188"/>
    </row>
    <row r="69" spans="1:8" ht="12.75" customHeight="1">
      <c r="A69" s="202"/>
      <c r="B69" s="189">
        <f t="shared" si="5"/>
        <v>0</v>
      </c>
      <c r="C69" s="266">
        <f t="shared" si="6"/>
        <v>0</v>
      </c>
      <c r="D69" s="186">
        <f t="shared" si="7"/>
        <v>0</v>
      </c>
      <c r="E69" s="189" t="e">
        <f t="shared" si="8"/>
        <v>#VALUE!</v>
      </c>
      <c r="F69" s="189" t="e">
        <f t="shared" si="8"/>
        <v>#VALUE!</v>
      </c>
      <c r="G69" s="189" t="e">
        <f t="shared" si="8"/>
        <v>#VALUE!</v>
      </c>
      <c r="H69" s="188"/>
    </row>
    <row r="70" spans="1:8" ht="12.75" customHeight="1">
      <c r="A70" s="202"/>
      <c r="B70" s="189">
        <f t="shared" si="5"/>
        <v>0</v>
      </c>
      <c r="C70" s="266">
        <f t="shared" si="6"/>
        <v>0</v>
      </c>
      <c r="D70" s="186">
        <f t="shared" si="7"/>
        <v>0</v>
      </c>
      <c r="E70" s="189" t="e">
        <f t="shared" si="8"/>
        <v>#VALUE!</v>
      </c>
      <c r="F70" s="189" t="e">
        <f t="shared" si="8"/>
        <v>#VALUE!</v>
      </c>
      <c r="G70" s="189" t="e">
        <f t="shared" si="8"/>
        <v>#VALUE!</v>
      </c>
      <c r="H70" s="188"/>
    </row>
    <row r="71" spans="1:8" ht="12.75" customHeight="1">
      <c r="A71" s="170" t="s">
        <v>88</v>
      </c>
      <c r="B71" s="192">
        <f t="shared" ref="B71:D71" si="9">SUM(B57:B70)</f>
        <v>0</v>
      </c>
      <c r="C71" s="192">
        <f t="shared" si="9"/>
        <v>0</v>
      </c>
      <c r="D71" s="192">
        <f t="shared" si="9"/>
        <v>0</v>
      </c>
      <c r="E71" s="192" t="e">
        <f>SUM(E57:E70)</f>
        <v>#VALUE!</v>
      </c>
      <c r="F71" s="192" t="e">
        <f>SUM(F57:F70)</f>
        <v>#VALUE!</v>
      </c>
      <c r="G71" s="192" t="e">
        <f>SUM(G57:G70)</f>
        <v>#VALUE!</v>
      </c>
    </row>
    <row r="72" spans="1:8">
      <c r="B72" s="156"/>
      <c r="D72" s="157"/>
    </row>
    <row r="73" spans="1:8">
      <c r="A73" s="193" t="s">
        <v>121</v>
      </c>
      <c r="H73" s="216" t="s">
        <v>122</v>
      </c>
    </row>
    <row r="74" spans="1:8">
      <c r="A74" s="195" t="s">
        <v>81</v>
      </c>
      <c r="B74" s="196" t="s">
        <v>124</v>
      </c>
      <c r="H74" s="197" t="s">
        <v>125</v>
      </c>
    </row>
    <row r="75" spans="1:8">
      <c r="A75" s="195" t="s">
        <v>83</v>
      </c>
      <c r="B75" s="217" t="s">
        <v>127</v>
      </c>
      <c r="H75" s="198" t="s">
        <v>128</v>
      </c>
    </row>
    <row r="76" spans="1:8">
      <c r="A76" s="195" t="s">
        <v>84</v>
      </c>
      <c r="B76" s="217" t="s">
        <v>130</v>
      </c>
      <c r="H76" s="198" t="s">
        <v>157</v>
      </c>
    </row>
    <row r="77" spans="1:8">
      <c r="A77" s="195" t="s">
        <v>158</v>
      </c>
      <c r="B77" s="217" t="s">
        <v>133</v>
      </c>
      <c r="H77" s="198" t="s">
        <v>134</v>
      </c>
    </row>
    <row r="78" spans="1:8">
      <c r="A78" s="195" t="s">
        <v>159</v>
      </c>
      <c r="B78" s="217" t="s">
        <v>136</v>
      </c>
    </row>
    <row r="79" spans="1:8">
      <c r="A79" s="195" t="s">
        <v>160</v>
      </c>
      <c r="B79" s="217" t="s">
        <v>161</v>
      </c>
    </row>
    <row r="80" spans="1:8">
      <c r="A80" s="195" t="s">
        <v>137</v>
      </c>
      <c r="B80" s="217" t="s">
        <v>162</v>
      </c>
    </row>
    <row r="81" spans="1:2">
      <c r="A81" s="195" t="s">
        <v>139</v>
      </c>
      <c r="B81" s="217" t="s">
        <v>163</v>
      </c>
    </row>
    <row r="82" spans="1:2">
      <c r="A82" s="195"/>
    </row>
  </sheetData>
  <sheetProtection algorithmName="SHA-512" hashValue="AerYlNl0WGWaHA72988V7ht5TVSVGlkWZHmmJVLOeu1pIaRK9GEHd2YdtYkwEXXstma8VriKxAH798AVOj2+8Q==" saltValue="WJDx1BQMGxdBtFn2MQMdlQ==" spinCount="100000" sheet="1" objects="1" scenarios="1"/>
  <mergeCells count="3">
    <mergeCell ref="A3:J6"/>
    <mergeCell ref="A8:J8"/>
    <mergeCell ref="A10:J12"/>
  </mergeCells>
  <pageMargins left="1" right="1" top="1" bottom="1" header="0.5" footer="0.5"/>
  <pageSetup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2693"/>
  <sheetViews>
    <sheetView view="pageBreakPreview" zoomScaleNormal="100" zoomScaleSheetLayoutView="100" workbookViewId="0">
      <selection activeCell="G7" sqref="G7"/>
    </sheetView>
  </sheetViews>
  <sheetFormatPr defaultColWidth="8" defaultRowHeight="11.25"/>
  <cols>
    <col min="1" max="1" width="2.7109375" style="2" customWidth="1"/>
    <col min="2" max="2" width="34" style="2" customWidth="1"/>
    <col min="3" max="3" width="16.85546875" style="2" customWidth="1"/>
    <col min="4" max="6" width="15.7109375" style="2" customWidth="1"/>
    <col min="7" max="7" width="17.5703125" style="2" customWidth="1"/>
    <col min="8" max="8" width="11.7109375" style="2" customWidth="1"/>
    <col min="9" max="16384" width="8" style="2"/>
  </cols>
  <sheetData>
    <row r="1" spans="1:9" ht="12.75" customHeight="1">
      <c r="A1" s="267"/>
      <c r="B1" s="267"/>
      <c r="C1" s="267"/>
      <c r="D1" s="267"/>
      <c r="E1" s="9" t="s">
        <v>164</v>
      </c>
      <c r="F1" s="267"/>
      <c r="G1" s="267"/>
      <c r="H1" s="14"/>
      <c r="I1" s="267"/>
    </row>
    <row r="2" spans="1:9" ht="12.75" customHeight="1">
      <c r="A2" s="267"/>
      <c r="B2" s="267"/>
      <c r="C2" s="267"/>
      <c r="D2" s="267"/>
      <c r="E2" s="12" t="s">
        <v>165</v>
      </c>
      <c r="F2" s="267"/>
      <c r="G2" s="267"/>
      <c r="H2" s="267"/>
      <c r="I2" s="267"/>
    </row>
    <row r="3" spans="1:9" ht="12.75" customHeight="1">
      <c r="A3" s="340" t="s">
        <v>166</v>
      </c>
      <c r="B3" s="340"/>
      <c r="C3" s="340"/>
      <c r="D3" s="267"/>
      <c r="E3" s="37" t="s">
        <v>167</v>
      </c>
      <c r="F3" s="267"/>
      <c r="G3" s="267"/>
      <c r="H3" s="267"/>
      <c r="I3" s="267"/>
    </row>
    <row r="4" spans="1:9" ht="12.75" customHeight="1">
      <c r="A4" s="340"/>
      <c r="B4" s="340"/>
      <c r="C4" s="340"/>
      <c r="D4" s="267"/>
      <c r="E4" s="20"/>
      <c r="F4" s="267"/>
      <c r="G4" s="267"/>
      <c r="H4" s="267"/>
      <c r="I4" s="267"/>
    </row>
    <row r="5" spans="1:9" ht="12.75" customHeight="1">
      <c r="A5" s="267"/>
      <c r="B5" s="267"/>
      <c r="C5" s="1"/>
      <c r="D5" s="23" t="s">
        <v>2</v>
      </c>
      <c r="E5" s="21"/>
      <c r="F5" s="267"/>
      <c r="G5" s="267"/>
      <c r="H5" s="267"/>
      <c r="I5" s="267"/>
    </row>
    <row r="6" spans="1:9" ht="12.75" customHeight="1">
      <c r="A6" s="267"/>
      <c r="B6" s="267"/>
      <c r="C6" s="1"/>
      <c r="D6" s="23" t="s">
        <v>3</v>
      </c>
      <c r="E6" s="21"/>
      <c r="F6" s="267"/>
      <c r="G6" s="267"/>
      <c r="H6" s="267"/>
      <c r="I6" s="267"/>
    </row>
    <row r="7" spans="1:9" ht="12.75" customHeight="1">
      <c r="A7" s="267"/>
      <c r="B7" s="1"/>
      <c r="C7" s="10"/>
      <c r="D7" s="11"/>
      <c r="E7" s="267"/>
      <c r="F7" s="267"/>
      <c r="G7" s="267"/>
      <c r="H7" s="267"/>
      <c r="I7" s="267"/>
    </row>
    <row r="8" spans="1:9" s="3" customFormat="1" ht="12.95" customHeight="1" thickBot="1">
      <c r="A8" s="268"/>
      <c r="B8" s="15"/>
      <c r="C8" s="15"/>
      <c r="D8" s="268"/>
      <c r="E8" s="268"/>
      <c r="F8" s="268"/>
      <c r="G8" s="268"/>
      <c r="H8" s="268"/>
      <c r="I8" s="268"/>
    </row>
    <row r="9" spans="1:9" s="4" customFormat="1" ht="39" customHeight="1" thickBot="1">
      <c r="A9" s="269"/>
      <c r="B9" s="270" t="s">
        <v>168</v>
      </c>
      <c r="C9" s="270" t="s">
        <v>169</v>
      </c>
      <c r="D9" s="270" t="s">
        <v>170</v>
      </c>
      <c r="E9" s="270" t="s">
        <v>171</v>
      </c>
      <c r="F9" s="271" t="s">
        <v>172</v>
      </c>
      <c r="G9" s="269"/>
      <c r="H9" s="269"/>
      <c r="I9" s="269"/>
    </row>
    <row r="10" spans="1:9" s="3" customFormat="1" ht="12.95" customHeight="1">
      <c r="A10" s="268"/>
      <c r="B10" s="241"/>
      <c r="C10" s="272"/>
      <c r="D10" s="273">
        <v>1</v>
      </c>
      <c r="E10" s="274">
        <f t="shared" ref="E10:E20" si="0">C10*D10</f>
        <v>0</v>
      </c>
      <c r="F10" s="275">
        <f>E10*1000000/1000</f>
        <v>0</v>
      </c>
      <c r="G10" s="276"/>
      <c r="H10" s="277"/>
      <c r="I10" s="268"/>
    </row>
    <row r="11" spans="1:9" s="3" customFormat="1" ht="12.95" customHeight="1">
      <c r="A11" s="268"/>
      <c r="B11" s="242"/>
      <c r="C11" s="244"/>
      <c r="D11" s="66">
        <v>1</v>
      </c>
      <c r="E11" s="141">
        <f t="shared" si="0"/>
        <v>0</v>
      </c>
      <c r="F11" s="67">
        <f t="shared" ref="F11:F20" si="1">E11*1000000/1000</f>
        <v>0</v>
      </c>
      <c r="G11" s="276"/>
      <c r="H11" s="277"/>
      <c r="I11" s="268"/>
    </row>
    <row r="12" spans="1:9" s="3" customFormat="1" ht="12.95" customHeight="1">
      <c r="A12" s="268"/>
      <c r="B12" s="242"/>
      <c r="C12" s="244"/>
      <c r="D12" s="66">
        <v>1</v>
      </c>
      <c r="E12" s="141">
        <f t="shared" si="0"/>
        <v>0</v>
      </c>
      <c r="F12" s="67">
        <f t="shared" si="1"/>
        <v>0</v>
      </c>
      <c r="G12" s="276"/>
      <c r="H12" s="277"/>
      <c r="I12" s="268"/>
    </row>
    <row r="13" spans="1:9" s="3" customFormat="1" ht="12.95" customHeight="1">
      <c r="A13" s="268"/>
      <c r="B13" s="242"/>
      <c r="C13" s="244"/>
      <c r="D13" s="66">
        <v>1</v>
      </c>
      <c r="E13" s="141">
        <f t="shared" si="0"/>
        <v>0</v>
      </c>
      <c r="F13" s="67">
        <f t="shared" si="1"/>
        <v>0</v>
      </c>
      <c r="G13" s="276"/>
      <c r="H13" s="277"/>
      <c r="I13" s="268"/>
    </row>
    <row r="14" spans="1:9" s="3" customFormat="1" ht="12.95" customHeight="1">
      <c r="A14" s="268"/>
      <c r="B14" s="242"/>
      <c r="C14" s="244"/>
      <c r="D14" s="66">
        <v>1</v>
      </c>
      <c r="E14" s="141">
        <f t="shared" si="0"/>
        <v>0</v>
      </c>
      <c r="F14" s="67">
        <f t="shared" si="1"/>
        <v>0</v>
      </c>
      <c r="G14" s="276"/>
      <c r="H14" s="277"/>
      <c r="I14" s="268"/>
    </row>
    <row r="15" spans="1:9" s="3" customFormat="1" ht="12.95" customHeight="1">
      <c r="A15" s="268"/>
      <c r="B15" s="243"/>
      <c r="C15" s="244"/>
      <c r="D15" s="66">
        <v>1</v>
      </c>
      <c r="E15" s="141">
        <f t="shared" si="0"/>
        <v>0</v>
      </c>
      <c r="F15" s="67">
        <f t="shared" si="1"/>
        <v>0</v>
      </c>
      <c r="G15" s="276"/>
      <c r="H15" s="277"/>
      <c r="I15" s="268"/>
    </row>
    <row r="16" spans="1:9" s="3" customFormat="1" ht="12.95" customHeight="1">
      <c r="A16" s="268"/>
      <c r="B16" s="243"/>
      <c r="C16" s="244"/>
      <c r="D16" s="66">
        <v>1</v>
      </c>
      <c r="E16" s="141">
        <f t="shared" si="0"/>
        <v>0</v>
      </c>
      <c r="F16" s="67">
        <f t="shared" si="1"/>
        <v>0</v>
      </c>
      <c r="G16" s="276"/>
      <c r="H16" s="277"/>
      <c r="I16" s="268"/>
    </row>
    <row r="17" spans="2:9" s="3" customFormat="1" ht="12.95" customHeight="1">
      <c r="B17" s="243"/>
      <c r="C17" s="244"/>
      <c r="D17" s="66">
        <v>1</v>
      </c>
      <c r="E17" s="141">
        <f t="shared" si="0"/>
        <v>0</v>
      </c>
      <c r="F17" s="67">
        <f t="shared" si="1"/>
        <v>0</v>
      </c>
      <c r="G17" s="276"/>
      <c r="H17" s="277"/>
      <c r="I17" s="268"/>
    </row>
    <row r="18" spans="2:9" s="3" customFormat="1" ht="12.95" customHeight="1">
      <c r="B18" s="243"/>
      <c r="C18" s="244"/>
      <c r="D18" s="66">
        <v>1</v>
      </c>
      <c r="E18" s="141">
        <f t="shared" si="0"/>
        <v>0</v>
      </c>
      <c r="F18" s="67">
        <f t="shared" si="1"/>
        <v>0</v>
      </c>
      <c r="G18" s="276"/>
      <c r="H18" s="277"/>
      <c r="I18" s="268"/>
    </row>
    <row r="19" spans="2:9" s="3" customFormat="1" ht="12.95" customHeight="1">
      <c r="B19" s="243"/>
      <c r="C19" s="244"/>
      <c r="D19" s="66">
        <v>1</v>
      </c>
      <c r="E19" s="141">
        <f t="shared" si="0"/>
        <v>0</v>
      </c>
      <c r="F19" s="67">
        <f t="shared" si="1"/>
        <v>0</v>
      </c>
      <c r="G19" s="276"/>
      <c r="H19" s="277"/>
      <c r="I19" s="268"/>
    </row>
    <row r="20" spans="2:9" s="3" customFormat="1" ht="12.95" customHeight="1">
      <c r="B20" s="242"/>
      <c r="C20" s="244"/>
      <c r="D20" s="66">
        <v>1</v>
      </c>
      <c r="E20" s="141">
        <f t="shared" si="0"/>
        <v>0</v>
      </c>
      <c r="F20" s="67">
        <f t="shared" si="1"/>
        <v>0</v>
      </c>
      <c r="G20" s="276"/>
      <c r="H20" s="277"/>
      <c r="I20" s="268"/>
    </row>
    <row r="21" spans="2:9" s="3" customFormat="1" ht="12.95" customHeight="1">
      <c r="B21" s="242"/>
      <c r="C21" s="244"/>
      <c r="D21" s="66">
        <v>1</v>
      </c>
      <c r="E21" s="141">
        <f>C21*D21</f>
        <v>0</v>
      </c>
      <c r="F21" s="67">
        <f>E21*1000000/1000</f>
        <v>0</v>
      </c>
      <c r="G21" s="276"/>
      <c r="H21" s="277"/>
      <c r="I21" s="268"/>
    </row>
    <row r="22" spans="2:9" s="3" customFormat="1" ht="12.95" customHeight="1">
      <c r="B22" s="242"/>
      <c r="C22" s="244"/>
      <c r="D22" s="66">
        <v>1</v>
      </c>
      <c r="E22" s="141">
        <f t="shared" ref="E22:E23" si="2">C22*D22</f>
        <v>0</v>
      </c>
      <c r="F22" s="67">
        <f t="shared" ref="F22:F23" si="3">E22*1000000/1000</f>
        <v>0</v>
      </c>
      <c r="G22" s="276"/>
      <c r="H22" s="277"/>
      <c r="I22" s="268"/>
    </row>
    <row r="23" spans="2:9" s="3" customFormat="1" ht="12.95" customHeight="1" thickBot="1">
      <c r="B23" s="278"/>
      <c r="C23" s="279"/>
      <c r="D23" s="280">
        <v>1</v>
      </c>
      <c r="E23" s="281">
        <f t="shared" si="2"/>
        <v>0</v>
      </c>
      <c r="F23" s="282">
        <f t="shared" si="3"/>
        <v>0</v>
      </c>
      <c r="G23" s="276"/>
      <c r="H23" s="277"/>
      <c r="I23" s="268"/>
    </row>
    <row r="24" spans="2:9" s="3" customFormat="1" ht="12.95" customHeight="1">
      <c r="B24" s="245"/>
      <c r="C24" s="247"/>
      <c r="D24" s="68">
        <v>1</v>
      </c>
      <c r="E24" s="143">
        <f t="shared" ref="E24:E29" si="4">C24*D24</f>
        <v>0</v>
      </c>
      <c r="F24" s="69">
        <f t="shared" ref="F24:F29" si="5">E24*1000000/1000</f>
        <v>0</v>
      </c>
      <c r="G24" s="276"/>
      <c r="H24" s="277"/>
      <c r="I24" s="268"/>
    </row>
    <row r="25" spans="2:9" s="3" customFormat="1" ht="12.95" customHeight="1">
      <c r="B25" s="242"/>
      <c r="C25" s="244"/>
      <c r="D25" s="66">
        <v>1</v>
      </c>
      <c r="E25" s="141">
        <f t="shared" si="4"/>
        <v>0</v>
      </c>
      <c r="F25" s="70">
        <f t="shared" si="5"/>
        <v>0</v>
      </c>
      <c r="G25" s="276"/>
      <c r="H25" s="277"/>
      <c r="I25" s="268"/>
    </row>
    <row r="26" spans="2:9" s="3" customFormat="1" ht="12.95" customHeight="1">
      <c r="B26" s="241"/>
      <c r="C26" s="246"/>
      <c r="D26" s="71">
        <v>1</v>
      </c>
      <c r="E26" s="142">
        <f t="shared" si="4"/>
        <v>0</v>
      </c>
      <c r="F26" s="72">
        <f t="shared" si="5"/>
        <v>0</v>
      </c>
      <c r="G26" s="276"/>
      <c r="H26" s="277"/>
      <c r="I26" s="268"/>
    </row>
    <row r="27" spans="2:9" s="3" customFormat="1" ht="12.95" customHeight="1">
      <c r="B27" s="242"/>
      <c r="C27" s="244"/>
      <c r="D27" s="71">
        <v>1</v>
      </c>
      <c r="E27" s="141">
        <f t="shared" si="4"/>
        <v>0</v>
      </c>
      <c r="F27" s="70">
        <f t="shared" si="5"/>
        <v>0</v>
      </c>
      <c r="G27" s="276"/>
      <c r="H27" s="277"/>
      <c r="I27" s="268"/>
    </row>
    <row r="28" spans="2:9" s="3" customFormat="1" ht="12.95" customHeight="1">
      <c r="B28" s="242"/>
      <c r="C28" s="244"/>
      <c r="D28" s="66">
        <v>1</v>
      </c>
      <c r="E28" s="141">
        <f t="shared" si="4"/>
        <v>0</v>
      </c>
      <c r="F28" s="70">
        <f t="shared" si="5"/>
        <v>0</v>
      </c>
      <c r="G28" s="276"/>
      <c r="H28" s="277"/>
      <c r="I28" s="268"/>
    </row>
    <row r="29" spans="2:9" s="3" customFormat="1" ht="12.95" customHeight="1" thickBot="1">
      <c r="B29" s="242"/>
      <c r="C29" s="244"/>
      <c r="D29" s="66">
        <v>1</v>
      </c>
      <c r="E29" s="141">
        <f t="shared" si="4"/>
        <v>0</v>
      </c>
      <c r="F29" s="70">
        <f t="shared" si="5"/>
        <v>0</v>
      </c>
      <c r="G29" s="276"/>
      <c r="H29" s="277"/>
      <c r="I29" s="268"/>
    </row>
    <row r="30" spans="2:9" s="3" customFormat="1" ht="12.95" customHeight="1">
      <c r="B30" s="245"/>
      <c r="C30" s="247"/>
      <c r="D30" s="68">
        <v>1</v>
      </c>
      <c r="E30" s="143">
        <f t="shared" ref="E30:E32" si="6">C30*D30</f>
        <v>0</v>
      </c>
      <c r="F30" s="69">
        <f t="shared" ref="F30:F32" si="7">E30*1000000/1000</f>
        <v>0</v>
      </c>
      <c r="G30" s="276"/>
      <c r="H30" s="277"/>
      <c r="I30" s="268"/>
    </row>
    <row r="31" spans="2:9" s="3" customFormat="1" ht="12.95" customHeight="1">
      <c r="B31" s="242"/>
      <c r="C31" s="246"/>
      <c r="D31" s="66">
        <v>1</v>
      </c>
      <c r="E31" s="141">
        <f t="shared" si="6"/>
        <v>0</v>
      </c>
      <c r="F31" s="70">
        <f t="shared" si="7"/>
        <v>0</v>
      </c>
      <c r="G31" s="276"/>
      <c r="H31" s="277"/>
      <c r="I31" s="268"/>
    </row>
    <row r="32" spans="2:9" s="3" customFormat="1" ht="12.95" customHeight="1" thickBot="1">
      <c r="B32" s="248"/>
      <c r="C32" s="249"/>
      <c r="D32" s="130">
        <v>1</v>
      </c>
      <c r="E32" s="144">
        <f t="shared" si="6"/>
        <v>0</v>
      </c>
      <c r="F32" s="131">
        <f t="shared" si="7"/>
        <v>0</v>
      </c>
      <c r="G32" s="276"/>
      <c r="H32" s="277"/>
      <c r="I32" s="268"/>
    </row>
    <row r="33" spans="2:9" s="3" customFormat="1" ht="12.75" customHeight="1">
      <c r="B33" s="268"/>
      <c r="C33" s="268"/>
      <c r="D33" s="5" t="s">
        <v>173</v>
      </c>
      <c r="E33" s="6">
        <f>SUM(D10:D32)</f>
        <v>23</v>
      </c>
      <c r="F33" s="145">
        <f>SUM(E10:E32)</f>
        <v>0</v>
      </c>
      <c r="G33" s="8">
        <f>SUM(F10:F32)</f>
        <v>0</v>
      </c>
      <c r="H33" s="277"/>
      <c r="I33" s="268"/>
    </row>
    <row r="34" spans="2:9" s="3" customFormat="1" ht="12.95" customHeight="1">
      <c r="B34" s="268"/>
      <c r="C34" s="268"/>
      <c r="D34" s="5"/>
      <c r="E34" s="6"/>
      <c r="F34" s="7"/>
      <c r="G34" s="8"/>
      <c r="H34" s="277"/>
      <c r="I34" s="268"/>
    </row>
    <row r="35" spans="2:9" s="3" customFormat="1" ht="12.95" customHeight="1">
      <c r="B35" s="283"/>
      <c r="C35" s="268"/>
      <c r="D35" s="5"/>
      <c r="E35" s="6"/>
      <c r="F35" s="7"/>
      <c r="G35" s="8"/>
      <c r="H35" s="277"/>
      <c r="I35" s="268"/>
    </row>
    <row r="36" spans="2:9" s="3" customFormat="1">
      <c r="B36" s="268"/>
      <c r="C36" s="268"/>
      <c r="D36" s="5"/>
      <c r="E36" s="6"/>
      <c r="F36" s="7"/>
      <c r="G36" s="8"/>
      <c r="H36" s="268"/>
      <c r="I36" s="268"/>
    </row>
    <row r="37" spans="2:9" s="3" customFormat="1">
      <c r="B37" s="268"/>
      <c r="C37" s="268"/>
      <c r="D37" s="5"/>
      <c r="E37" s="6"/>
      <c r="F37" s="7"/>
      <c r="G37" s="8"/>
      <c r="H37" s="268"/>
      <c r="I37" s="268"/>
    </row>
    <row r="38" spans="2:9" s="3" customFormat="1">
      <c r="B38" s="268"/>
      <c r="C38" s="268"/>
      <c r="D38" s="268"/>
      <c r="E38" s="268"/>
      <c r="F38" s="268"/>
      <c r="G38" s="268"/>
      <c r="H38" s="268"/>
      <c r="I38" s="268"/>
    </row>
    <row r="39" spans="2:9" s="3" customFormat="1">
      <c r="B39" s="268"/>
      <c r="C39" s="268"/>
      <c r="D39" s="268"/>
      <c r="E39" s="268"/>
      <c r="F39" s="268"/>
      <c r="G39" s="268"/>
      <c r="H39" s="268"/>
      <c r="I39" s="268"/>
    </row>
    <row r="40" spans="2:9" s="3" customFormat="1">
      <c r="B40" s="268"/>
      <c r="C40" s="268"/>
      <c r="D40" s="268"/>
      <c r="E40" s="268"/>
      <c r="F40" s="268"/>
      <c r="G40" s="268"/>
      <c r="H40" s="268"/>
      <c r="I40" s="268"/>
    </row>
    <row r="41" spans="2:9" s="3" customFormat="1">
      <c r="B41" s="268"/>
      <c r="C41" s="268"/>
      <c r="D41" s="268"/>
      <c r="E41" s="268"/>
      <c r="F41" s="268"/>
      <c r="G41" s="268"/>
      <c r="H41" s="268"/>
      <c r="I41" s="268"/>
    </row>
    <row r="42" spans="2:9" s="3" customFormat="1">
      <c r="B42" s="268"/>
      <c r="C42" s="268"/>
      <c r="D42" s="268"/>
      <c r="E42" s="268"/>
      <c r="F42" s="268"/>
      <c r="G42" s="268"/>
      <c r="H42" s="268"/>
      <c r="I42" s="268"/>
    </row>
    <row r="43" spans="2:9" s="3" customFormat="1">
      <c r="B43" s="268"/>
      <c r="C43" s="268"/>
      <c r="D43" s="268"/>
      <c r="E43" s="268"/>
      <c r="F43" s="268"/>
      <c r="G43" s="268"/>
      <c r="H43" s="268"/>
      <c r="I43" s="268"/>
    </row>
    <row r="44" spans="2:9" s="3" customFormat="1">
      <c r="B44" s="268"/>
      <c r="C44" s="268"/>
      <c r="D44" s="268"/>
      <c r="E44" s="268"/>
      <c r="F44" s="268"/>
      <c r="G44" s="268"/>
      <c r="H44" s="268"/>
      <c r="I44" s="268"/>
    </row>
    <row r="45" spans="2:9" s="3" customFormat="1">
      <c r="B45" s="268"/>
      <c r="C45" s="268"/>
      <c r="D45" s="268"/>
      <c r="E45" s="268"/>
      <c r="F45" s="268"/>
      <c r="G45" s="268"/>
      <c r="H45" s="268"/>
      <c r="I45" s="268"/>
    </row>
    <row r="46" spans="2:9" s="3" customFormat="1">
      <c r="B46" s="268"/>
      <c r="C46" s="268"/>
      <c r="D46" s="268"/>
      <c r="E46" s="268"/>
      <c r="F46" s="268"/>
      <c r="G46" s="268"/>
      <c r="H46" s="268"/>
      <c r="I46" s="268"/>
    </row>
    <row r="47" spans="2:9" s="3" customFormat="1">
      <c r="B47" s="268"/>
      <c r="C47" s="268"/>
      <c r="D47" s="268"/>
      <c r="E47" s="268"/>
      <c r="F47" s="268"/>
      <c r="G47" s="268"/>
      <c r="H47" s="268"/>
      <c r="I47" s="268"/>
    </row>
    <row r="48" spans="2:9" s="3" customFormat="1">
      <c r="B48" s="268"/>
      <c r="C48" s="268"/>
      <c r="D48" s="268"/>
      <c r="E48" s="268"/>
      <c r="F48" s="268"/>
      <c r="G48" s="268"/>
      <c r="H48" s="268"/>
      <c r="I48" s="268"/>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3"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3"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row r="829" s="3" customFormat="1"/>
    <row r="830" s="3" customFormat="1"/>
    <row r="831" s="3" customFormat="1"/>
    <row r="832" s="3" customFormat="1"/>
    <row r="833" s="3" customFormat="1"/>
    <row r="834" s="3" customFormat="1"/>
    <row r="835" s="3" customFormat="1"/>
    <row r="836" s="3" customFormat="1"/>
    <row r="837" s="3" customFormat="1"/>
    <row r="838" s="3" customFormat="1"/>
    <row r="839" s="3" customFormat="1"/>
    <row r="840" s="3" customFormat="1"/>
    <row r="841" s="3" customFormat="1"/>
    <row r="842" s="3" customFormat="1"/>
    <row r="843" s="3" customFormat="1"/>
    <row r="844" s="3" customFormat="1"/>
    <row r="845" s="3" customFormat="1"/>
    <row r="846" s="3" customFormat="1"/>
    <row r="847" s="3" customFormat="1"/>
    <row r="848" s="3" customFormat="1"/>
    <row r="849" s="3" customFormat="1"/>
    <row r="850" s="3" customFormat="1"/>
    <row r="851" s="3" customFormat="1"/>
    <row r="852" s="3" customFormat="1"/>
    <row r="853" s="3" customFormat="1"/>
    <row r="854" s="3" customFormat="1"/>
    <row r="855" s="3" customFormat="1"/>
    <row r="856" s="3" customFormat="1"/>
    <row r="857" s="3" customFormat="1"/>
    <row r="858" s="3" customFormat="1"/>
    <row r="859" s="3" customFormat="1"/>
    <row r="860" s="3" customFormat="1"/>
    <row r="861" s="3" customFormat="1"/>
    <row r="862" s="3" customFormat="1"/>
    <row r="863" s="3" customFormat="1"/>
    <row r="864" s="3" customFormat="1"/>
    <row r="865" s="3" customFormat="1"/>
    <row r="866" s="3" customFormat="1"/>
    <row r="867" s="3" customFormat="1"/>
    <row r="868" s="3" customFormat="1"/>
    <row r="869" s="3" customFormat="1"/>
    <row r="870" s="3" customFormat="1"/>
    <row r="871" s="3" customFormat="1"/>
    <row r="872" s="3" customFormat="1"/>
    <row r="873" s="3" customFormat="1"/>
    <row r="874" s="3" customFormat="1"/>
    <row r="875" s="3" customFormat="1"/>
    <row r="876" s="3" customFormat="1"/>
    <row r="877" s="3" customFormat="1"/>
    <row r="878" s="3" customFormat="1"/>
    <row r="879" s="3" customFormat="1"/>
    <row r="880" s="3" customFormat="1"/>
    <row r="881" s="3" customFormat="1"/>
    <row r="882" s="3" customFormat="1"/>
    <row r="883" s="3" customFormat="1"/>
    <row r="884" s="3" customFormat="1"/>
    <row r="885" s="3" customFormat="1"/>
    <row r="886" s="3" customFormat="1"/>
    <row r="887" s="3" customFormat="1"/>
    <row r="888" s="3" customFormat="1"/>
    <row r="889" s="3" customFormat="1"/>
    <row r="890" s="3" customFormat="1"/>
    <row r="891" s="3" customFormat="1"/>
    <row r="892" s="3" customFormat="1"/>
    <row r="893" s="3" customFormat="1"/>
    <row r="894" s="3" customFormat="1"/>
    <row r="895" s="3" customFormat="1"/>
    <row r="896" s="3" customFormat="1"/>
    <row r="897" s="3" customFormat="1"/>
    <row r="898" s="3" customFormat="1"/>
    <row r="899" s="3" customFormat="1"/>
    <row r="900" s="3" customFormat="1"/>
    <row r="901" s="3" customFormat="1"/>
    <row r="902" s="3" customFormat="1"/>
    <row r="903" s="3" customFormat="1"/>
    <row r="904" s="3" customFormat="1"/>
    <row r="905" s="3" customFormat="1"/>
    <row r="906" s="3" customFormat="1"/>
    <row r="907" s="3" customFormat="1"/>
    <row r="908" s="3" customFormat="1"/>
    <row r="909" s="3" customFormat="1"/>
    <row r="910" s="3" customFormat="1"/>
    <row r="911" s="3" customFormat="1"/>
    <row r="912" s="3" customFormat="1"/>
    <row r="913" s="3" customFormat="1"/>
    <row r="914" s="3" customFormat="1"/>
    <row r="915" s="3" customFormat="1"/>
    <row r="916" s="3" customFormat="1"/>
    <row r="917" s="3" customFormat="1"/>
    <row r="918" s="3" customFormat="1"/>
    <row r="919" s="3" customFormat="1"/>
    <row r="920" s="3" customFormat="1"/>
    <row r="921" s="3" customFormat="1"/>
    <row r="922" s="3" customFormat="1"/>
    <row r="923" s="3" customFormat="1"/>
    <row r="924" s="3" customFormat="1"/>
    <row r="925" s="3" customFormat="1"/>
    <row r="926" s="3" customFormat="1"/>
    <row r="927" s="3" customFormat="1"/>
    <row r="928" s="3" customFormat="1"/>
    <row r="929" s="3" customFormat="1"/>
    <row r="930" s="3" customFormat="1"/>
    <row r="931" s="3" customFormat="1"/>
    <row r="932" s="3" customFormat="1"/>
    <row r="933" s="3" customFormat="1"/>
    <row r="934" s="3" customFormat="1"/>
    <row r="935" s="3" customFormat="1"/>
    <row r="936" s="3" customFormat="1"/>
    <row r="937" s="3" customFormat="1"/>
    <row r="938" s="3" customFormat="1"/>
    <row r="939" s="3" customFormat="1"/>
    <row r="940" s="3" customFormat="1"/>
    <row r="941" s="3" customFormat="1"/>
    <row r="942" s="3" customFormat="1"/>
    <row r="943" s="3" customFormat="1"/>
    <row r="944" s="3" customFormat="1"/>
    <row r="945" s="3" customFormat="1"/>
    <row r="946" s="3" customFormat="1"/>
    <row r="947" s="3" customFormat="1"/>
    <row r="948" s="3" customFormat="1"/>
    <row r="949" s="3" customFormat="1"/>
    <row r="950" s="3" customFormat="1"/>
    <row r="951" s="3" customFormat="1"/>
    <row r="952" s="3" customFormat="1"/>
    <row r="953" s="3" customFormat="1"/>
    <row r="954" s="3" customFormat="1"/>
    <row r="955" s="3" customFormat="1"/>
    <row r="956" s="3" customFormat="1"/>
    <row r="957" s="3" customFormat="1"/>
    <row r="958" s="3" customFormat="1"/>
    <row r="959" s="3" customFormat="1"/>
    <row r="960" s="3" customFormat="1"/>
    <row r="961" s="3" customFormat="1"/>
    <row r="962" s="3" customFormat="1"/>
    <row r="963" s="3" customFormat="1"/>
    <row r="964" s="3" customFormat="1"/>
    <row r="965" s="3" customFormat="1"/>
    <row r="966" s="3" customFormat="1"/>
    <row r="967" s="3" customFormat="1"/>
    <row r="968" s="3" customFormat="1"/>
    <row r="969" s="3" customFormat="1"/>
    <row r="970" s="3" customFormat="1"/>
    <row r="971" s="3" customFormat="1"/>
    <row r="972" s="3" customFormat="1"/>
    <row r="973" s="3" customFormat="1"/>
    <row r="974" s="3" customFormat="1"/>
    <row r="975" s="3" customFormat="1"/>
    <row r="976" s="3" customFormat="1"/>
    <row r="977" s="3" customFormat="1"/>
    <row r="978" s="3" customFormat="1"/>
    <row r="979" s="3" customFormat="1"/>
    <row r="980" s="3" customFormat="1"/>
    <row r="981" s="3" customFormat="1"/>
    <row r="982" s="3" customFormat="1"/>
    <row r="983" s="3" customFormat="1"/>
    <row r="984" s="3" customFormat="1"/>
    <row r="985" s="3" customFormat="1"/>
    <row r="986" s="3" customFormat="1"/>
    <row r="987" s="3" customFormat="1"/>
    <row r="988" s="3" customFormat="1"/>
    <row r="989" s="3" customFormat="1"/>
    <row r="990" s="3" customFormat="1"/>
    <row r="991" s="3" customFormat="1"/>
    <row r="992" s="3" customFormat="1"/>
    <row r="993" s="3" customFormat="1"/>
    <row r="994" s="3" customFormat="1"/>
    <row r="995" s="3" customFormat="1"/>
    <row r="996" s="3" customFormat="1"/>
    <row r="997" s="3" customFormat="1"/>
    <row r="998" s="3" customFormat="1"/>
    <row r="999" s="3" customFormat="1"/>
    <row r="1000" s="3" customFormat="1"/>
    <row r="1001" s="3" customFormat="1"/>
    <row r="1002" s="3" customFormat="1"/>
    <row r="1003" s="3" customFormat="1"/>
    <row r="1004" s="3" customFormat="1"/>
    <row r="1005" s="3" customFormat="1"/>
    <row r="1006" s="3" customFormat="1"/>
    <row r="1007" s="3" customFormat="1"/>
    <row r="1008"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s="3" customFormat="1"/>
    <row r="1046" s="3" customFormat="1"/>
    <row r="1047" s="3" customFormat="1"/>
    <row r="1048" s="3" customFormat="1"/>
    <row r="1049" s="3" customFormat="1"/>
    <row r="1050" s="3" customFormat="1"/>
    <row r="1051" s="3" customFormat="1"/>
    <row r="1052" s="3" customFormat="1"/>
    <row r="1053" s="3" customFormat="1"/>
    <row r="1054" s="3" customFormat="1"/>
    <row r="1055" s="3" customFormat="1"/>
    <row r="1056" s="3" customFormat="1"/>
    <row r="1057" s="3" customFormat="1"/>
    <row r="1058" s="3" customFormat="1"/>
    <row r="1059" s="3" customFormat="1"/>
    <row r="1060" s="3" customFormat="1"/>
    <row r="1061" s="3" customFormat="1"/>
    <row r="1062" s="3" customFormat="1"/>
    <row r="1063" s="3" customFormat="1"/>
    <row r="1064" s="3" customFormat="1"/>
    <row r="1065" s="3" customFormat="1"/>
    <row r="1066" s="3" customFormat="1"/>
    <row r="1067" s="3" customFormat="1"/>
    <row r="1068" s="3" customFormat="1"/>
    <row r="1069" s="3" customFormat="1"/>
    <row r="1070" s="3" customFormat="1"/>
    <row r="1071" s="3" customFormat="1"/>
    <row r="1072" s="3" customFormat="1"/>
    <row r="1073" s="3" customFormat="1"/>
    <row r="1074" s="3" customFormat="1"/>
    <row r="1075" s="3" customFormat="1"/>
    <row r="1076" s="3" customFormat="1"/>
    <row r="1077" s="3" customFormat="1"/>
    <row r="1078" s="3" customFormat="1"/>
    <row r="1079" s="3" customFormat="1"/>
    <row r="1080" s="3" customFormat="1"/>
    <row r="1081" s="3" customFormat="1"/>
    <row r="1082" s="3" customFormat="1"/>
    <row r="1083" s="3" customFormat="1"/>
    <row r="1084" s="3" customFormat="1"/>
    <row r="1085" s="3" customFormat="1"/>
    <row r="1086" s="3" customFormat="1"/>
    <row r="1087" s="3" customFormat="1"/>
    <row r="1088" s="3" customFormat="1"/>
    <row r="1089" s="3" customFormat="1"/>
    <row r="1090" s="3" customFormat="1"/>
    <row r="1091" s="3" customFormat="1"/>
    <row r="1092" s="3" customFormat="1"/>
    <row r="1093" s="3" customFormat="1"/>
    <row r="1094" s="3" customFormat="1"/>
    <row r="1095" s="3" customFormat="1"/>
    <row r="1096" s="3" customFormat="1"/>
    <row r="1097" s="3" customFormat="1"/>
    <row r="1098" s="3" customFormat="1"/>
    <row r="1099" s="3" customFormat="1"/>
    <row r="1100" s="3" customFormat="1"/>
    <row r="1101" s="3" customFormat="1"/>
    <row r="1102" s="3" customFormat="1"/>
    <row r="1103" s="3" customFormat="1"/>
    <row r="1104" s="3" customFormat="1"/>
    <row r="1105" s="3" customFormat="1"/>
    <row r="1106" s="3" customFormat="1"/>
    <row r="1107" s="3" customFormat="1"/>
    <row r="1108" s="3" customFormat="1"/>
    <row r="1109" s="3" customFormat="1"/>
    <row r="1110" s="3" customFormat="1"/>
    <row r="1111" s="3" customFormat="1"/>
    <row r="1112" s="3" customFormat="1"/>
    <row r="1113" s="3" customFormat="1"/>
    <row r="1114" s="3" customFormat="1"/>
    <row r="1115" s="3" customFormat="1"/>
    <row r="1116" s="3" customFormat="1"/>
    <row r="1117" s="3" customFormat="1"/>
    <row r="1118" s="3" customFormat="1"/>
    <row r="1119" s="3" customFormat="1"/>
    <row r="1120" s="3" customFormat="1"/>
    <row r="1121" s="3" customFormat="1"/>
    <row r="1122" s="3" customFormat="1"/>
    <row r="1123" s="3" customFormat="1"/>
    <row r="1124" s="3" customFormat="1"/>
    <row r="1125" s="3" customFormat="1"/>
    <row r="1126" s="3" customFormat="1"/>
    <row r="1127" s="3" customFormat="1"/>
    <row r="1128" s="3" customFormat="1"/>
    <row r="1129" s="3" customFormat="1"/>
    <row r="1130" s="3" customFormat="1"/>
    <row r="1131" s="3" customFormat="1"/>
    <row r="1132" s="3" customFormat="1"/>
    <row r="1133" s="3" customFormat="1"/>
    <row r="1134" s="3" customFormat="1"/>
    <row r="1135" s="3" customFormat="1"/>
    <row r="1136" s="3" customFormat="1"/>
    <row r="1137" s="3" customFormat="1"/>
    <row r="1138" s="3" customFormat="1"/>
    <row r="1139" s="3" customFormat="1"/>
    <row r="1140" s="3" customFormat="1"/>
    <row r="1141" s="3" customFormat="1"/>
    <row r="1142" s="3" customFormat="1"/>
    <row r="1143" s="3" customFormat="1"/>
    <row r="1144" s="3" customFormat="1"/>
    <row r="1145" s="3" customFormat="1"/>
    <row r="1146" s="3" customFormat="1"/>
    <row r="1147" s="3" customFormat="1"/>
    <row r="1148" s="3" customFormat="1"/>
    <row r="1149" s="3" customFormat="1"/>
    <row r="1150" s="3" customFormat="1"/>
    <row r="1151" s="3" customFormat="1"/>
    <row r="1152" s="3" customFormat="1"/>
    <row r="1153" s="3" customFormat="1"/>
    <row r="1154" s="3" customFormat="1"/>
    <row r="1155" s="3" customFormat="1"/>
    <row r="1156" s="3" customFormat="1"/>
    <row r="1157" s="3" customFormat="1"/>
    <row r="1158" s="3" customFormat="1"/>
    <row r="1159" s="3" customFormat="1"/>
    <row r="1160" s="3" customFormat="1"/>
    <row r="1161" s="3" customFormat="1"/>
    <row r="1162" s="3" customFormat="1"/>
    <row r="1163" s="3" customFormat="1"/>
    <row r="1164" s="3" customFormat="1"/>
    <row r="1165" s="3" customFormat="1"/>
    <row r="1166" s="3" customFormat="1"/>
    <row r="1167" s="3" customFormat="1"/>
    <row r="1168" s="3" customFormat="1"/>
    <row r="1169" s="3" customFormat="1"/>
    <row r="1170" s="3" customFormat="1"/>
    <row r="1171" s="3" customFormat="1"/>
    <row r="1172" s="3" customFormat="1"/>
    <row r="1173" s="3" customFormat="1"/>
    <row r="1174" s="3" customFormat="1"/>
    <row r="1175" s="3" customFormat="1"/>
    <row r="1176" s="3" customFormat="1"/>
    <row r="1177" s="3" customFormat="1"/>
    <row r="1178" s="3" customFormat="1"/>
    <row r="1179" s="3" customFormat="1"/>
    <row r="1180" s="3" customFormat="1"/>
    <row r="1181" s="3" customFormat="1"/>
    <row r="1182" s="3" customFormat="1"/>
    <row r="1183" s="3" customFormat="1"/>
    <row r="1184" s="3" customFormat="1"/>
    <row r="1185" s="3" customFormat="1"/>
    <row r="1186" s="3" customFormat="1"/>
    <row r="1187" s="3" customFormat="1"/>
    <row r="1188" s="3" customFormat="1"/>
    <row r="1189" s="3" customFormat="1"/>
    <row r="1190" s="3" customFormat="1"/>
    <row r="1191" s="3" customFormat="1"/>
    <row r="1192" s="3" customFormat="1"/>
    <row r="1193" s="3" customFormat="1"/>
    <row r="1194" s="3" customFormat="1"/>
    <row r="1195" s="3" customFormat="1"/>
    <row r="1196" s="3" customFormat="1"/>
    <row r="1197" s="3" customFormat="1"/>
    <row r="1198" s="3" customFormat="1"/>
    <row r="1199" s="3" customFormat="1"/>
    <row r="1200" s="3" customFormat="1"/>
    <row r="1201" s="3" customFormat="1"/>
    <row r="1202" s="3" customFormat="1"/>
    <row r="1203" s="3" customFormat="1"/>
    <row r="1204" s="3" customFormat="1"/>
    <row r="1205" s="3" customFormat="1"/>
    <row r="1206" s="3" customFormat="1"/>
    <row r="1207" s="3" customFormat="1"/>
    <row r="1208" s="3" customFormat="1"/>
    <row r="1209" s="3" customFormat="1"/>
    <row r="1210" s="3" customFormat="1"/>
    <row r="1211" s="3" customFormat="1"/>
    <row r="1212" s="3" customFormat="1"/>
    <row r="1213" s="3" customFormat="1"/>
    <row r="1214" s="3" customFormat="1"/>
    <row r="1215" s="3" customFormat="1"/>
    <row r="1216" s="3" customFormat="1"/>
    <row r="1217" s="3" customFormat="1"/>
    <row r="1218" s="3" customFormat="1"/>
    <row r="1219" s="3" customFormat="1"/>
    <row r="1220" s="3" customFormat="1"/>
    <row r="1221" s="3" customFormat="1"/>
    <row r="1222" s="3" customFormat="1"/>
    <row r="1223" s="3" customFormat="1"/>
    <row r="1224" s="3" customFormat="1"/>
    <row r="1225" s="3" customFormat="1"/>
    <row r="1226" s="3" customFormat="1"/>
    <row r="1227" s="3" customFormat="1"/>
    <row r="1228" s="3" customFormat="1"/>
    <row r="1229" s="3" customFormat="1"/>
    <row r="1230" s="3" customFormat="1"/>
    <row r="1231" s="3" customFormat="1"/>
    <row r="1232" s="3" customFormat="1"/>
    <row r="1233" s="3" customFormat="1"/>
    <row r="1234" s="3" customFormat="1"/>
    <row r="1235" s="3" customFormat="1"/>
    <row r="1236" s="3" customFormat="1"/>
    <row r="1237" s="3" customFormat="1"/>
    <row r="1238" s="3" customFormat="1"/>
    <row r="1239" s="3" customFormat="1"/>
    <row r="1240" s="3" customFormat="1"/>
    <row r="1241" s="3" customFormat="1"/>
    <row r="1242" s="3" customFormat="1"/>
    <row r="1243" s="3" customFormat="1"/>
    <row r="1244" s="3" customFormat="1"/>
    <row r="1245" s="3" customFormat="1"/>
    <row r="1246" s="3" customFormat="1"/>
    <row r="1247" s="3" customFormat="1"/>
    <row r="1248" s="3" customFormat="1"/>
    <row r="1249" s="3" customFormat="1"/>
    <row r="1250" s="3" customFormat="1"/>
    <row r="1251" s="3" customFormat="1"/>
    <row r="1252" s="3" customFormat="1"/>
    <row r="1253" s="3" customFormat="1"/>
    <row r="1254" s="3" customFormat="1"/>
    <row r="1255" s="3" customFormat="1"/>
    <row r="1256" s="3" customFormat="1"/>
    <row r="1257" s="3" customFormat="1"/>
    <row r="1258" s="3" customFormat="1"/>
    <row r="1259" s="3" customFormat="1"/>
    <row r="1260" s="3" customFormat="1"/>
    <row r="1261" s="3" customFormat="1"/>
    <row r="1262" s="3" customFormat="1"/>
    <row r="1263" s="3" customFormat="1"/>
    <row r="1264" s="3" customFormat="1"/>
    <row r="1265" s="3" customFormat="1"/>
    <row r="1266" s="3" customFormat="1"/>
    <row r="1267" s="3" customFormat="1"/>
    <row r="1268" s="3" customFormat="1"/>
    <row r="1269" s="3" customFormat="1"/>
    <row r="1270" s="3" customFormat="1"/>
    <row r="1271" s="3" customFormat="1"/>
    <row r="1272" s="3" customFormat="1"/>
    <row r="1273" s="3" customFormat="1"/>
    <row r="1274" s="3" customFormat="1"/>
    <row r="1275" s="3" customFormat="1"/>
    <row r="1276" s="3" customFormat="1"/>
    <row r="1277" s="3" customFormat="1"/>
    <row r="1278" s="3" customFormat="1"/>
    <row r="1279" s="3" customFormat="1"/>
    <row r="1280" s="3" customFormat="1"/>
    <row r="1281" s="3" customFormat="1"/>
    <row r="1282" s="3" customFormat="1"/>
    <row r="1283" s="3" customFormat="1"/>
    <row r="1284" s="3" customFormat="1"/>
    <row r="1285" s="3" customFormat="1"/>
    <row r="1286" s="3" customFormat="1"/>
    <row r="1287" s="3" customFormat="1"/>
    <row r="1288" s="3" customFormat="1"/>
    <row r="1289" s="3" customFormat="1"/>
    <row r="1290" s="3" customFormat="1"/>
    <row r="1291" s="3" customFormat="1"/>
    <row r="1292" s="3" customFormat="1"/>
    <row r="1293" s="3" customFormat="1"/>
    <row r="1294" s="3" customFormat="1"/>
    <row r="1295" s="3" customFormat="1"/>
    <row r="1296" s="3" customFormat="1"/>
    <row r="1297" s="3" customFormat="1"/>
    <row r="1298" s="3" customFormat="1"/>
    <row r="1299" s="3" customFormat="1"/>
    <row r="1300" s="3" customFormat="1"/>
    <row r="1301" s="3" customFormat="1"/>
    <row r="1302" s="3" customFormat="1"/>
    <row r="1303" s="3" customFormat="1"/>
    <row r="1304" s="3" customFormat="1"/>
    <row r="1305" s="3" customFormat="1"/>
    <row r="1306" s="3" customFormat="1"/>
    <row r="1307" s="3" customFormat="1"/>
    <row r="1308" s="3" customFormat="1"/>
    <row r="1309" s="3" customFormat="1"/>
    <row r="1310" s="3" customFormat="1"/>
    <row r="1311" s="3" customFormat="1"/>
    <row r="1312" s="3" customFormat="1"/>
    <row r="1313" s="3" customFormat="1"/>
    <row r="1314" s="3" customFormat="1"/>
    <row r="1315" s="3" customFormat="1"/>
    <row r="1316" s="3" customFormat="1"/>
    <row r="1317" s="3" customFormat="1"/>
    <row r="1318" s="3" customFormat="1"/>
    <row r="1319" s="3" customFormat="1"/>
    <row r="1320" s="3" customFormat="1"/>
    <row r="1321" s="3" customFormat="1"/>
    <row r="1322" s="3" customFormat="1"/>
    <row r="1323" s="3" customFormat="1"/>
    <row r="1324" s="3" customFormat="1"/>
    <row r="1325" s="3" customFormat="1"/>
    <row r="1326" s="3" customFormat="1"/>
    <row r="1327" s="3" customFormat="1"/>
    <row r="1328" s="3" customFormat="1"/>
    <row r="1329" s="3" customFormat="1"/>
    <row r="1330" s="3" customFormat="1"/>
    <row r="1331" s="3" customFormat="1"/>
    <row r="1332" s="3" customFormat="1"/>
    <row r="1333" s="3" customFormat="1"/>
    <row r="1334" s="3" customFormat="1"/>
    <row r="1335" s="3" customFormat="1"/>
    <row r="1336" s="3" customFormat="1"/>
    <row r="1337" s="3" customFormat="1"/>
    <row r="1338" s="3" customFormat="1"/>
    <row r="1339" s="3" customFormat="1"/>
    <row r="1340" s="3" customFormat="1"/>
    <row r="1341" s="3" customFormat="1"/>
    <row r="1342" s="3" customFormat="1"/>
    <row r="1343" s="3" customFormat="1"/>
    <row r="1344" s="3" customFormat="1"/>
    <row r="1345" s="3" customFormat="1"/>
    <row r="1346" s="3" customFormat="1"/>
    <row r="1347" s="3" customFormat="1"/>
    <row r="1348" s="3" customFormat="1"/>
    <row r="1349" s="3" customFormat="1"/>
    <row r="1350" s="3" customFormat="1"/>
    <row r="1351" s="3" customFormat="1"/>
    <row r="1352" s="3" customFormat="1"/>
    <row r="1353" s="3" customFormat="1"/>
    <row r="1354" s="3" customFormat="1"/>
    <row r="1355" s="3" customFormat="1"/>
    <row r="1356" s="3" customFormat="1"/>
    <row r="1357" s="3" customFormat="1"/>
    <row r="1358" s="3" customFormat="1"/>
    <row r="1359" s="3" customFormat="1"/>
    <row r="1360" s="3" customFormat="1"/>
    <row r="1361" s="3" customFormat="1"/>
    <row r="1362" s="3" customFormat="1"/>
    <row r="1363" s="3" customFormat="1"/>
    <row r="1364" s="3" customFormat="1"/>
    <row r="1365" s="3" customFormat="1"/>
    <row r="1366" s="3" customFormat="1"/>
    <row r="1367" s="3" customFormat="1"/>
    <row r="1368" s="3" customFormat="1"/>
    <row r="1369" s="3" customFormat="1"/>
    <row r="1370" s="3" customFormat="1"/>
    <row r="1371" s="3" customFormat="1"/>
    <row r="1372" s="3" customFormat="1"/>
    <row r="1373" s="3" customFormat="1"/>
    <row r="1374" s="3" customFormat="1"/>
    <row r="1375" s="3" customFormat="1"/>
    <row r="1376" s="3" customFormat="1"/>
    <row r="1377" s="3" customFormat="1"/>
    <row r="1378" s="3" customFormat="1"/>
    <row r="1379" s="3" customFormat="1"/>
    <row r="1380" s="3" customFormat="1"/>
    <row r="1381" s="3" customFormat="1"/>
    <row r="1382" s="3" customFormat="1"/>
    <row r="1383" s="3" customFormat="1"/>
    <row r="1384" s="3" customFormat="1"/>
    <row r="1385" s="3" customFormat="1"/>
    <row r="1386" s="3" customFormat="1"/>
    <row r="1387" s="3" customFormat="1"/>
    <row r="1388" s="3" customFormat="1"/>
    <row r="1389" s="3" customFormat="1"/>
    <row r="1390" s="3" customFormat="1"/>
    <row r="1391" s="3" customFormat="1"/>
    <row r="1392" s="3" customFormat="1"/>
    <row r="1393" s="3" customFormat="1"/>
    <row r="1394" s="3" customFormat="1"/>
    <row r="1395" s="3" customFormat="1"/>
    <row r="1396" s="3" customFormat="1"/>
    <row r="1397" s="3" customFormat="1"/>
    <row r="1398" s="3" customFormat="1"/>
    <row r="1399" s="3" customFormat="1"/>
    <row r="1400" s="3" customFormat="1"/>
    <row r="1401" s="3" customFormat="1"/>
    <row r="1402" s="3" customFormat="1"/>
    <row r="1403" s="3" customFormat="1"/>
    <row r="1404" s="3" customFormat="1"/>
    <row r="1405" s="3" customFormat="1"/>
    <row r="1406" s="3" customFormat="1"/>
    <row r="1407" s="3" customFormat="1"/>
    <row r="1408" s="3" customFormat="1"/>
    <row r="1409" s="3" customFormat="1"/>
    <row r="1410" s="3" customFormat="1"/>
    <row r="1411" s="3" customFormat="1"/>
    <row r="1412" s="3" customFormat="1"/>
    <row r="1413" s="3" customFormat="1"/>
    <row r="1414" s="3" customFormat="1"/>
    <row r="1415" s="3" customFormat="1"/>
    <row r="1416" s="3" customFormat="1"/>
    <row r="1417" s="3" customFormat="1"/>
    <row r="1418" s="3" customFormat="1"/>
    <row r="1419" s="3" customFormat="1"/>
    <row r="1420" s="3" customFormat="1"/>
    <row r="1421" s="3" customFormat="1"/>
    <row r="1422" s="3" customFormat="1"/>
    <row r="1423" s="3" customFormat="1"/>
    <row r="1424" s="3" customFormat="1"/>
    <row r="1425" s="3" customFormat="1"/>
    <row r="1426" s="3" customFormat="1"/>
    <row r="1427" s="3" customFormat="1"/>
    <row r="1428" s="3" customFormat="1"/>
    <row r="1429" s="3" customFormat="1"/>
    <row r="1430" s="3" customFormat="1"/>
    <row r="1431" s="3" customFormat="1"/>
    <row r="1432" s="3" customFormat="1"/>
    <row r="1433" s="3" customFormat="1"/>
    <row r="1434" s="3" customFormat="1"/>
    <row r="1435" s="3" customFormat="1"/>
    <row r="1436" s="3" customFormat="1"/>
    <row r="1437" s="3" customFormat="1"/>
    <row r="1438" s="3" customFormat="1"/>
    <row r="1439" s="3" customFormat="1"/>
    <row r="1440" s="3" customFormat="1"/>
    <row r="1441" s="3" customFormat="1"/>
    <row r="1442" s="3" customFormat="1"/>
    <row r="1443" s="3" customFormat="1"/>
    <row r="1444" s="3" customFormat="1"/>
    <row r="1445" s="3" customFormat="1"/>
    <row r="1446" s="3" customFormat="1"/>
    <row r="1447" s="3" customFormat="1"/>
    <row r="1448" s="3" customFormat="1"/>
    <row r="1449" s="3" customFormat="1"/>
    <row r="1450" s="3" customFormat="1"/>
    <row r="1451" s="3" customFormat="1"/>
    <row r="1452" s="3" customFormat="1"/>
    <row r="1453" s="3" customFormat="1"/>
    <row r="1454" s="3" customFormat="1"/>
    <row r="1455" s="3" customFormat="1"/>
    <row r="1456" s="3" customFormat="1"/>
    <row r="1457" s="3" customFormat="1"/>
    <row r="1458" s="3" customFormat="1"/>
    <row r="1459" s="3" customFormat="1"/>
    <row r="1460" s="3" customFormat="1"/>
    <row r="1461" s="3" customFormat="1"/>
    <row r="1462" s="3" customFormat="1"/>
    <row r="1463" s="3" customFormat="1"/>
    <row r="1464" s="3" customFormat="1"/>
    <row r="1465" s="3" customFormat="1"/>
    <row r="1466" s="3" customFormat="1"/>
    <row r="1467" s="3" customFormat="1"/>
    <row r="1468" s="3" customFormat="1"/>
    <row r="1469" s="3" customFormat="1"/>
    <row r="1470" s="3" customFormat="1"/>
    <row r="1471" s="3" customFormat="1"/>
    <row r="1472" s="3" customFormat="1"/>
    <row r="1473" s="3" customFormat="1"/>
    <row r="1474" s="3" customFormat="1"/>
    <row r="1475" s="3" customFormat="1"/>
    <row r="1476" s="3" customFormat="1"/>
    <row r="1477" s="3" customFormat="1"/>
    <row r="1478" s="3" customFormat="1"/>
    <row r="1479" s="3" customFormat="1"/>
    <row r="1480" s="3" customFormat="1"/>
    <row r="1481" s="3" customFormat="1"/>
    <row r="1482" s="3" customFormat="1"/>
    <row r="1483" s="3" customFormat="1"/>
    <row r="1484" s="3" customFormat="1"/>
    <row r="1485" s="3" customFormat="1"/>
    <row r="1486" s="3" customFormat="1"/>
    <row r="1487" s="3" customFormat="1"/>
    <row r="1488" s="3" customFormat="1"/>
    <row r="1489" s="3" customFormat="1"/>
    <row r="1490" s="3" customFormat="1"/>
    <row r="1491" s="3" customFormat="1"/>
    <row r="1492" s="3" customFormat="1"/>
    <row r="1493" s="3" customFormat="1"/>
    <row r="1494" s="3" customFormat="1"/>
    <row r="1495" s="3" customFormat="1"/>
    <row r="1496" s="3" customFormat="1"/>
    <row r="1497" s="3" customFormat="1"/>
    <row r="1498" s="3" customFormat="1"/>
    <row r="1499" s="3" customFormat="1"/>
    <row r="1500" s="3" customFormat="1"/>
    <row r="1501" s="3" customFormat="1"/>
    <row r="1502" s="3" customFormat="1"/>
    <row r="1503" s="3" customFormat="1"/>
    <row r="1504" s="3" customFormat="1"/>
    <row r="1505" s="3" customFormat="1"/>
    <row r="1506" s="3" customFormat="1"/>
    <row r="1507" s="3" customFormat="1"/>
    <row r="1508" s="3" customFormat="1"/>
    <row r="1509" s="3" customFormat="1"/>
    <row r="1510" s="3" customFormat="1"/>
    <row r="1511" s="3" customFormat="1"/>
    <row r="1512" s="3" customFormat="1"/>
    <row r="1513" s="3" customFormat="1"/>
    <row r="1514" s="3" customFormat="1"/>
    <row r="1515" s="3" customFormat="1"/>
    <row r="1516" s="3" customFormat="1"/>
    <row r="1517" s="3" customFormat="1"/>
    <row r="1518" s="3" customFormat="1"/>
    <row r="1519" s="3" customFormat="1"/>
    <row r="1520" s="3" customFormat="1"/>
    <row r="1521" s="3" customFormat="1"/>
    <row r="1522" s="3" customFormat="1"/>
    <row r="1523" s="3" customFormat="1"/>
    <row r="1524" s="3" customFormat="1"/>
    <row r="1525" s="3" customFormat="1"/>
    <row r="1526" s="3" customFormat="1"/>
    <row r="1527" s="3" customFormat="1"/>
    <row r="1528" s="3" customFormat="1"/>
    <row r="1529" s="3" customFormat="1"/>
    <row r="1530" s="3" customFormat="1"/>
    <row r="1531" s="3" customFormat="1"/>
    <row r="1532" s="3" customFormat="1"/>
    <row r="1533" s="3" customFormat="1"/>
    <row r="1534" s="3" customFormat="1"/>
    <row r="1535" s="3" customFormat="1"/>
    <row r="1536" s="3" customFormat="1"/>
    <row r="1537" s="3" customFormat="1"/>
    <row r="1538" s="3" customFormat="1"/>
    <row r="1539" s="3" customFormat="1"/>
    <row r="1540" s="3" customFormat="1"/>
    <row r="1541" s="3" customFormat="1"/>
    <row r="1542" s="3" customFormat="1"/>
    <row r="1543" s="3" customFormat="1"/>
    <row r="1544" s="3" customFormat="1"/>
    <row r="1545" s="3" customFormat="1"/>
    <row r="1546" s="3" customFormat="1"/>
    <row r="1547" s="3" customFormat="1"/>
    <row r="1548" s="3" customFormat="1"/>
    <row r="1549" s="3" customFormat="1"/>
    <row r="1550" s="3" customFormat="1"/>
    <row r="1551" s="3" customFormat="1"/>
    <row r="1552" s="3" customFormat="1"/>
    <row r="1553" s="3" customFormat="1"/>
    <row r="1554" s="3" customFormat="1"/>
    <row r="1555" s="3" customFormat="1"/>
    <row r="1556" s="3" customFormat="1"/>
    <row r="1557" s="3" customFormat="1"/>
    <row r="1558" s="3" customFormat="1"/>
    <row r="1559" s="3" customFormat="1"/>
    <row r="1560" s="3" customFormat="1"/>
    <row r="1561" s="3" customFormat="1"/>
    <row r="1562" s="3" customFormat="1"/>
    <row r="1563" s="3" customFormat="1"/>
    <row r="1564" s="3" customFormat="1"/>
    <row r="1565" s="3" customFormat="1"/>
    <row r="1566" s="3" customFormat="1"/>
    <row r="1567" s="3" customFormat="1"/>
    <row r="1568" s="3" customFormat="1"/>
    <row r="1569" s="3" customFormat="1"/>
    <row r="1570" s="3" customFormat="1"/>
    <row r="1571" s="3" customFormat="1"/>
    <row r="1572" s="3" customFormat="1"/>
    <row r="1573" s="3" customFormat="1"/>
    <row r="1574" s="3" customFormat="1"/>
    <row r="1575" s="3" customFormat="1"/>
    <row r="1576" s="3" customFormat="1"/>
    <row r="1577" s="3" customFormat="1"/>
    <row r="1578" s="3" customFormat="1"/>
    <row r="1579" s="3" customFormat="1"/>
    <row r="1580" s="3" customFormat="1"/>
    <row r="1581" s="3" customFormat="1"/>
    <row r="1582" s="3" customFormat="1"/>
    <row r="1583" s="3" customFormat="1"/>
    <row r="1584" s="3" customFormat="1"/>
    <row r="1585" s="3" customFormat="1"/>
    <row r="1586" s="3" customFormat="1"/>
    <row r="1587" s="3" customFormat="1"/>
    <row r="1588" s="3" customFormat="1"/>
    <row r="1589" s="3" customFormat="1"/>
    <row r="1590" s="3" customFormat="1"/>
    <row r="1591" s="3" customFormat="1"/>
    <row r="1592" s="3" customFormat="1"/>
    <row r="1593" s="3" customFormat="1"/>
    <row r="1594" s="3" customFormat="1"/>
    <row r="1595" s="3" customFormat="1"/>
    <row r="1596" s="3" customFormat="1"/>
    <row r="1597" s="3" customFormat="1"/>
    <row r="1598" s="3" customFormat="1"/>
    <row r="1599" s="3" customFormat="1"/>
    <row r="1600" s="3" customFormat="1"/>
    <row r="1601" s="3" customFormat="1"/>
    <row r="1602" s="3" customFormat="1"/>
    <row r="1603" s="3" customFormat="1"/>
    <row r="1604" s="3" customFormat="1"/>
    <row r="1605" s="3" customFormat="1"/>
    <row r="1606" s="3" customFormat="1"/>
    <row r="1607" s="3" customFormat="1"/>
    <row r="1608" s="3" customFormat="1"/>
    <row r="1609" s="3" customFormat="1"/>
    <row r="1610" s="3" customFormat="1"/>
    <row r="1611" s="3" customFormat="1"/>
    <row r="1612" s="3" customFormat="1"/>
    <row r="1613" s="3" customFormat="1"/>
    <row r="1614" s="3" customFormat="1"/>
    <row r="1615" s="3" customFormat="1"/>
    <row r="1616" s="3" customFormat="1"/>
    <row r="1617" s="3" customFormat="1"/>
    <row r="1618" s="3" customFormat="1"/>
    <row r="1619" s="3" customFormat="1"/>
    <row r="1620" s="3" customFormat="1"/>
    <row r="1621" s="3" customFormat="1"/>
    <row r="1622" s="3" customFormat="1"/>
    <row r="1623" s="3" customFormat="1"/>
    <row r="1624" s="3" customFormat="1"/>
    <row r="1625" s="3" customFormat="1"/>
    <row r="1626" s="3" customFormat="1"/>
    <row r="1627" s="3" customFormat="1"/>
    <row r="1628" s="3" customFormat="1"/>
    <row r="1629" s="3" customFormat="1"/>
    <row r="1630" s="3" customFormat="1"/>
    <row r="1631" s="3" customFormat="1"/>
    <row r="1632" s="3" customFormat="1"/>
    <row r="1633" s="3" customFormat="1"/>
    <row r="1634" s="3" customFormat="1"/>
    <row r="1635" s="3" customFormat="1"/>
    <row r="1636" s="3" customFormat="1"/>
    <row r="1637" s="3" customFormat="1"/>
    <row r="1638" s="3" customFormat="1"/>
    <row r="1639" s="3" customFormat="1"/>
    <row r="1640" s="3" customFormat="1"/>
    <row r="1641" s="3" customFormat="1"/>
    <row r="1642" s="3" customFormat="1"/>
    <row r="1643" s="3" customFormat="1"/>
    <row r="1644" s="3" customFormat="1"/>
    <row r="1645" s="3" customFormat="1"/>
    <row r="1646" s="3" customFormat="1"/>
    <row r="1647" s="3" customFormat="1"/>
    <row r="1648" s="3" customFormat="1"/>
    <row r="1649" s="3" customFormat="1"/>
    <row r="1650" s="3" customFormat="1"/>
    <row r="1651" s="3" customFormat="1"/>
    <row r="1652" s="3" customFormat="1"/>
    <row r="1653" s="3" customFormat="1"/>
    <row r="1654" s="3" customFormat="1"/>
    <row r="1655" s="3" customFormat="1"/>
    <row r="1656" s="3" customFormat="1"/>
    <row r="1657" s="3" customFormat="1"/>
    <row r="1658" s="3" customFormat="1"/>
    <row r="1659" s="3" customFormat="1"/>
    <row r="1660" s="3" customFormat="1"/>
    <row r="1661" s="3" customFormat="1"/>
    <row r="1662" s="3" customFormat="1"/>
    <row r="1663" s="3" customFormat="1"/>
    <row r="1664" s="3" customFormat="1"/>
    <row r="1665" s="3" customFormat="1"/>
    <row r="1666" s="3" customFormat="1"/>
    <row r="1667" s="3" customFormat="1"/>
    <row r="1668" s="3" customFormat="1"/>
    <row r="1669" s="3" customFormat="1"/>
    <row r="1670" s="3" customFormat="1"/>
    <row r="1671" s="3" customFormat="1"/>
    <row r="1672" s="3" customFormat="1"/>
    <row r="1673" s="3" customFormat="1"/>
    <row r="1674" s="3" customFormat="1"/>
    <row r="1675" s="3" customFormat="1"/>
    <row r="1676" s="3" customFormat="1"/>
    <row r="1677" s="3" customFormat="1"/>
    <row r="1678" s="3" customFormat="1"/>
    <row r="1679" s="3" customFormat="1"/>
    <row r="1680" s="3" customFormat="1"/>
    <row r="1681" s="3" customFormat="1"/>
    <row r="1682" s="3" customFormat="1"/>
    <row r="1683" s="3" customFormat="1"/>
    <row r="1684" s="3" customFormat="1"/>
    <row r="1685" s="3" customFormat="1"/>
    <row r="1686" s="3" customFormat="1"/>
    <row r="1687" s="3" customFormat="1"/>
    <row r="1688" s="3" customFormat="1"/>
    <row r="1689" s="3" customFormat="1"/>
    <row r="1690" s="3" customFormat="1"/>
    <row r="1691" s="3" customFormat="1"/>
    <row r="1692" s="3" customFormat="1"/>
    <row r="1693" s="3" customFormat="1"/>
    <row r="1694" s="3" customFormat="1"/>
    <row r="1695" s="3" customFormat="1"/>
    <row r="1696" s="3" customFormat="1"/>
    <row r="1697" s="3" customFormat="1"/>
    <row r="1698" s="3" customFormat="1"/>
    <row r="1699" s="3" customFormat="1"/>
    <row r="1700" s="3" customFormat="1"/>
    <row r="1701" s="3" customFormat="1"/>
    <row r="1702" s="3" customFormat="1"/>
    <row r="1703" s="3" customFormat="1"/>
    <row r="1704" s="3" customFormat="1"/>
    <row r="1705" s="3" customFormat="1"/>
    <row r="1706" s="3" customFormat="1"/>
    <row r="1707" s="3" customFormat="1"/>
    <row r="1708" s="3" customFormat="1"/>
    <row r="1709" s="3" customFormat="1"/>
    <row r="1710" s="3" customFormat="1"/>
    <row r="1711" s="3" customFormat="1"/>
    <row r="1712" s="3" customFormat="1"/>
    <row r="1713" s="3" customFormat="1"/>
    <row r="1714" s="3" customFormat="1"/>
    <row r="1715" s="3" customFormat="1"/>
    <row r="1716" s="3" customFormat="1"/>
    <row r="1717" s="3" customFormat="1"/>
    <row r="1718" s="3" customFormat="1"/>
    <row r="1719" s="3" customFormat="1"/>
    <row r="1720" s="3" customFormat="1"/>
    <row r="1721" s="3" customFormat="1"/>
    <row r="1722" s="3" customFormat="1"/>
    <row r="1723" s="3" customFormat="1"/>
    <row r="1724" s="3" customFormat="1"/>
    <row r="1725" s="3" customFormat="1"/>
    <row r="1726" s="3" customFormat="1"/>
    <row r="1727" s="3" customFormat="1"/>
    <row r="1728" s="3" customFormat="1"/>
    <row r="1729" s="3" customFormat="1"/>
    <row r="1730" s="3" customFormat="1"/>
    <row r="1731" s="3" customFormat="1"/>
    <row r="1732" s="3" customFormat="1"/>
    <row r="1733" s="3" customFormat="1"/>
    <row r="1734" s="3" customFormat="1"/>
    <row r="1735" s="3" customFormat="1"/>
    <row r="1736" s="3" customFormat="1"/>
    <row r="1737" s="3" customFormat="1"/>
    <row r="1738" s="3" customFormat="1"/>
    <row r="1739" s="3" customFormat="1"/>
    <row r="1740" s="3" customFormat="1"/>
    <row r="1741" s="3" customFormat="1"/>
    <row r="1742" s="3" customFormat="1"/>
    <row r="1743" s="3" customFormat="1"/>
    <row r="1744" s="3" customFormat="1"/>
    <row r="1745" s="3" customFormat="1"/>
    <row r="1746" s="3" customFormat="1"/>
    <row r="1747" s="3" customFormat="1"/>
    <row r="1748" s="3" customFormat="1"/>
    <row r="1749" s="3" customFormat="1"/>
    <row r="1750" s="3" customFormat="1"/>
    <row r="1751" s="3" customFormat="1"/>
    <row r="1752" s="3" customFormat="1"/>
    <row r="1753" s="3" customFormat="1"/>
    <row r="1754" s="3" customFormat="1"/>
    <row r="1755" s="3" customFormat="1"/>
    <row r="1756" s="3" customFormat="1"/>
    <row r="1757" s="3" customFormat="1"/>
    <row r="1758" s="3" customFormat="1"/>
    <row r="1759" s="3" customFormat="1"/>
    <row r="1760" s="3" customFormat="1"/>
    <row r="1761" s="3" customFormat="1"/>
    <row r="1762" s="3" customFormat="1"/>
    <row r="1763" s="3" customFormat="1"/>
    <row r="1764" s="3" customFormat="1"/>
    <row r="1765" s="3" customFormat="1"/>
    <row r="1766" s="3" customFormat="1"/>
    <row r="1767" s="3" customFormat="1"/>
    <row r="1768" s="3" customFormat="1"/>
    <row r="1769" s="3" customFormat="1"/>
    <row r="1770" s="3" customFormat="1"/>
    <row r="1771" s="3" customFormat="1"/>
    <row r="1772" s="3" customFormat="1"/>
    <row r="1773" s="3" customFormat="1"/>
    <row r="1774" s="3" customFormat="1"/>
    <row r="1775" s="3" customFormat="1"/>
    <row r="1776" s="3" customFormat="1"/>
    <row r="1777" s="3" customFormat="1"/>
    <row r="1778" s="3" customFormat="1"/>
    <row r="1779" s="3" customFormat="1"/>
    <row r="1780" s="3" customFormat="1"/>
    <row r="1781" s="3" customFormat="1"/>
    <row r="1782" s="3" customFormat="1"/>
    <row r="1783" s="3" customFormat="1"/>
    <row r="1784" s="3" customFormat="1"/>
    <row r="1785" s="3" customFormat="1"/>
    <row r="1786" s="3" customFormat="1"/>
    <row r="1787" s="3" customFormat="1"/>
    <row r="1788" s="3" customFormat="1"/>
    <row r="1789" s="3" customFormat="1"/>
    <row r="1790" s="3" customFormat="1"/>
    <row r="1791" s="3" customFormat="1"/>
    <row r="1792" s="3" customFormat="1"/>
    <row r="1793" s="3" customFormat="1"/>
    <row r="1794" s="3" customFormat="1"/>
    <row r="1795" s="3" customFormat="1"/>
    <row r="1796" s="3" customFormat="1"/>
    <row r="1797" s="3" customFormat="1"/>
    <row r="1798" s="3" customFormat="1"/>
    <row r="1799" s="3" customFormat="1"/>
    <row r="1800" s="3" customFormat="1"/>
    <row r="1801" s="3" customFormat="1"/>
    <row r="1802" s="3" customFormat="1"/>
    <row r="1803" s="3" customFormat="1"/>
    <row r="1804" s="3" customFormat="1"/>
    <row r="1805" s="3" customFormat="1"/>
    <row r="1806" s="3" customFormat="1"/>
    <row r="1807" s="3" customFormat="1"/>
    <row r="1808" s="3" customFormat="1"/>
    <row r="1809" s="3" customFormat="1"/>
    <row r="1810" s="3" customFormat="1"/>
    <row r="1811" s="3" customFormat="1"/>
    <row r="1812" s="3" customFormat="1"/>
    <row r="1813" s="3" customFormat="1"/>
    <row r="1814" s="3" customFormat="1"/>
    <row r="1815" s="3" customFormat="1"/>
    <row r="1816" s="3" customFormat="1"/>
    <row r="1817" s="3" customFormat="1"/>
    <row r="1818" s="3" customFormat="1"/>
    <row r="1819" s="3" customFormat="1"/>
    <row r="1820" s="3" customFormat="1"/>
    <row r="1821" s="3" customFormat="1"/>
    <row r="1822" s="3" customFormat="1"/>
    <row r="1823" s="3" customFormat="1"/>
    <row r="1824" s="3" customFormat="1"/>
    <row r="1825" s="3" customFormat="1"/>
    <row r="1826" s="3" customFormat="1"/>
    <row r="1827" s="3" customFormat="1"/>
    <row r="1828" s="3" customFormat="1"/>
    <row r="1829" s="3" customFormat="1"/>
    <row r="1830" s="3" customFormat="1"/>
    <row r="1831" s="3" customFormat="1"/>
    <row r="1832" s="3" customFormat="1"/>
    <row r="1833" s="3" customFormat="1"/>
    <row r="1834" s="3" customFormat="1"/>
    <row r="1835" s="3" customFormat="1"/>
    <row r="1836" s="3" customFormat="1"/>
    <row r="1837" s="3" customFormat="1"/>
    <row r="1838" s="3" customFormat="1"/>
    <row r="1839" s="3" customFormat="1"/>
    <row r="1840" s="3" customFormat="1"/>
    <row r="1841" s="3" customFormat="1"/>
    <row r="1842" s="3" customFormat="1"/>
    <row r="1843" s="3" customFormat="1"/>
    <row r="1844" s="3" customFormat="1"/>
    <row r="1845" s="3" customFormat="1"/>
    <row r="1846" s="3" customFormat="1"/>
    <row r="1847" s="3" customFormat="1"/>
    <row r="1848" s="3" customFormat="1"/>
    <row r="1849" s="3" customFormat="1"/>
    <row r="1850" s="3" customFormat="1"/>
    <row r="1851" s="3" customFormat="1"/>
    <row r="1852" s="3" customFormat="1"/>
    <row r="1853" s="3" customFormat="1"/>
    <row r="1854" s="3" customFormat="1"/>
    <row r="1855" s="3" customFormat="1"/>
    <row r="1856" s="3" customFormat="1"/>
    <row r="1857" s="3" customFormat="1"/>
    <row r="1858" s="3" customFormat="1"/>
    <row r="1859" s="3" customFormat="1"/>
    <row r="1860" s="3" customFormat="1"/>
    <row r="1861" s="3" customFormat="1"/>
    <row r="1862" s="3" customFormat="1"/>
    <row r="1863" s="3" customFormat="1"/>
    <row r="1864" s="3" customFormat="1"/>
    <row r="1865" s="3" customFormat="1"/>
    <row r="1866" s="3" customFormat="1"/>
    <row r="1867" s="3" customFormat="1"/>
    <row r="1868" s="3" customFormat="1"/>
    <row r="1869" s="3" customFormat="1"/>
    <row r="1870" s="3" customFormat="1"/>
    <row r="1871" s="3" customFormat="1"/>
    <row r="1872" s="3" customFormat="1"/>
    <row r="1873" s="3" customFormat="1"/>
    <row r="1874" s="3" customFormat="1"/>
    <row r="1875" s="3" customFormat="1"/>
    <row r="1876" s="3" customFormat="1"/>
    <row r="1877" s="3" customFormat="1"/>
    <row r="1878" s="3" customFormat="1"/>
    <row r="1879" s="3" customFormat="1"/>
    <row r="1880" s="3" customFormat="1"/>
    <row r="1881" s="3" customFormat="1"/>
    <row r="1882" s="3" customFormat="1"/>
    <row r="1883" s="3" customFormat="1"/>
    <row r="1884" s="3" customFormat="1"/>
    <row r="1885" s="3" customFormat="1"/>
    <row r="1886" s="3" customFormat="1"/>
    <row r="1887" s="3" customFormat="1"/>
    <row r="1888" s="3" customFormat="1"/>
    <row r="1889" s="3" customFormat="1"/>
    <row r="1890" s="3" customFormat="1"/>
    <row r="1891" s="3" customFormat="1"/>
    <row r="1892" s="3" customFormat="1"/>
    <row r="1893" s="3" customFormat="1"/>
    <row r="1894" s="3" customFormat="1"/>
    <row r="1895" s="3" customFormat="1"/>
    <row r="1896" s="3" customFormat="1"/>
    <row r="1897" s="3" customFormat="1"/>
    <row r="1898" s="3" customFormat="1"/>
    <row r="1899" s="3" customFormat="1"/>
    <row r="1900" s="3" customFormat="1"/>
    <row r="1901" s="3" customFormat="1"/>
    <row r="1902" s="3" customFormat="1"/>
    <row r="1903" s="3" customFormat="1"/>
    <row r="1904" s="3" customFormat="1"/>
    <row r="1905" s="3" customFormat="1"/>
    <row r="1906" s="3" customFormat="1"/>
    <row r="1907" s="3" customFormat="1"/>
    <row r="1908" s="3" customFormat="1"/>
    <row r="1909" s="3" customFormat="1"/>
    <row r="1910" s="3" customFormat="1"/>
    <row r="1911" s="3" customFormat="1"/>
    <row r="1912" s="3" customFormat="1"/>
    <row r="1913" s="3" customFormat="1"/>
    <row r="1914" s="3" customFormat="1"/>
    <row r="1915" s="3" customFormat="1"/>
    <row r="1916" s="3" customFormat="1"/>
    <row r="1917" s="3" customFormat="1"/>
    <row r="1918" s="3" customFormat="1"/>
    <row r="1919" s="3" customFormat="1"/>
    <row r="1920" s="3" customFormat="1"/>
    <row r="1921" s="3" customFormat="1"/>
    <row r="1922" s="3" customFormat="1"/>
    <row r="1923" s="3" customFormat="1"/>
    <row r="1924" s="3" customFormat="1"/>
    <row r="1925" s="3" customFormat="1"/>
    <row r="1926" s="3" customFormat="1"/>
    <row r="1927" s="3" customFormat="1"/>
    <row r="1928" s="3" customFormat="1"/>
    <row r="1929" s="3" customFormat="1"/>
    <row r="1930" s="3" customFormat="1"/>
    <row r="1931" s="3" customFormat="1"/>
    <row r="1932" s="3" customFormat="1"/>
    <row r="1933" s="3" customFormat="1"/>
    <row r="1934" s="3" customFormat="1"/>
    <row r="1935" s="3" customFormat="1"/>
    <row r="1936" s="3" customFormat="1"/>
    <row r="1937" s="3" customFormat="1"/>
    <row r="1938" s="3" customFormat="1"/>
    <row r="1939" s="3" customFormat="1"/>
    <row r="1940" s="3" customFormat="1"/>
    <row r="1941" s="3" customFormat="1"/>
    <row r="1942" s="3" customFormat="1"/>
    <row r="1943" s="3" customFormat="1"/>
    <row r="1944" s="3" customFormat="1"/>
    <row r="1945" s="3" customFormat="1"/>
    <row r="1946" s="3" customFormat="1"/>
    <row r="1947" s="3" customFormat="1"/>
    <row r="1948" s="3" customFormat="1"/>
    <row r="1949" s="3" customFormat="1"/>
    <row r="1950" s="3" customFormat="1"/>
    <row r="1951" s="3" customFormat="1"/>
    <row r="1952" s="3" customFormat="1"/>
    <row r="1953" s="3" customFormat="1"/>
    <row r="1954" s="3" customFormat="1"/>
    <row r="1955" s="3" customFormat="1"/>
    <row r="1956" s="3" customFormat="1"/>
    <row r="1957" s="3" customFormat="1"/>
    <row r="1958" s="3" customFormat="1"/>
    <row r="1959" s="3" customFormat="1"/>
    <row r="1960" s="3" customFormat="1"/>
    <row r="1961" s="3" customFormat="1"/>
    <row r="1962" s="3" customFormat="1"/>
    <row r="1963" s="3" customFormat="1"/>
    <row r="1964" s="3" customFormat="1"/>
    <row r="1965" s="3" customFormat="1"/>
    <row r="1966" s="3" customFormat="1"/>
    <row r="1967" s="3" customFormat="1"/>
    <row r="1968" s="3" customFormat="1"/>
    <row r="1969" s="3" customFormat="1"/>
    <row r="1970" s="3" customFormat="1"/>
    <row r="1971" s="3" customFormat="1"/>
    <row r="1972" s="3" customFormat="1"/>
    <row r="1973" s="3" customFormat="1"/>
    <row r="1974" s="3" customFormat="1"/>
    <row r="1975" s="3" customFormat="1"/>
    <row r="1976" s="3" customFormat="1"/>
    <row r="1977" s="3" customFormat="1"/>
    <row r="1978" s="3" customFormat="1"/>
    <row r="1979" s="3" customFormat="1"/>
    <row r="1980" s="3" customFormat="1"/>
    <row r="1981" s="3" customFormat="1"/>
    <row r="1982" s="3" customFormat="1"/>
    <row r="1983" s="3" customFormat="1"/>
    <row r="1984" s="3" customFormat="1"/>
    <row r="1985" s="3" customFormat="1"/>
    <row r="1986" s="3" customFormat="1"/>
    <row r="1987" s="3" customFormat="1"/>
    <row r="1988" s="3" customFormat="1"/>
    <row r="1989" s="3" customFormat="1"/>
    <row r="1990" s="3" customFormat="1"/>
    <row r="1991" s="3" customFormat="1"/>
    <row r="1992" s="3" customFormat="1"/>
    <row r="1993" s="3" customFormat="1"/>
    <row r="1994" s="3" customFormat="1"/>
    <row r="1995" s="3" customFormat="1"/>
    <row r="1996" s="3" customFormat="1"/>
    <row r="1997" s="3" customFormat="1"/>
    <row r="1998" s="3" customFormat="1"/>
    <row r="1999" s="3" customFormat="1"/>
    <row r="2000" s="3" customFormat="1"/>
    <row r="2001" s="3" customFormat="1"/>
    <row r="2002" s="3" customFormat="1"/>
    <row r="2003" s="3" customFormat="1"/>
    <row r="2004" s="3" customFormat="1"/>
    <row r="2005" s="3" customFormat="1"/>
    <row r="2006" s="3" customFormat="1"/>
    <row r="2007" s="3" customFormat="1"/>
    <row r="2008" s="3" customFormat="1"/>
    <row r="2009" s="3" customFormat="1"/>
    <row r="2010" s="3" customFormat="1"/>
    <row r="2011" s="3" customFormat="1"/>
    <row r="2012" s="3" customFormat="1"/>
    <row r="2013" s="3" customFormat="1"/>
    <row r="2014" s="3" customFormat="1"/>
    <row r="2015" s="3" customFormat="1"/>
    <row r="2016" s="3" customFormat="1"/>
    <row r="2017" s="3" customFormat="1"/>
    <row r="2018" s="3" customFormat="1"/>
    <row r="2019" s="3" customFormat="1"/>
    <row r="2020" s="3" customFormat="1"/>
    <row r="2021" s="3" customFormat="1"/>
    <row r="2022" s="3" customFormat="1"/>
    <row r="2023" s="3" customFormat="1"/>
    <row r="2024" s="3" customFormat="1"/>
    <row r="2025" s="3" customFormat="1"/>
    <row r="2026" s="3" customFormat="1"/>
    <row r="2027" s="3" customFormat="1"/>
    <row r="2028" s="3" customFormat="1"/>
    <row r="2029" s="3" customFormat="1"/>
    <row r="2030" s="3" customFormat="1"/>
    <row r="2031" s="3" customFormat="1"/>
    <row r="2032" s="3" customFormat="1"/>
    <row r="2033" s="3" customFormat="1"/>
    <row r="2034" s="3" customFormat="1"/>
    <row r="2035" s="3" customFormat="1"/>
    <row r="2036" s="3" customFormat="1"/>
    <row r="2037" s="3" customFormat="1"/>
    <row r="2038" s="3" customFormat="1"/>
    <row r="2039" s="3" customFormat="1"/>
    <row r="2040" s="3" customFormat="1"/>
    <row r="2041" s="3" customFormat="1"/>
    <row r="2042" s="3" customFormat="1"/>
    <row r="2043" s="3" customFormat="1"/>
    <row r="2044" s="3" customFormat="1"/>
    <row r="2045" s="3" customFormat="1"/>
    <row r="2046" s="3" customFormat="1"/>
    <row r="2047" s="3" customFormat="1"/>
    <row r="2048" s="3" customFormat="1"/>
    <row r="2049" s="3" customFormat="1"/>
    <row r="2050" s="3" customFormat="1"/>
    <row r="2051" s="3" customFormat="1"/>
    <row r="2052" s="3" customFormat="1"/>
    <row r="2053" s="3" customFormat="1"/>
    <row r="2054" s="3" customFormat="1"/>
    <row r="2055" s="3" customFormat="1"/>
    <row r="2056" s="3" customFormat="1"/>
    <row r="2057" s="3" customFormat="1"/>
    <row r="2058" s="3" customFormat="1"/>
    <row r="2059" s="3" customFormat="1"/>
    <row r="2060" s="3" customFormat="1"/>
    <row r="2061" s="3" customFormat="1"/>
    <row r="2062" s="3" customFormat="1"/>
    <row r="2063" s="3" customFormat="1"/>
    <row r="2064" s="3" customFormat="1"/>
    <row r="2065" s="3" customFormat="1"/>
    <row r="2066" s="3" customFormat="1"/>
    <row r="2067" s="3" customFormat="1"/>
    <row r="2068" s="3" customFormat="1"/>
    <row r="2069" s="3" customFormat="1"/>
    <row r="2070" s="3" customFormat="1"/>
    <row r="2071" s="3" customFormat="1"/>
    <row r="2072" s="3" customFormat="1"/>
    <row r="2073" s="3" customFormat="1"/>
    <row r="2074" s="3" customFormat="1"/>
    <row r="2075" s="3" customFormat="1"/>
    <row r="2076" s="3" customFormat="1"/>
    <row r="2077" s="3" customFormat="1"/>
    <row r="2078" s="3" customFormat="1"/>
    <row r="2079" s="3" customFormat="1"/>
    <row r="2080" s="3" customFormat="1"/>
    <row r="2081" s="3" customFormat="1"/>
    <row r="2082" s="3" customFormat="1"/>
    <row r="2083" s="3" customFormat="1"/>
    <row r="2084" s="3" customFormat="1"/>
    <row r="2085" s="3" customFormat="1"/>
    <row r="2086" s="3" customFormat="1"/>
    <row r="2087" s="3" customFormat="1"/>
    <row r="2088" s="3" customFormat="1"/>
    <row r="2089" s="3" customFormat="1"/>
    <row r="2090" s="3" customFormat="1"/>
    <row r="2091" s="3" customFormat="1"/>
    <row r="2092" s="3" customFormat="1"/>
    <row r="2093" s="3" customFormat="1"/>
    <row r="2094" s="3" customFormat="1"/>
    <row r="2095" s="3" customFormat="1"/>
    <row r="2096" s="3" customFormat="1"/>
    <row r="2097" s="3" customFormat="1"/>
    <row r="2098" s="3" customFormat="1"/>
    <row r="2099" s="3" customFormat="1"/>
    <row r="2100" s="3" customFormat="1"/>
    <row r="2101" s="3" customFormat="1"/>
    <row r="2102" s="3" customFormat="1"/>
    <row r="2103" s="3" customFormat="1"/>
    <row r="2104" s="3" customFormat="1"/>
    <row r="2105" s="3" customFormat="1"/>
    <row r="2106" s="3" customFormat="1"/>
    <row r="2107" s="3" customFormat="1"/>
    <row r="2108" s="3" customFormat="1"/>
    <row r="2109" s="3" customFormat="1"/>
    <row r="2110" s="3" customFormat="1"/>
    <row r="2111" s="3" customFormat="1"/>
    <row r="2112" s="3" customFormat="1"/>
    <row r="2113" s="3" customFormat="1"/>
    <row r="2114" s="3" customFormat="1"/>
    <row r="2115" s="3" customFormat="1"/>
    <row r="2116" s="3" customFormat="1"/>
    <row r="2117" s="3" customFormat="1"/>
    <row r="2118" s="3" customFormat="1"/>
    <row r="2119" s="3" customFormat="1"/>
    <row r="2120" s="3" customFormat="1"/>
    <row r="2121" s="3" customFormat="1"/>
    <row r="2122" s="3" customFormat="1"/>
    <row r="2123" s="3" customFormat="1"/>
    <row r="2124" s="3" customFormat="1"/>
    <row r="2125" s="3" customFormat="1"/>
    <row r="2126" s="3" customFormat="1"/>
    <row r="2127" s="3" customFormat="1"/>
    <row r="2128" s="3" customFormat="1"/>
    <row r="2129" s="3" customFormat="1"/>
    <row r="2130" s="3" customFormat="1"/>
    <row r="2131" s="3" customFormat="1"/>
    <row r="2132" s="3" customFormat="1"/>
    <row r="2133" s="3" customFormat="1"/>
    <row r="2134" s="3" customFormat="1"/>
    <row r="2135" s="3" customFormat="1"/>
    <row r="2136" s="3" customFormat="1"/>
    <row r="2137" s="3" customFormat="1"/>
    <row r="2138" s="3" customFormat="1"/>
    <row r="2139" s="3" customFormat="1"/>
    <row r="2140" s="3" customFormat="1"/>
    <row r="2141" s="3" customFormat="1"/>
    <row r="2142" s="3" customFormat="1"/>
    <row r="2143" s="3" customFormat="1"/>
    <row r="2144" s="3" customFormat="1"/>
    <row r="2145" s="3" customFormat="1"/>
    <row r="2146" s="3" customFormat="1"/>
    <row r="2147" s="3" customFormat="1"/>
    <row r="2148" s="3" customFormat="1"/>
    <row r="2149" s="3" customFormat="1"/>
    <row r="2150" s="3" customFormat="1"/>
    <row r="2151" s="3" customFormat="1"/>
    <row r="2152" s="3" customFormat="1"/>
    <row r="2153" s="3" customFormat="1"/>
    <row r="2154" s="3" customFormat="1"/>
    <row r="2155" s="3" customFormat="1"/>
    <row r="2156" s="3" customFormat="1"/>
    <row r="2157" s="3" customFormat="1"/>
    <row r="2158" s="3" customFormat="1"/>
    <row r="2159" s="3" customFormat="1"/>
    <row r="2160" s="3" customFormat="1"/>
    <row r="2161" s="3" customFormat="1"/>
    <row r="2162" s="3" customFormat="1"/>
    <row r="2163" s="3" customFormat="1"/>
    <row r="2164" s="3" customFormat="1"/>
    <row r="2165" s="3" customFormat="1"/>
    <row r="2166" s="3" customFormat="1"/>
    <row r="2167" s="3" customFormat="1"/>
    <row r="2168" s="3" customFormat="1"/>
    <row r="2169" s="3" customFormat="1"/>
    <row r="2170" s="3" customFormat="1"/>
    <row r="2171" s="3" customFormat="1"/>
    <row r="2172" s="3" customFormat="1"/>
    <row r="2173" s="3" customFormat="1"/>
    <row r="2174" s="3" customFormat="1"/>
    <row r="2175" s="3" customFormat="1"/>
    <row r="2176" s="3" customFormat="1"/>
    <row r="2177" s="3" customFormat="1"/>
    <row r="2178" s="3" customFormat="1"/>
    <row r="2179" s="3" customFormat="1"/>
    <row r="2180" s="3" customFormat="1"/>
    <row r="2181" s="3" customFormat="1"/>
    <row r="2182" s="3" customFormat="1"/>
    <row r="2183" s="3" customFormat="1"/>
    <row r="2184" s="3" customFormat="1"/>
    <row r="2185" s="3" customFormat="1"/>
    <row r="2186" s="3" customFormat="1"/>
    <row r="2187" s="3" customFormat="1"/>
    <row r="2188" s="3" customFormat="1"/>
    <row r="2189" s="3" customFormat="1"/>
    <row r="2190" s="3" customFormat="1"/>
    <row r="2191" s="3" customFormat="1"/>
    <row r="2192" s="3" customFormat="1"/>
    <row r="2193" s="3" customFormat="1"/>
    <row r="2194" s="3" customFormat="1"/>
    <row r="2195" s="3" customFormat="1"/>
    <row r="2196" s="3" customFormat="1"/>
    <row r="2197" s="3" customFormat="1"/>
    <row r="2198" s="3" customFormat="1"/>
    <row r="2199" s="3" customFormat="1"/>
    <row r="2200" s="3" customFormat="1"/>
    <row r="2201" s="3" customFormat="1"/>
    <row r="2202" s="3" customFormat="1"/>
    <row r="2203" s="3" customFormat="1"/>
    <row r="2204" s="3" customFormat="1"/>
    <row r="2205" s="3" customFormat="1"/>
    <row r="2206" s="3" customFormat="1"/>
    <row r="2207" s="3" customFormat="1"/>
    <row r="2208" s="3" customFormat="1"/>
    <row r="2209" s="3" customFormat="1"/>
    <row r="2210" s="3" customFormat="1"/>
    <row r="2211" s="3" customFormat="1"/>
    <row r="2212" s="3" customFormat="1"/>
    <row r="2213" s="3" customFormat="1"/>
    <row r="2214" s="3" customFormat="1"/>
    <row r="2215" s="3" customFormat="1"/>
    <row r="2216" s="3" customFormat="1"/>
    <row r="2217" s="3" customFormat="1"/>
    <row r="2218" s="3" customFormat="1"/>
    <row r="2219" s="3" customFormat="1"/>
    <row r="2220" s="3" customFormat="1"/>
    <row r="2221" s="3" customFormat="1"/>
    <row r="2222" s="3" customFormat="1"/>
    <row r="2223" s="3" customFormat="1"/>
    <row r="2224" s="3" customFormat="1"/>
    <row r="2225" s="3" customFormat="1"/>
    <row r="2226" s="3" customFormat="1"/>
    <row r="2227" s="3" customFormat="1"/>
    <row r="2228" s="3" customFormat="1"/>
    <row r="2229" s="3" customFormat="1"/>
    <row r="2230" s="3" customFormat="1"/>
    <row r="2231" s="3" customFormat="1"/>
    <row r="2232" s="3" customFormat="1"/>
    <row r="2233" s="3" customFormat="1"/>
    <row r="2234" s="3" customFormat="1"/>
    <row r="2235" s="3" customFormat="1"/>
    <row r="2236" s="3" customFormat="1"/>
    <row r="2237" s="3" customFormat="1"/>
    <row r="2238" s="3" customFormat="1"/>
    <row r="2239" s="3" customFormat="1"/>
    <row r="2240" s="3" customFormat="1"/>
    <row r="2241" s="3" customFormat="1"/>
    <row r="2242" s="3" customFormat="1"/>
    <row r="2243" s="3" customFormat="1"/>
    <row r="2244" s="3" customFormat="1"/>
    <row r="2245" s="3" customFormat="1"/>
    <row r="2246" s="3" customFormat="1"/>
    <row r="2247" s="3" customFormat="1"/>
    <row r="2248" s="3" customFormat="1"/>
    <row r="2249" s="3" customFormat="1"/>
    <row r="2250" s="3" customFormat="1"/>
    <row r="2251" s="3" customFormat="1"/>
    <row r="2252" s="3" customFormat="1"/>
    <row r="2253" s="3" customFormat="1"/>
    <row r="2254" s="3" customFormat="1"/>
    <row r="2255" s="3" customFormat="1"/>
    <row r="2256" s="3" customFormat="1"/>
    <row r="2257" s="3" customFormat="1"/>
    <row r="2258" s="3" customFormat="1"/>
    <row r="2259" s="3" customFormat="1"/>
    <row r="2260" s="3" customFormat="1"/>
    <row r="2261" s="3" customFormat="1"/>
    <row r="2262" s="3" customFormat="1"/>
    <row r="2263" s="3" customFormat="1"/>
    <row r="2264" s="3" customFormat="1"/>
    <row r="2265" s="3" customFormat="1"/>
    <row r="2266" s="3" customFormat="1"/>
    <row r="2267" s="3" customFormat="1"/>
    <row r="2268" s="3" customFormat="1"/>
    <row r="2269" s="3" customFormat="1"/>
    <row r="2270" s="3" customFormat="1"/>
    <row r="2271" s="3" customFormat="1"/>
    <row r="2272" s="3" customFormat="1"/>
    <row r="2273" s="3" customFormat="1"/>
    <row r="2274" s="3" customFormat="1"/>
    <row r="2275" s="3" customFormat="1"/>
    <row r="2276" s="3" customFormat="1"/>
    <row r="2277" s="3" customFormat="1"/>
    <row r="2278" s="3" customFormat="1"/>
    <row r="2279" s="3" customFormat="1"/>
    <row r="2280" s="3" customFormat="1"/>
    <row r="2281" s="3" customFormat="1"/>
    <row r="2282" s="3" customFormat="1"/>
    <row r="2283" s="3" customFormat="1"/>
    <row r="2284" s="3" customFormat="1"/>
    <row r="2285" s="3" customFormat="1"/>
    <row r="2286" s="3" customFormat="1"/>
    <row r="2287" s="3" customFormat="1"/>
    <row r="2288" s="3" customFormat="1"/>
    <row r="2289" s="3" customFormat="1"/>
    <row r="2290" s="3" customFormat="1"/>
    <row r="2291" s="3" customFormat="1"/>
    <row r="2292" s="3" customFormat="1"/>
    <row r="2293" s="3" customFormat="1"/>
    <row r="2294" s="3" customFormat="1"/>
    <row r="2295" s="3" customFormat="1"/>
    <row r="2296" s="3" customFormat="1"/>
    <row r="2297" s="3" customFormat="1"/>
    <row r="2298" s="3" customFormat="1"/>
    <row r="2299" s="3" customFormat="1"/>
    <row r="2300" s="3" customFormat="1"/>
    <row r="2301" s="3" customFormat="1"/>
    <row r="2302" s="3" customFormat="1"/>
    <row r="2303" s="3" customFormat="1"/>
    <row r="2304" s="3" customFormat="1"/>
    <row r="2305" s="3" customFormat="1"/>
    <row r="2306" s="3" customFormat="1"/>
    <row r="2307" s="3" customFormat="1"/>
    <row r="2308" s="3" customFormat="1"/>
    <row r="2309" s="3" customFormat="1"/>
    <row r="2310" s="3" customFormat="1"/>
    <row r="2311" s="3" customFormat="1"/>
    <row r="2312" s="3" customFormat="1"/>
    <row r="2313" s="3" customFormat="1"/>
    <row r="2314" s="3" customFormat="1"/>
    <row r="2315" s="3" customFormat="1"/>
    <row r="2316" s="3" customFormat="1"/>
    <row r="2317" s="3" customFormat="1"/>
    <row r="2318" s="3" customFormat="1"/>
    <row r="2319" s="3" customFormat="1"/>
    <row r="2320" s="3" customFormat="1"/>
    <row r="2321" s="3" customFormat="1"/>
    <row r="2322" s="3" customFormat="1"/>
    <row r="2323" s="3" customFormat="1"/>
    <row r="2324" s="3" customFormat="1"/>
    <row r="2325" s="3" customFormat="1"/>
    <row r="2326" s="3" customFormat="1"/>
    <row r="2327" s="3" customFormat="1"/>
    <row r="2328" s="3" customFormat="1"/>
    <row r="2329" s="3" customFormat="1"/>
    <row r="2330" s="3" customFormat="1"/>
    <row r="2331" s="3" customFormat="1"/>
    <row r="2332" s="3" customFormat="1"/>
    <row r="2333" s="3" customFormat="1"/>
    <row r="2334" s="3" customFormat="1"/>
    <row r="2335" s="3" customFormat="1"/>
    <row r="2336" s="3" customFormat="1"/>
    <row r="2337" s="3" customFormat="1"/>
    <row r="2338" s="3" customFormat="1"/>
    <row r="2339" s="3" customFormat="1"/>
    <row r="2340" s="3" customFormat="1"/>
    <row r="2341" s="3" customFormat="1"/>
    <row r="2342" s="3" customFormat="1"/>
    <row r="2343" s="3" customFormat="1"/>
    <row r="2344" s="3" customFormat="1"/>
    <row r="2345" s="3" customFormat="1"/>
    <row r="2346" s="3" customFormat="1"/>
    <row r="2347" s="3" customFormat="1"/>
    <row r="2348" s="3" customFormat="1"/>
    <row r="2349" s="3" customFormat="1"/>
    <row r="2350" s="3" customFormat="1"/>
    <row r="2351" s="3" customFormat="1"/>
    <row r="2352" s="3" customFormat="1"/>
    <row r="2353" s="3" customFormat="1"/>
    <row r="2354" s="3" customFormat="1"/>
    <row r="2355" s="3" customFormat="1"/>
    <row r="2356" s="3" customFormat="1"/>
    <row r="2357" s="3" customFormat="1"/>
    <row r="2358" s="3" customFormat="1"/>
    <row r="2359" s="3" customFormat="1"/>
    <row r="2360" s="3" customFormat="1"/>
    <row r="2361" s="3" customFormat="1"/>
    <row r="2362" s="3" customFormat="1"/>
    <row r="2363" s="3" customFormat="1"/>
    <row r="2364" s="3" customFormat="1"/>
    <row r="2365" s="3" customFormat="1"/>
    <row r="2366" s="3" customFormat="1"/>
    <row r="2367" s="3" customFormat="1"/>
    <row r="2368" s="3" customFormat="1"/>
    <row r="2369" s="3" customFormat="1"/>
    <row r="2370" s="3" customFormat="1"/>
    <row r="2371" s="3" customFormat="1"/>
    <row r="2372" s="3" customFormat="1"/>
    <row r="2373" s="3" customFormat="1"/>
    <row r="2374" s="3" customFormat="1"/>
    <row r="2375" s="3" customFormat="1"/>
    <row r="2376" s="3" customFormat="1"/>
    <row r="2377" s="3" customFormat="1"/>
    <row r="2378" s="3" customFormat="1"/>
    <row r="2379" s="3" customFormat="1"/>
    <row r="2380" s="3" customFormat="1"/>
    <row r="2381" s="3" customFormat="1"/>
    <row r="2382" s="3" customFormat="1"/>
    <row r="2383" s="3" customFormat="1"/>
    <row r="2384" s="3" customFormat="1"/>
    <row r="2385" s="3" customFormat="1"/>
    <row r="2386" s="3" customFormat="1"/>
    <row r="2387" s="3" customFormat="1"/>
    <row r="2388" s="3" customFormat="1"/>
    <row r="2389" s="3" customFormat="1"/>
    <row r="2390" s="3" customFormat="1"/>
    <row r="2391" s="3" customFormat="1"/>
    <row r="2392" s="3" customFormat="1"/>
    <row r="2393" s="3" customFormat="1"/>
    <row r="2394" s="3" customFormat="1"/>
    <row r="2395" s="3" customFormat="1"/>
    <row r="2396" s="3" customFormat="1"/>
    <row r="2397" s="3" customFormat="1"/>
    <row r="2398" s="3" customFormat="1"/>
    <row r="2399" s="3" customFormat="1"/>
    <row r="2400" s="3" customFormat="1"/>
    <row r="2401" s="3" customFormat="1"/>
    <row r="2402" s="3" customFormat="1"/>
    <row r="2403" s="3" customFormat="1"/>
    <row r="2404" s="3" customFormat="1"/>
    <row r="2405" s="3" customFormat="1"/>
    <row r="2406" s="3" customFormat="1"/>
    <row r="2407" s="3" customFormat="1"/>
    <row r="2408" s="3" customFormat="1"/>
    <row r="2409" s="3" customFormat="1"/>
    <row r="2410" s="3" customFormat="1"/>
    <row r="2411" s="3" customFormat="1"/>
    <row r="2412" s="3" customFormat="1"/>
    <row r="2413" s="3" customFormat="1"/>
    <row r="2414" s="3" customFormat="1"/>
    <row r="2415" s="3" customFormat="1"/>
    <row r="2416" s="3" customFormat="1"/>
    <row r="2417" s="3" customFormat="1"/>
    <row r="2418" s="3" customFormat="1"/>
    <row r="2419" s="3" customFormat="1"/>
    <row r="2420" s="3" customFormat="1"/>
    <row r="2421" s="3" customFormat="1"/>
    <row r="2422" s="3" customFormat="1"/>
    <row r="2423" s="3" customFormat="1"/>
    <row r="2424" s="3" customFormat="1"/>
    <row r="2425" s="3" customFormat="1"/>
    <row r="2426" s="3" customFormat="1"/>
    <row r="2427" s="3" customFormat="1"/>
    <row r="2428" s="3" customFormat="1"/>
    <row r="2429" s="3" customFormat="1"/>
    <row r="2430" s="3" customFormat="1"/>
    <row r="2431" s="3" customFormat="1"/>
    <row r="2432" s="3" customFormat="1"/>
    <row r="2433" s="3" customFormat="1"/>
    <row r="2434" s="3" customFormat="1"/>
    <row r="2435" s="3" customFormat="1"/>
    <row r="2436" s="3" customFormat="1"/>
    <row r="2437" s="3" customFormat="1"/>
    <row r="2438" s="3" customFormat="1"/>
    <row r="2439" s="3" customFormat="1"/>
    <row r="2440" s="3" customFormat="1"/>
    <row r="2441" s="3" customFormat="1"/>
    <row r="2442" s="3" customFormat="1"/>
    <row r="2443" s="3" customFormat="1"/>
    <row r="2444" s="3" customFormat="1"/>
    <row r="2445" s="3" customFormat="1"/>
    <row r="2446" s="3" customFormat="1"/>
    <row r="2447" s="3" customFormat="1"/>
    <row r="2448" s="3" customFormat="1"/>
    <row r="2449" s="3" customFormat="1"/>
    <row r="2450" s="3" customFormat="1"/>
    <row r="2451" s="3" customFormat="1"/>
    <row r="2452" s="3" customFormat="1"/>
    <row r="2453" s="3" customFormat="1"/>
    <row r="2454" s="3" customFormat="1"/>
    <row r="2455" s="3" customFormat="1"/>
    <row r="2456" s="3" customFormat="1"/>
    <row r="2457" s="3" customFormat="1"/>
    <row r="2458" s="3" customFormat="1"/>
    <row r="2459" s="3" customFormat="1"/>
    <row r="2460" s="3" customFormat="1"/>
    <row r="2461" s="3" customFormat="1"/>
    <row r="2462" s="3" customFormat="1"/>
    <row r="2463" s="3" customFormat="1"/>
    <row r="2464" s="3" customFormat="1"/>
    <row r="2465" s="3" customFormat="1"/>
    <row r="2466" s="3" customFormat="1"/>
    <row r="2467" s="3" customFormat="1"/>
    <row r="2468" s="3" customFormat="1"/>
    <row r="2469" s="3" customFormat="1"/>
    <row r="2470" s="3" customFormat="1"/>
    <row r="2471" s="3" customFormat="1"/>
    <row r="2472" s="3" customFormat="1"/>
    <row r="2473" s="3" customFormat="1"/>
    <row r="2474" s="3" customFormat="1"/>
    <row r="2475" s="3" customFormat="1"/>
    <row r="2476" s="3" customFormat="1"/>
    <row r="2477" s="3" customFormat="1"/>
    <row r="2478" s="3" customFormat="1"/>
    <row r="2479" s="3" customFormat="1"/>
    <row r="2480" s="3" customFormat="1"/>
    <row r="2481" s="3" customFormat="1"/>
    <row r="2482" s="3" customFormat="1"/>
    <row r="2483" s="3" customFormat="1"/>
    <row r="2484" s="3" customFormat="1"/>
    <row r="2485" s="3" customFormat="1"/>
    <row r="2486" s="3" customFormat="1"/>
    <row r="2487" s="3" customFormat="1"/>
    <row r="2488" s="3" customFormat="1"/>
    <row r="2489" s="3" customFormat="1"/>
    <row r="2490" s="3" customFormat="1"/>
    <row r="2491" s="3" customFormat="1"/>
    <row r="2492" s="3" customFormat="1"/>
    <row r="2493" s="3" customFormat="1"/>
    <row r="2494" s="3" customFormat="1"/>
    <row r="2495" s="3" customFormat="1"/>
    <row r="2496" s="3" customFormat="1"/>
    <row r="2497" s="3" customFormat="1"/>
    <row r="2498" s="3" customFormat="1"/>
    <row r="2499" s="3" customFormat="1"/>
    <row r="2500" s="3" customFormat="1"/>
    <row r="2501" s="3" customFormat="1"/>
    <row r="2502" s="3" customFormat="1"/>
    <row r="2503" s="3" customFormat="1"/>
    <row r="2504" s="3" customFormat="1"/>
    <row r="2505" s="3" customFormat="1"/>
    <row r="2506" s="3" customFormat="1"/>
    <row r="2507" s="3" customFormat="1"/>
    <row r="2508" s="3" customFormat="1"/>
    <row r="2509" s="3" customFormat="1"/>
    <row r="2510" s="3" customFormat="1"/>
    <row r="2511" s="3" customFormat="1"/>
    <row r="2512" s="3" customFormat="1"/>
    <row r="2513" s="3" customFormat="1"/>
    <row r="2514" s="3" customFormat="1"/>
    <row r="2515" s="3" customFormat="1"/>
    <row r="2516" s="3" customFormat="1"/>
    <row r="2517" s="3" customFormat="1"/>
    <row r="2518" s="3" customFormat="1"/>
    <row r="2519" s="3" customFormat="1"/>
    <row r="2520" s="3" customFormat="1"/>
    <row r="2521" s="3" customFormat="1"/>
    <row r="2522" s="3" customFormat="1"/>
    <row r="2523" s="3" customFormat="1"/>
    <row r="2524" s="3" customFormat="1"/>
    <row r="2525" s="3" customFormat="1"/>
    <row r="2526" s="3" customFormat="1"/>
    <row r="2527" s="3" customFormat="1"/>
    <row r="2528" s="3" customFormat="1"/>
    <row r="2529" s="3" customFormat="1"/>
    <row r="2530" s="3" customFormat="1"/>
    <row r="2531" s="3" customFormat="1"/>
    <row r="2532" s="3" customFormat="1"/>
    <row r="2533" s="3" customFormat="1"/>
    <row r="2534" s="3" customFormat="1"/>
    <row r="2535" s="3" customFormat="1"/>
    <row r="2536" s="3" customFormat="1"/>
    <row r="2537" s="3" customFormat="1"/>
    <row r="2538" s="3" customFormat="1"/>
    <row r="2539" s="3" customFormat="1"/>
    <row r="2540" s="3" customFormat="1"/>
    <row r="2541" s="3" customFormat="1"/>
    <row r="2542" s="3" customFormat="1"/>
    <row r="2543" s="3" customFormat="1"/>
    <row r="2544" s="3" customFormat="1"/>
    <row r="2545" s="3" customFormat="1"/>
    <row r="2546" s="3" customFormat="1"/>
    <row r="2547" s="3" customFormat="1"/>
    <row r="2548" s="3" customFormat="1"/>
    <row r="2549" s="3" customFormat="1"/>
    <row r="2550" s="3" customFormat="1"/>
    <row r="2551" s="3" customFormat="1"/>
    <row r="2552" s="3" customFormat="1"/>
    <row r="2553" s="3" customFormat="1"/>
    <row r="2554" s="3" customFormat="1"/>
    <row r="2555" s="3" customFormat="1"/>
    <row r="2556" s="3" customFormat="1"/>
    <row r="2557" s="3" customFormat="1"/>
    <row r="2558" s="3" customFormat="1"/>
    <row r="2559" s="3" customFormat="1"/>
    <row r="2560" s="3" customFormat="1"/>
    <row r="2561" s="3" customFormat="1"/>
    <row r="2562" s="3" customFormat="1"/>
    <row r="2563" s="3" customFormat="1"/>
    <row r="2564" s="3" customFormat="1"/>
    <row r="2565" s="3" customFormat="1"/>
    <row r="2566" s="3" customFormat="1"/>
    <row r="2567" s="3" customFormat="1"/>
    <row r="2568" s="3" customFormat="1"/>
    <row r="2569" s="3" customFormat="1"/>
    <row r="2570" s="3" customFormat="1"/>
    <row r="2571" s="3" customFormat="1"/>
    <row r="2572" s="3" customFormat="1"/>
    <row r="2573" s="3" customFormat="1"/>
    <row r="2574" s="3" customFormat="1"/>
    <row r="2575" s="3" customFormat="1"/>
    <row r="2576" s="3" customFormat="1"/>
    <row r="2577" s="3" customFormat="1"/>
    <row r="2578" s="3" customFormat="1"/>
    <row r="2579" s="3" customFormat="1"/>
    <row r="2580" s="3" customFormat="1"/>
    <row r="2581" s="3" customFormat="1"/>
    <row r="2582" s="3" customFormat="1"/>
    <row r="2583" s="3" customFormat="1"/>
    <row r="2584" s="3" customFormat="1"/>
    <row r="2585" s="3" customFormat="1"/>
    <row r="2586" s="3" customFormat="1"/>
    <row r="2587" s="3" customFormat="1"/>
    <row r="2588" s="3" customFormat="1"/>
    <row r="2589" s="3" customFormat="1"/>
    <row r="2590" s="3" customFormat="1"/>
    <row r="2591" s="3" customFormat="1"/>
    <row r="2592" s="3" customFormat="1"/>
    <row r="2593" s="3" customFormat="1"/>
    <row r="2594" s="3" customFormat="1"/>
    <row r="2595" s="3" customFormat="1"/>
    <row r="2596" s="3" customFormat="1"/>
    <row r="2597" s="3" customFormat="1"/>
    <row r="2598" s="3" customFormat="1"/>
    <row r="2599" s="3" customFormat="1"/>
    <row r="2600" s="3" customFormat="1"/>
    <row r="2601" s="3" customFormat="1"/>
    <row r="2602" s="3" customFormat="1"/>
    <row r="2603" s="3" customFormat="1"/>
    <row r="2604" s="3" customFormat="1"/>
    <row r="2605" s="3" customFormat="1"/>
    <row r="2606" s="3" customFormat="1"/>
    <row r="2607" s="3" customFormat="1"/>
    <row r="2608" s="3" customFormat="1"/>
    <row r="2609" s="3" customFormat="1"/>
    <row r="2610" s="3" customFormat="1"/>
    <row r="2611" s="3" customFormat="1"/>
    <row r="2612" s="3" customFormat="1"/>
    <row r="2613" s="3" customFormat="1"/>
    <row r="2614" s="3" customFormat="1"/>
    <row r="2615" s="3" customFormat="1"/>
    <row r="2616" s="3" customFormat="1"/>
    <row r="2617" s="3" customFormat="1"/>
    <row r="2618" s="3" customFormat="1"/>
    <row r="2619" s="3" customFormat="1"/>
    <row r="2620" s="3" customFormat="1"/>
    <row r="2621" s="3" customFormat="1"/>
    <row r="2622" s="3" customFormat="1"/>
    <row r="2623" s="3" customFormat="1"/>
    <row r="2624" s="3" customFormat="1"/>
    <row r="2625" s="3" customFormat="1"/>
    <row r="2626" s="3" customFormat="1"/>
    <row r="2627" s="3" customFormat="1"/>
    <row r="2628" s="3" customFormat="1"/>
    <row r="2629" s="3" customFormat="1"/>
    <row r="2630" s="3" customFormat="1"/>
    <row r="2631" s="3" customFormat="1"/>
    <row r="2632" s="3" customFormat="1"/>
    <row r="2633" s="3" customFormat="1"/>
    <row r="2634" s="3" customFormat="1"/>
    <row r="2635" s="3" customFormat="1"/>
    <row r="2636" s="3" customFormat="1"/>
    <row r="2637" s="3" customFormat="1"/>
    <row r="2638" s="3" customFormat="1"/>
    <row r="2639" s="3" customFormat="1"/>
    <row r="2640" s="3" customFormat="1"/>
    <row r="2641" s="3" customFormat="1"/>
    <row r="2642" s="3" customFormat="1"/>
    <row r="2643" s="3" customFormat="1"/>
    <row r="2644" s="3" customFormat="1"/>
    <row r="2645" s="3" customFormat="1"/>
    <row r="2646" s="3" customFormat="1"/>
    <row r="2647" s="3" customFormat="1"/>
    <row r="2648" s="3" customFormat="1"/>
    <row r="2649" s="3" customFormat="1"/>
    <row r="2650" s="3" customFormat="1"/>
    <row r="2651" s="3" customFormat="1"/>
    <row r="2652" s="3" customFormat="1"/>
    <row r="2653" s="3" customFormat="1"/>
    <row r="2654" s="3" customFormat="1"/>
    <row r="2655" s="3" customFormat="1"/>
    <row r="2656" s="3" customFormat="1"/>
    <row r="2657" s="3" customFormat="1"/>
    <row r="2658" s="3" customFormat="1"/>
    <row r="2659" s="3" customFormat="1"/>
    <row r="2660" s="3" customFormat="1"/>
    <row r="2661" s="3" customFormat="1"/>
    <row r="2662" s="3" customFormat="1"/>
    <row r="2663" s="3" customFormat="1"/>
    <row r="2664" s="3" customFormat="1"/>
    <row r="2665" s="3" customFormat="1"/>
    <row r="2666" s="3" customFormat="1"/>
    <row r="2667" s="3" customFormat="1"/>
    <row r="2668" s="3" customFormat="1"/>
    <row r="2669" s="3" customFormat="1"/>
    <row r="2670" s="3" customFormat="1"/>
    <row r="2671" s="3" customFormat="1"/>
    <row r="2672" s="3" customFormat="1"/>
    <row r="2673" s="3" customFormat="1"/>
    <row r="2674" s="3" customFormat="1"/>
    <row r="2675" s="3" customFormat="1"/>
    <row r="2676" s="3" customFormat="1"/>
    <row r="2677" s="3" customFormat="1"/>
    <row r="2678" s="3" customFormat="1"/>
    <row r="2679" s="3" customFormat="1"/>
    <row r="2680" s="3" customFormat="1"/>
    <row r="2681" s="3" customFormat="1"/>
    <row r="2682" s="3" customFormat="1"/>
    <row r="2683" s="3" customFormat="1"/>
    <row r="2684" s="3" customFormat="1"/>
    <row r="2685" s="3" customFormat="1"/>
    <row r="2686" s="3" customFormat="1"/>
    <row r="2687" s="3" customFormat="1"/>
    <row r="2688" s="3" customFormat="1"/>
    <row r="2689" spans="2:7" s="3" customFormat="1">
      <c r="B2689" s="268"/>
      <c r="C2689" s="268"/>
      <c r="D2689" s="268"/>
      <c r="E2689" s="268"/>
      <c r="F2689" s="268"/>
      <c r="G2689" s="268"/>
    </row>
    <row r="2690" spans="2:7" s="3" customFormat="1">
      <c r="B2690" s="268"/>
      <c r="C2690" s="268"/>
      <c r="D2690" s="268"/>
      <c r="E2690" s="268"/>
      <c r="F2690" s="268"/>
      <c r="G2690" s="268"/>
    </row>
    <row r="2691" spans="2:7" s="3" customFormat="1">
      <c r="B2691" s="268"/>
      <c r="C2691" s="268"/>
      <c r="D2691" s="268"/>
      <c r="E2691" s="268"/>
      <c r="F2691" s="268"/>
      <c r="G2691" s="268"/>
    </row>
    <row r="2692" spans="2:7">
      <c r="B2692" s="268"/>
      <c r="C2692" s="268"/>
      <c r="D2692" s="268"/>
      <c r="E2692" s="268"/>
      <c r="F2692" s="268"/>
      <c r="G2692" s="268"/>
    </row>
    <row r="2693" spans="2:7">
      <c r="B2693" s="268"/>
      <c r="C2693" s="268"/>
      <c r="D2693" s="268"/>
      <c r="E2693" s="268"/>
      <c r="F2693" s="268"/>
      <c r="G2693" s="268"/>
    </row>
  </sheetData>
  <mergeCells count="1">
    <mergeCell ref="A3:C4"/>
  </mergeCells>
  <phoneticPr fontId="3" type="noConversion"/>
  <printOptions horizontalCentered="1"/>
  <pageMargins left="0.25" right="0.25" top="1" bottom="1" header="0.5" footer="0.5"/>
  <pageSetup scale="80" orientation="portrait" r:id="rId1"/>
  <headerFooter alignWithMargins="0">
    <oddHeader xml:space="preserve">&amp;R&amp;8Page &amp;P of &amp;N, TSD App. 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zoomScaleNormal="100" zoomScaleSheetLayoutView="100" workbookViewId="0">
      <selection activeCell="B26" sqref="B26"/>
    </sheetView>
  </sheetViews>
  <sheetFormatPr defaultRowHeight="12.75"/>
  <cols>
    <col min="1" max="1" width="20.42578125" customWidth="1"/>
    <col min="2" max="2" width="13.85546875" customWidth="1"/>
    <col min="3" max="3" width="9.28515625" customWidth="1"/>
    <col min="4" max="4" width="7.85546875" customWidth="1"/>
    <col min="5" max="5" width="9.140625" customWidth="1"/>
    <col min="6" max="6" width="8.140625" customWidth="1"/>
    <col min="7" max="7" width="8" customWidth="1"/>
    <col min="8" max="8" width="7.85546875" customWidth="1"/>
  </cols>
  <sheetData>
    <row r="1" spans="1:12">
      <c r="D1" s="267"/>
      <c r="E1" s="9" t="s">
        <v>164</v>
      </c>
      <c r="G1" s="13"/>
      <c r="K1" s="16"/>
    </row>
    <row r="2" spans="1:12">
      <c r="D2" s="267"/>
      <c r="E2" s="12" t="s">
        <v>174</v>
      </c>
      <c r="G2" s="267"/>
      <c r="H2" s="267"/>
      <c r="I2" s="267"/>
    </row>
    <row r="3" spans="1:12">
      <c r="D3" s="267"/>
      <c r="E3" s="267"/>
      <c r="G3" s="267"/>
      <c r="H3" s="267"/>
      <c r="I3" s="267"/>
    </row>
    <row r="4" spans="1:12">
      <c r="D4" s="23" t="s">
        <v>2</v>
      </c>
      <c r="E4" s="21"/>
      <c r="G4" s="267"/>
      <c r="H4" s="267"/>
      <c r="I4" s="267"/>
    </row>
    <row r="5" spans="1:12">
      <c r="D5" s="23" t="s">
        <v>3</v>
      </c>
      <c r="E5" s="21"/>
      <c r="G5" s="267"/>
      <c r="H5" s="267"/>
      <c r="I5" s="267"/>
    </row>
    <row r="6" spans="1:12">
      <c r="B6" s="122"/>
    </row>
    <row r="7" spans="1:12">
      <c r="B7" s="122"/>
    </row>
    <row r="8" spans="1:12">
      <c r="A8" s="121"/>
      <c r="B8" s="122"/>
    </row>
    <row r="9" spans="1:12" ht="24" customHeight="1">
      <c r="A9" s="342" t="s">
        <v>22</v>
      </c>
      <c r="B9" s="341" t="s">
        <v>175</v>
      </c>
      <c r="C9" s="341" t="s">
        <v>176</v>
      </c>
      <c r="D9" s="341"/>
      <c r="E9" s="341"/>
      <c r="F9" s="341"/>
      <c r="G9" s="341"/>
      <c r="H9" s="343" t="s">
        <v>177</v>
      </c>
      <c r="I9" s="344"/>
      <c r="J9" s="344"/>
      <c r="K9" s="344"/>
      <c r="L9" s="345"/>
    </row>
    <row r="10" spans="1:12">
      <c r="A10" s="342"/>
      <c r="B10" s="341"/>
      <c r="C10" s="285" t="s">
        <v>23</v>
      </c>
      <c r="D10" s="285" t="s">
        <v>24</v>
      </c>
      <c r="E10" s="285" t="s">
        <v>95</v>
      </c>
      <c r="F10" s="285" t="s">
        <v>28</v>
      </c>
      <c r="G10" s="285" t="s">
        <v>29</v>
      </c>
      <c r="H10" s="286" t="s">
        <v>23</v>
      </c>
      <c r="I10" s="286" t="s">
        <v>24</v>
      </c>
      <c r="J10" s="286" t="s">
        <v>95</v>
      </c>
      <c r="K10" s="286" t="s">
        <v>28</v>
      </c>
      <c r="L10" s="286" t="s">
        <v>29</v>
      </c>
    </row>
    <row r="11" spans="1:12">
      <c r="A11" s="342"/>
      <c r="B11" s="287" t="s">
        <v>178</v>
      </c>
      <c r="C11" s="133" t="s">
        <v>179</v>
      </c>
      <c r="D11" s="133" t="s">
        <v>179</v>
      </c>
      <c r="E11" s="133" t="s">
        <v>179</v>
      </c>
      <c r="F11" s="133" t="s">
        <v>179</v>
      </c>
      <c r="G11" s="133" t="s">
        <v>179</v>
      </c>
      <c r="H11" s="285" t="s">
        <v>180</v>
      </c>
      <c r="I11" s="285" t="s">
        <v>180</v>
      </c>
      <c r="J11" s="285" t="s">
        <v>180</v>
      </c>
      <c r="K11" s="285" t="s">
        <v>180</v>
      </c>
      <c r="L11" s="285" t="s">
        <v>180</v>
      </c>
    </row>
    <row r="12" spans="1:12">
      <c r="A12" s="288" t="s">
        <v>181</v>
      </c>
      <c r="B12" s="289">
        <f>Summary!G10</f>
        <v>35</v>
      </c>
      <c r="C12" s="290">
        <v>53</v>
      </c>
      <c r="D12" s="290">
        <v>53</v>
      </c>
      <c r="E12" s="290">
        <v>53</v>
      </c>
      <c r="F12" s="290">
        <v>44</v>
      </c>
      <c r="G12" s="290">
        <v>292</v>
      </c>
      <c r="H12" s="291">
        <f>$B12/2000*C12*8760/2000</f>
        <v>4.0624500000000001</v>
      </c>
      <c r="I12" s="291">
        <f t="shared" ref="I12:L12" si="0">$B12/2000*D12*8760/2000</f>
        <v>4.0624500000000001</v>
      </c>
      <c r="J12" s="291">
        <f t="shared" si="0"/>
        <v>4.0624500000000001</v>
      </c>
      <c r="K12" s="291">
        <f t="shared" si="0"/>
        <v>3.3725999999999998</v>
      </c>
      <c r="L12" s="291">
        <f t="shared" si="0"/>
        <v>22.381800000000002</v>
      </c>
    </row>
    <row r="13" spans="1:12">
      <c r="A13" s="284" t="s">
        <v>182</v>
      </c>
      <c r="B13" s="285">
        <f>SUM(B12:B12)</f>
        <v>35</v>
      </c>
      <c r="H13" s="292">
        <f>SUM(H12:H12)</f>
        <v>4.0624500000000001</v>
      </c>
      <c r="I13" s="292">
        <f>SUM(I12:I12)</f>
        <v>4.0624500000000001</v>
      </c>
      <c r="J13" s="292">
        <f>SUM(J12:J12)</f>
        <v>4.0624500000000001</v>
      </c>
      <c r="K13" s="292">
        <f>SUM(K12:K12)</f>
        <v>3.3725999999999998</v>
      </c>
      <c r="L13" s="292">
        <f>SUM(L12:L12)</f>
        <v>22.381800000000002</v>
      </c>
    </row>
    <row r="15" spans="1:12">
      <c r="A15" s="17" t="s">
        <v>183</v>
      </c>
    </row>
    <row r="16" spans="1:12">
      <c r="A16" s="17" t="s">
        <v>184</v>
      </c>
    </row>
    <row r="17" spans="1:1">
      <c r="A17" s="17" t="s">
        <v>185</v>
      </c>
    </row>
    <row r="18" spans="1:1">
      <c r="A18" s="17" t="s">
        <v>186</v>
      </c>
    </row>
    <row r="19" spans="1:1">
      <c r="A19" s="19" t="s">
        <v>187</v>
      </c>
    </row>
    <row r="20" spans="1:1">
      <c r="A20" s="18" t="s">
        <v>188</v>
      </c>
    </row>
    <row r="21" spans="1:1">
      <c r="A21" s="18" t="s">
        <v>189</v>
      </c>
    </row>
  </sheetData>
  <mergeCells count="4">
    <mergeCell ref="B9:B10"/>
    <mergeCell ref="A9:A11"/>
    <mergeCell ref="C9:G9"/>
    <mergeCell ref="H9:L9"/>
  </mergeCells>
  <phoneticPr fontId="3" type="noConversion"/>
  <printOptions horizontalCentered="1"/>
  <pageMargins left="0.25" right="0.25" top="1" bottom="1" header="0.5" footer="0.5"/>
  <pageSetup scale="85" orientation="portrait" r:id="rId1"/>
  <headerFooter alignWithMargins="0">
    <oddHeader xml:space="preserve">&amp;R&amp;8Page &amp;P of &amp;N, TSD App.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6F11-5FA4-4640-BBD4-DE1272202BFB}">
  <sheetPr transitionEvaluation="1">
    <pageSetUpPr fitToPage="1"/>
  </sheetPr>
  <dimension ref="A1:J42"/>
  <sheetViews>
    <sheetView view="pageBreakPreview" zoomScaleNormal="100" zoomScaleSheetLayoutView="100" workbookViewId="0">
      <selection activeCell="B11" sqref="B11"/>
    </sheetView>
  </sheetViews>
  <sheetFormatPr defaultColWidth="15" defaultRowHeight="12.75" customHeight="1"/>
  <cols>
    <col min="1" max="1" width="8.5703125" style="36" customWidth="1"/>
    <col min="2" max="2" width="18.28515625" style="36" customWidth="1"/>
    <col min="3" max="3" width="9" style="36" customWidth="1"/>
    <col min="4" max="4" width="10.28515625" style="36" customWidth="1"/>
    <col min="5" max="5" width="16" style="36" customWidth="1"/>
    <col min="6" max="6" width="14" style="36" customWidth="1"/>
    <col min="7" max="7" width="11.7109375" style="36" customWidth="1"/>
    <col min="8" max="8" width="12.5703125" style="36" customWidth="1"/>
    <col min="9" max="9" width="16.28515625" style="36" customWidth="1"/>
    <col min="10" max="10" width="11" style="36" customWidth="1"/>
    <col min="11" max="16384" width="15" style="36"/>
  </cols>
  <sheetData>
    <row r="1" spans="1:10" ht="12.75" customHeight="1">
      <c r="A1" s="35"/>
      <c r="B1" s="35"/>
      <c r="C1" s="35"/>
      <c r="E1" s="37" t="s">
        <v>164</v>
      </c>
      <c r="G1" s="35"/>
      <c r="J1" s="38"/>
    </row>
    <row r="2" spans="1:10" ht="12.75" customHeight="1">
      <c r="A2" s="35"/>
      <c r="B2" s="35"/>
      <c r="C2" s="35"/>
      <c r="E2" s="37" t="s">
        <v>190</v>
      </c>
      <c r="G2" s="35"/>
      <c r="I2" s="35"/>
    </row>
    <row r="3" spans="1:10" ht="12.75" customHeight="1">
      <c r="A3" s="35"/>
      <c r="B3" s="35"/>
      <c r="C3" s="35"/>
      <c r="E3" s="37" t="s">
        <v>167</v>
      </c>
      <c r="G3" s="35"/>
      <c r="H3" s="35"/>
      <c r="I3" s="35"/>
    </row>
    <row r="4" spans="1:10" ht="12.75" customHeight="1">
      <c r="A4" s="35"/>
      <c r="B4" s="35"/>
      <c r="C4" s="35"/>
      <c r="E4" s="37"/>
      <c r="G4" s="35"/>
      <c r="H4" s="35"/>
      <c r="I4" s="35"/>
    </row>
    <row r="5" spans="1:10" ht="12.75" customHeight="1">
      <c r="A5" s="35"/>
      <c r="B5" s="35"/>
      <c r="D5" s="23" t="s">
        <v>2</v>
      </c>
      <c r="E5" s="21"/>
      <c r="I5" s="35"/>
    </row>
    <row r="6" spans="1:10" ht="12.75" customHeight="1">
      <c r="A6" s="35"/>
      <c r="B6" s="35"/>
      <c r="D6" s="23" t="s">
        <v>3</v>
      </c>
      <c r="E6" s="21"/>
      <c r="I6" s="35"/>
    </row>
    <row r="8" spans="1:10" ht="12.75" customHeight="1">
      <c r="D8" s="39" t="s">
        <v>191</v>
      </c>
    </row>
    <row r="9" spans="1:10" ht="12.75" customHeight="1">
      <c r="B9" s="39" t="s">
        <v>192</v>
      </c>
      <c r="D9" s="40" t="s">
        <v>193</v>
      </c>
      <c r="F9" s="36" t="s">
        <v>194</v>
      </c>
    </row>
    <row r="10" spans="1:10" ht="12.75" customHeight="1">
      <c r="B10" s="39" t="s">
        <v>10</v>
      </c>
      <c r="D10" s="39" t="s">
        <v>195</v>
      </c>
      <c r="F10" s="39" t="s">
        <v>196</v>
      </c>
    </row>
    <row r="11" spans="1:10" ht="12.75" customHeight="1">
      <c r="B11" s="293">
        <f>Summary!G11</f>
        <v>100</v>
      </c>
      <c r="C11" s="39"/>
      <c r="D11" s="294">
        <v>1020</v>
      </c>
      <c r="F11" s="41">
        <f>B11*8760/D11</f>
        <v>858.82352941176475</v>
      </c>
    </row>
    <row r="12" spans="1:10" ht="12.75" customHeight="1">
      <c r="B12" s="132"/>
      <c r="D12" s="42"/>
    </row>
    <row r="13" spans="1:10" ht="12.75" customHeight="1">
      <c r="D13" s="295"/>
      <c r="E13" s="296"/>
      <c r="F13" s="296"/>
      <c r="G13" s="296" t="s">
        <v>197</v>
      </c>
      <c r="H13" s="296"/>
      <c r="I13" s="296"/>
      <c r="J13" s="297"/>
    </row>
    <row r="14" spans="1:10" ht="12.75" customHeight="1">
      <c r="A14" s="298" t="s">
        <v>198</v>
      </c>
      <c r="B14" s="299" t="s">
        <v>198</v>
      </c>
      <c r="C14" s="300"/>
      <c r="D14" s="43" t="s">
        <v>199</v>
      </c>
      <c r="E14" s="43" t="s">
        <v>200</v>
      </c>
      <c r="F14" s="43" t="s">
        <v>201</v>
      </c>
      <c r="G14" s="43" t="s">
        <v>202</v>
      </c>
      <c r="H14" s="43" t="s">
        <v>27</v>
      </c>
      <c r="I14" s="43" t="s">
        <v>28</v>
      </c>
      <c r="J14" s="43" t="s">
        <v>29</v>
      </c>
    </row>
    <row r="15" spans="1:10" ht="12.75" customHeight="1">
      <c r="A15" s="44" t="s">
        <v>203</v>
      </c>
      <c r="C15" s="45"/>
      <c r="D15" s="46">
        <v>1.9</v>
      </c>
      <c r="E15" s="46">
        <v>7.6</v>
      </c>
      <c r="F15" s="46">
        <v>7.6</v>
      </c>
      <c r="G15" s="46">
        <v>0.6</v>
      </c>
      <c r="H15" s="47">
        <v>100</v>
      </c>
      <c r="I15" s="46">
        <v>5.5</v>
      </c>
      <c r="J15" s="48">
        <v>84</v>
      </c>
    </row>
    <row r="16" spans="1:10" ht="12.75" customHeight="1">
      <c r="A16" s="49"/>
      <c r="B16" s="50"/>
      <c r="C16" s="51"/>
      <c r="D16" s="52"/>
      <c r="E16" s="52"/>
      <c r="F16" s="52"/>
      <c r="G16" s="52"/>
      <c r="H16" s="53" t="s">
        <v>204</v>
      </c>
      <c r="I16" s="43"/>
      <c r="J16" s="43"/>
    </row>
    <row r="17" spans="1:10" ht="12.75" customHeight="1">
      <c r="A17" s="44" t="s">
        <v>205</v>
      </c>
      <c r="C17" s="45"/>
      <c r="D17" s="46">
        <f>F11*D15/2000</f>
        <v>0.8158823529411765</v>
      </c>
      <c r="E17" s="46">
        <f>$F$11*E15/2000</f>
        <v>3.263529411764706</v>
      </c>
      <c r="F17" s="46">
        <f>$F$11*F15/2000</f>
        <v>3.263529411764706</v>
      </c>
      <c r="G17" s="46">
        <f>F11*G15/2000</f>
        <v>0.2576470588235294</v>
      </c>
      <c r="H17" s="146">
        <f>F11*H15/2000</f>
        <v>42.941176470588239</v>
      </c>
      <c r="I17" s="41">
        <f>F11*I15/2000</f>
        <v>2.361764705882353</v>
      </c>
      <c r="J17" s="41">
        <f>F11*J15/2000</f>
        <v>36.070588235294117</v>
      </c>
    </row>
    <row r="18" spans="1:10" ht="12.75" customHeight="1">
      <c r="A18" s="299" t="s">
        <v>206</v>
      </c>
      <c r="B18" s="299"/>
      <c r="C18" s="299"/>
      <c r="D18" s="299"/>
      <c r="E18" s="299"/>
      <c r="F18" s="299"/>
      <c r="G18" s="299"/>
      <c r="H18" s="299"/>
    </row>
    <row r="19" spans="1:10" ht="12.75" customHeight="1">
      <c r="A19" s="36" t="s">
        <v>207</v>
      </c>
    </row>
    <row r="20" spans="1:10" ht="12.75" customHeight="1">
      <c r="A20" s="36" t="s">
        <v>208</v>
      </c>
    </row>
    <row r="21" spans="1:10" ht="12.75" customHeight="1">
      <c r="D21" s="54"/>
      <c r="E21" s="54"/>
      <c r="F21" s="54"/>
      <c r="G21" s="54"/>
      <c r="H21" s="54"/>
      <c r="I21" s="54"/>
    </row>
    <row r="22" spans="1:10" ht="12.75" customHeight="1">
      <c r="A22" s="35" t="s">
        <v>121</v>
      </c>
    </row>
    <row r="23" spans="1:10" ht="12.75" customHeight="1">
      <c r="A23" s="36" t="s">
        <v>209</v>
      </c>
    </row>
    <row r="24" spans="1:10" ht="12.75" customHeight="1">
      <c r="A24" s="36" t="s">
        <v>210</v>
      </c>
    </row>
    <row r="25" spans="1:10" ht="12.75" customHeight="1">
      <c r="A25" s="36" t="s">
        <v>211</v>
      </c>
    </row>
    <row r="26" spans="1:10" ht="12.75" customHeight="1">
      <c r="A26" s="36" t="s">
        <v>212</v>
      </c>
    </row>
    <row r="27" spans="1:10" ht="12.75" customHeight="1">
      <c r="A27" s="36" t="s">
        <v>213</v>
      </c>
    </row>
    <row r="28" spans="1:10" ht="12.75" customHeight="1">
      <c r="A28" s="36" t="s">
        <v>214</v>
      </c>
    </row>
    <row r="29" spans="1:10" ht="12.75" customHeight="1">
      <c r="A29" s="55"/>
      <c r="J29" s="56"/>
    </row>
    <row r="30" spans="1:10" ht="12.75" customHeight="1">
      <c r="A30" s="35" t="s">
        <v>215</v>
      </c>
      <c r="B30" s="35"/>
      <c r="C30" s="35"/>
      <c r="E30" s="57"/>
      <c r="G30" s="35"/>
      <c r="J30" s="56"/>
    </row>
    <row r="31" spans="1:10" ht="12.75" customHeight="1">
      <c r="D31" s="346" t="s">
        <v>216</v>
      </c>
      <c r="E31" s="346"/>
      <c r="F31" s="346"/>
      <c r="G31" s="346"/>
      <c r="H31" s="346"/>
      <c r="I31" s="346"/>
    </row>
    <row r="32" spans="1:10" ht="12.75" customHeight="1">
      <c r="A32" s="298" t="s">
        <v>198</v>
      </c>
      <c r="B32" s="299" t="s">
        <v>198</v>
      </c>
      <c r="C32" s="299"/>
      <c r="D32" s="61" t="s">
        <v>217</v>
      </c>
      <c r="E32" s="58" t="s">
        <v>218</v>
      </c>
      <c r="F32" s="58" t="s">
        <v>219</v>
      </c>
      <c r="G32" s="58" t="s">
        <v>220</v>
      </c>
      <c r="H32" s="58" t="s">
        <v>221</v>
      </c>
      <c r="I32" s="59" t="s">
        <v>222</v>
      </c>
    </row>
    <row r="33" spans="1:9" ht="12.75" customHeight="1">
      <c r="A33" s="295" t="s">
        <v>223</v>
      </c>
      <c r="B33" s="296"/>
      <c r="C33" s="297"/>
      <c r="D33" s="60">
        <v>2.1000000000000003E-3</v>
      </c>
      <c r="E33" s="60">
        <v>1.2000000000000001E-3</v>
      </c>
      <c r="F33" s="60">
        <v>7.4999999999999997E-2</v>
      </c>
      <c r="G33" s="60">
        <v>1.8</v>
      </c>
      <c r="H33" s="60">
        <v>3.4000000000000002E-3</v>
      </c>
      <c r="I33" s="61"/>
    </row>
    <row r="34" spans="1:9" ht="12.75" customHeight="1">
      <c r="A34" s="295" t="s">
        <v>205</v>
      </c>
      <c r="B34" s="296"/>
      <c r="C34" s="297"/>
      <c r="D34" s="60">
        <f>$F$11*D33/2000</f>
        <v>9.0176470588235311E-4</v>
      </c>
      <c r="E34" s="60">
        <f>$F$11*E33/2000</f>
        <v>5.1529411764705889E-4</v>
      </c>
      <c r="F34" s="60">
        <f>$F$11*F33/2000</f>
        <v>3.2205882352941174E-2</v>
      </c>
      <c r="G34" s="62">
        <f>$F$11*G33/2000</f>
        <v>0.77294117647058824</v>
      </c>
      <c r="H34" s="60">
        <f>$F$11*H33/2000</f>
        <v>1.4600000000000001E-3</v>
      </c>
      <c r="I34" s="63">
        <f>SUM(D34:H34)</f>
        <v>0.80802411764705884</v>
      </c>
    </row>
    <row r="36" spans="1:9" ht="12.75" customHeight="1">
      <c r="D36" s="346" t="s">
        <v>224</v>
      </c>
      <c r="E36" s="346"/>
      <c r="F36" s="346"/>
      <c r="G36" s="346"/>
      <c r="H36" s="346"/>
      <c r="I36" s="346"/>
    </row>
    <row r="37" spans="1:9" ht="12.75" customHeight="1">
      <c r="A37" s="298" t="s">
        <v>198</v>
      </c>
      <c r="B37" s="299" t="s">
        <v>198</v>
      </c>
      <c r="C37" s="299"/>
      <c r="D37" s="61" t="s">
        <v>225</v>
      </c>
      <c r="E37" s="58" t="s">
        <v>226</v>
      </c>
      <c r="F37" s="58" t="s">
        <v>227</v>
      </c>
      <c r="G37" s="58" t="s">
        <v>228</v>
      </c>
      <c r="H37" s="58" t="s">
        <v>229</v>
      </c>
      <c r="I37" s="59" t="s">
        <v>230</v>
      </c>
    </row>
    <row r="38" spans="1:9" ht="12.75" customHeight="1">
      <c r="A38" s="301" t="s">
        <v>223</v>
      </c>
      <c r="B38" s="302"/>
      <c r="C38" s="303"/>
      <c r="D38" s="60">
        <v>5.0000000000000001E-4</v>
      </c>
      <c r="E38" s="60">
        <v>1.1000000000000001E-3</v>
      </c>
      <c r="F38" s="60">
        <v>1.4E-3</v>
      </c>
      <c r="G38" s="60">
        <v>3.8000000000000002E-4</v>
      </c>
      <c r="H38" s="60">
        <v>2.1000000000000003E-3</v>
      </c>
      <c r="I38" s="64"/>
    </row>
    <row r="39" spans="1:9" ht="12.75" customHeight="1">
      <c r="A39" s="295" t="s">
        <v>205</v>
      </c>
      <c r="B39" s="296"/>
      <c r="C39" s="297"/>
      <c r="D39" s="60">
        <f>$F$11*D38/2000</f>
        <v>2.1470588235294118E-4</v>
      </c>
      <c r="E39" s="60">
        <f>$F$11*E38/2000</f>
        <v>4.7235294117647063E-4</v>
      </c>
      <c r="F39" s="60">
        <f>$F$11*F38/2000</f>
        <v>6.011764705882353E-4</v>
      </c>
      <c r="G39" s="60">
        <f>$F$11*G38/2000</f>
        <v>1.631764705882353E-4</v>
      </c>
      <c r="H39" s="60">
        <f>$F$11*H38/2000</f>
        <v>9.0176470588235311E-4</v>
      </c>
      <c r="I39" s="65">
        <f>SUM(D39:H39)</f>
        <v>2.3531764705882357E-3</v>
      </c>
    </row>
    <row r="40" spans="1:9" ht="12.75" customHeight="1">
      <c r="A40" s="36" t="s">
        <v>231</v>
      </c>
      <c r="H40" s="59" t="s">
        <v>30</v>
      </c>
      <c r="I40" s="63">
        <f>SUM(I34,I39)</f>
        <v>0.81037729411764703</v>
      </c>
    </row>
    <row r="41" spans="1:9" ht="12.75" customHeight="1">
      <c r="A41" s="36" t="s">
        <v>232</v>
      </c>
      <c r="H41" s="59" t="s">
        <v>233</v>
      </c>
      <c r="I41" s="63">
        <f>MAX(D34:H34, D39:H39)</f>
        <v>0.77294117647058824</v>
      </c>
    </row>
    <row r="42" spans="1:9" ht="12.75" customHeight="1">
      <c r="A42" s="36" t="s">
        <v>234</v>
      </c>
    </row>
  </sheetData>
  <mergeCells count="2">
    <mergeCell ref="D31:I31"/>
    <mergeCell ref="D36:I36"/>
  </mergeCells>
  <pageMargins left="1" right="1" top="1" bottom="1" header="0.5" footer="0.5"/>
  <pageSetup scale="66" orientation="portrait" r:id="rId1"/>
  <headerFooter alignWithMargins="0">
    <oddHeader xml:space="preserve">&amp;R&amp;8Page &amp;P of &amp;N, TSD App. A </oddHead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6C56-814E-4552-B080-18C23FB9802A}">
  <dimension ref="B4:G8"/>
  <sheetViews>
    <sheetView workbookViewId="0">
      <selection activeCell="D9" sqref="D9"/>
    </sheetView>
  </sheetViews>
  <sheetFormatPr defaultRowHeight="12.75"/>
  <cols>
    <col min="4" max="4" width="12.5703125" customWidth="1"/>
    <col min="5" max="5" width="14" customWidth="1"/>
    <col min="6" max="6" width="12.7109375" customWidth="1"/>
    <col min="7" max="7" width="13.42578125" customWidth="1"/>
  </cols>
  <sheetData>
    <row r="4" spans="2:7">
      <c r="B4" s="228"/>
      <c r="C4" s="228"/>
      <c r="D4" s="228"/>
      <c r="E4" s="228"/>
      <c r="F4" s="228"/>
      <c r="G4" s="228"/>
    </row>
    <row r="5" spans="2:7">
      <c r="B5" s="228"/>
      <c r="C5" s="228"/>
      <c r="D5" s="347" t="s">
        <v>235</v>
      </c>
      <c r="E5" s="348"/>
      <c r="F5" s="348"/>
      <c r="G5" s="349"/>
    </row>
    <row r="6" spans="2:7">
      <c r="B6" s="228"/>
      <c r="C6" s="228"/>
      <c r="D6" s="350" t="s">
        <v>236</v>
      </c>
      <c r="E6" s="351"/>
      <c r="F6" s="351"/>
      <c r="G6" s="352"/>
    </row>
    <row r="7" spans="2:7" ht="52.5">
      <c r="B7" s="229" t="s">
        <v>197</v>
      </c>
      <c r="C7" s="230" t="s">
        <v>237</v>
      </c>
      <c r="D7" s="231" t="s">
        <v>238</v>
      </c>
      <c r="E7" s="231" t="s">
        <v>239</v>
      </c>
      <c r="F7" s="232" t="s">
        <v>240</v>
      </c>
      <c r="G7" s="233" t="s">
        <v>241</v>
      </c>
    </row>
    <row r="8" spans="2:7">
      <c r="B8" s="234" t="s">
        <v>28</v>
      </c>
      <c r="C8" s="235">
        <v>0.114</v>
      </c>
      <c r="D8" s="235">
        <f>Summary!G12</f>
        <v>25</v>
      </c>
      <c r="E8" s="236">
        <f>D8*2000</f>
        <v>50000</v>
      </c>
      <c r="F8" s="237">
        <f>C8*D8</f>
        <v>2.85</v>
      </c>
      <c r="G8" s="237">
        <f>F8*8760/2000</f>
        <v>12.483000000000001</v>
      </c>
    </row>
  </sheetData>
  <mergeCells count="2">
    <mergeCell ref="D5:G5"/>
    <mergeCell ref="D6: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J42"/>
  <sheetViews>
    <sheetView view="pageBreakPreview" zoomScaleNormal="100" zoomScaleSheetLayoutView="100" workbookViewId="0">
      <selection activeCell="B11" sqref="B11"/>
    </sheetView>
  </sheetViews>
  <sheetFormatPr defaultColWidth="15" defaultRowHeight="12.75" customHeight="1"/>
  <cols>
    <col min="1" max="1" width="8.5703125" style="36" customWidth="1"/>
    <col min="2" max="2" width="18.28515625" style="36" customWidth="1"/>
    <col min="3" max="3" width="9" style="36" customWidth="1"/>
    <col min="4" max="4" width="10.28515625" style="36" customWidth="1"/>
    <col min="5" max="5" width="16" style="36" customWidth="1"/>
    <col min="6" max="6" width="14" style="36" customWidth="1"/>
    <col min="7" max="7" width="11.7109375" style="36" customWidth="1"/>
    <col min="8" max="8" width="12.5703125" style="36" customWidth="1"/>
    <col min="9" max="9" width="16.28515625" style="36" customWidth="1"/>
    <col min="10" max="10" width="11" style="36" customWidth="1"/>
    <col min="11" max="16384" width="15" style="36"/>
  </cols>
  <sheetData>
    <row r="1" spans="1:10" ht="12.75" customHeight="1">
      <c r="A1" s="35"/>
      <c r="B1" s="35"/>
      <c r="C1" s="35"/>
      <c r="E1" s="37" t="s">
        <v>164</v>
      </c>
      <c r="G1" s="35"/>
      <c r="J1" s="38"/>
    </row>
    <row r="2" spans="1:10" ht="12.75" customHeight="1">
      <c r="A2" s="35"/>
      <c r="B2" s="35"/>
      <c r="C2" s="35"/>
      <c r="E2" s="37" t="s">
        <v>190</v>
      </c>
      <c r="G2" s="35"/>
      <c r="I2" s="35"/>
    </row>
    <row r="3" spans="1:10" ht="12.75" customHeight="1">
      <c r="A3" s="35"/>
      <c r="B3" s="35"/>
      <c r="C3" s="35"/>
      <c r="E3" s="37" t="s">
        <v>167</v>
      </c>
      <c r="G3" s="35"/>
      <c r="H3" s="35"/>
      <c r="I3" s="35"/>
    </row>
    <row r="4" spans="1:10" ht="12.75" customHeight="1">
      <c r="A4" s="35"/>
      <c r="B4" s="35"/>
      <c r="C4" s="35"/>
      <c r="E4" s="37"/>
      <c r="G4" s="35"/>
      <c r="H4" s="35"/>
      <c r="I4" s="35"/>
    </row>
    <row r="5" spans="1:10" ht="12.75" customHeight="1">
      <c r="A5" s="35"/>
      <c r="B5" s="35"/>
      <c r="D5" s="23" t="s">
        <v>2</v>
      </c>
      <c r="E5" s="21"/>
      <c r="I5" s="35"/>
    </row>
    <row r="6" spans="1:10" ht="12.75" customHeight="1">
      <c r="A6" s="35"/>
      <c r="B6" s="35"/>
      <c r="D6" s="23" t="s">
        <v>3</v>
      </c>
      <c r="E6" s="21"/>
      <c r="I6" s="35"/>
    </row>
    <row r="8" spans="1:10" ht="12.75" customHeight="1">
      <c r="D8" s="39" t="s">
        <v>191</v>
      </c>
    </row>
    <row r="9" spans="1:10" ht="12.75" customHeight="1">
      <c r="B9" s="39" t="s">
        <v>192</v>
      </c>
      <c r="D9" s="40" t="s">
        <v>193</v>
      </c>
      <c r="F9" s="36" t="s">
        <v>194</v>
      </c>
    </row>
    <row r="10" spans="1:10" ht="12.75" customHeight="1">
      <c r="B10" s="39" t="s">
        <v>10</v>
      </c>
      <c r="D10" s="39" t="s">
        <v>195</v>
      </c>
      <c r="F10" s="39" t="s">
        <v>196</v>
      </c>
    </row>
    <row r="11" spans="1:10" ht="12.75" customHeight="1">
      <c r="B11" s="293">
        <f>Summary!G13</f>
        <v>40</v>
      </c>
      <c r="C11" s="39"/>
      <c r="D11" s="294">
        <v>1020</v>
      </c>
      <c r="F11" s="41">
        <f>B11*8760/D11</f>
        <v>343.52941176470586</v>
      </c>
    </row>
    <row r="12" spans="1:10" ht="12.75" customHeight="1">
      <c r="B12" s="132"/>
      <c r="D12" s="42"/>
    </row>
    <row r="13" spans="1:10" ht="12.75" customHeight="1">
      <c r="D13" s="295"/>
      <c r="E13" s="296"/>
      <c r="F13" s="296"/>
      <c r="G13" s="296" t="s">
        <v>197</v>
      </c>
      <c r="H13" s="296"/>
      <c r="I13" s="296"/>
      <c r="J13" s="297"/>
    </row>
    <row r="14" spans="1:10" ht="12.75" customHeight="1">
      <c r="A14" s="298" t="s">
        <v>198</v>
      </c>
      <c r="B14" s="299" t="s">
        <v>198</v>
      </c>
      <c r="C14" s="300"/>
      <c r="D14" s="43" t="s">
        <v>199</v>
      </c>
      <c r="E14" s="43" t="s">
        <v>200</v>
      </c>
      <c r="F14" s="43" t="s">
        <v>201</v>
      </c>
      <c r="G14" s="43" t="s">
        <v>202</v>
      </c>
      <c r="H14" s="43" t="s">
        <v>27</v>
      </c>
      <c r="I14" s="43" t="s">
        <v>28</v>
      </c>
      <c r="J14" s="43" t="s">
        <v>29</v>
      </c>
    </row>
    <row r="15" spans="1:10" ht="12.75" customHeight="1">
      <c r="A15" s="44" t="s">
        <v>203</v>
      </c>
      <c r="C15" s="45"/>
      <c r="D15" s="46">
        <v>1.9</v>
      </c>
      <c r="E15" s="46">
        <v>7.6</v>
      </c>
      <c r="F15" s="46">
        <v>7.6</v>
      </c>
      <c r="G15" s="46">
        <v>0.6</v>
      </c>
      <c r="H15" s="47">
        <v>100</v>
      </c>
      <c r="I15" s="46">
        <v>5.5</v>
      </c>
      <c r="J15" s="48">
        <v>84</v>
      </c>
    </row>
    <row r="16" spans="1:10" ht="12.75" customHeight="1">
      <c r="A16" s="49"/>
      <c r="B16" s="50"/>
      <c r="C16" s="51"/>
      <c r="D16" s="52"/>
      <c r="E16" s="52"/>
      <c r="F16" s="52"/>
      <c r="G16" s="52"/>
      <c r="H16" s="53" t="s">
        <v>204</v>
      </c>
      <c r="I16" s="43"/>
      <c r="J16" s="43"/>
    </row>
    <row r="17" spans="1:10" ht="12.75" customHeight="1">
      <c r="A17" s="44" t="s">
        <v>205</v>
      </c>
      <c r="C17" s="45"/>
      <c r="D17" s="46">
        <f>F11*D15/2000</f>
        <v>0.32635294117647057</v>
      </c>
      <c r="E17" s="46">
        <f>$F$11*E15/2000</f>
        <v>1.3054117647058823</v>
      </c>
      <c r="F17" s="46">
        <f>$F$11*F15/2000</f>
        <v>1.3054117647058823</v>
      </c>
      <c r="G17" s="46">
        <f>F11*G15/2000</f>
        <v>0.10305882352941176</v>
      </c>
      <c r="H17" s="146">
        <f>F11*H15/2000</f>
        <v>17.176470588235293</v>
      </c>
      <c r="I17" s="41">
        <f>F11*I15/2000</f>
        <v>0.94470588235294106</v>
      </c>
      <c r="J17" s="41">
        <f>F11*J15/2000</f>
        <v>14.428235294117647</v>
      </c>
    </row>
    <row r="18" spans="1:10" ht="12.75" customHeight="1">
      <c r="A18" s="299" t="s">
        <v>206</v>
      </c>
      <c r="B18" s="299"/>
      <c r="C18" s="299"/>
      <c r="D18" s="299"/>
      <c r="E18" s="299"/>
      <c r="F18" s="299"/>
      <c r="G18" s="299"/>
      <c r="H18" s="299"/>
    </row>
    <row r="19" spans="1:10" ht="12.75" customHeight="1">
      <c r="A19" s="36" t="s">
        <v>207</v>
      </c>
    </row>
    <row r="20" spans="1:10" ht="12.75" customHeight="1">
      <c r="A20" s="36" t="s">
        <v>208</v>
      </c>
    </row>
    <row r="21" spans="1:10" ht="12.75" customHeight="1">
      <c r="D21" s="54"/>
      <c r="E21" s="54"/>
      <c r="F21" s="54"/>
      <c r="G21" s="54"/>
      <c r="H21" s="54"/>
      <c r="I21" s="54"/>
    </row>
    <row r="22" spans="1:10" ht="12.75" customHeight="1">
      <c r="A22" s="35" t="s">
        <v>121</v>
      </c>
    </row>
    <row r="23" spans="1:10" ht="12.75" customHeight="1">
      <c r="A23" s="36" t="s">
        <v>209</v>
      </c>
    </row>
    <row r="24" spans="1:10" ht="12.75" customHeight="1">
      <c r="A24" s="36" t="s">
        <v>210</v>
      </c>
    </row>
    <row r="25" spans="1:10" ht="12.75" customHeight="1">
      <c r="A25" s="36" t="s">
        <v>211</v>
      </c>
    </row>
    <row r="26" spans="1:10" ht="12.75" customHeight="1">
      <c r="A26" s="36" t="s">
        <v>212</v>
      </c>
    </row>
    <row r="27" spans="1:10" ht="12.75" customHeight="1">
      <c r="A27" s="36" t="s">
        <v>213</v>
      </c>
    </row>
    <row r="28" spans="1:10" ht="12.75" customHeight="1">
      <c r="A28" s="36" t="s">
        <v>214</v>
      </c>
    </row>
    <row r="29" spans="1:10" ht="12.75" customHeight="1">
      <c r="A29" s="55"/>
      <c r="J29" s="56"/>
    </row>
    <row r="30" spans="1:10" ht="12.75" customHeight="1">
      <c r="A30" s="35" t="s">
        <v>215</v>
      </c>
      <c r="B30" s="35"/>
      <c r="C30" s="35"/>
      <c r="E30" s="57"/>
      <c r="G30" s="35"/>
      <c r="J30" s="56"/>
    </row>
    <row r="31" spans="1:10" ht="12.75" customHeight="1">
      <c r="D31" s="346" t="s">
        <v>216</v>
      </c>
      <c r="E31" s="346"/>
      <c r="F31" s="346"/>
      <c r="G31" s="346"/>
      <c r="H31" s="346"/>
      <c r="I31" s="346"/>
    </row>
    <row r="32" spans="1:10" ht="12.75" customHeight="1">
      <c r="A32" s="298" t="s">
        <v>198</v>
      </c>
      <c r="B32" s="299" t="s">
        <v>198</v>
      </c>
      <c r="C32" s="299"/>
      <c r="D32" s="61" t="s">
        <v>217</v>
      </c>
      <c r="E32" s="58" t="s">
        <v>218</v>
      </c>
      <c r="F32" s="58" t="s">
        <v>219</v>
      </c>
      <c r="G32" s="58" t="s">
        <v>220</v>
      </c>
      <c r="H32" s="58" t="s">
        <v>221</v>
      </c>
      <c r="I32" s="59" t="s">
        <v>222</v>
      </c>
    </row>
    <row r="33" spans="1:9" ht="12.75" customHeight="1">
      <c r="A33" s="295" t="s">
        <v>223</v>
      </c>
      <c r="B33" s="296"/>
      <c r="C33" s="297"/>
      <c r="D33" s="60">
        <v>2.1000000000000003E-3</v>
      </c>
      <c r="E33" s="60">
        <v>1.2000000000000001E-3</v>
      </c>
      <c r="F33" s="60">
        <v>7.4999999999999997E-2</v>
      </c>
      <c r="G33" s="60">
        <v>1.8</v>
      </c>
      <c r="H33" s="60">
        <v>3.4000000000000002E-3</v>
      </c>
      <c r="I33" s="61"/>
    </row>
    <row r="34" spans="1:9" ht="12.75" customHeight="1">
      <c r="A34" s="295" t="s">
        <v>205</v>
      </c>
      <c r="B34" s="296"/>
      <c r="C34" s="297"/>
      <c r="D34" s="60">
        <f>$F$11*D33/2000</f>
        <v>3.6070588235294121E-4</v>
      </c>
      <c r="E34" s="60">
        <f>$F$11*E33/2000</f>
        <v>2.0611764705882353E-4</v>
      </c>
      <c r="F34" s="60">
        <f>$F$11*F33/2000</f>
        <v>1.288235294117647E-2</v>
      </c>
      <c r="G34" s="62">
        <f>$F$11*G33/2000</f>
        <v>0.30917647058823533</v>
      </c>
      <c r="H34" s="60">
        <f>$F$11*H33/2000</f>
        <v>5.8399999999999999E-4</v>
      </c>
      <c r="I34" s="63">
        <f>SUM(D34:H34)</f>
        <v>0.32320964705882355</v>
      </c>
    </row>
    <row r="36" spans="1:9" ht="12.75" customHeight="1">
      <c r="D36" s="346" t="s">
        <v>224</v>
      </c>
      <c r="E36" s="346"/>
      <c r="F36" s="346"/>
      <c r="G36" s="346"/>
      <c r="H36" s="346"/>
      <c r="I36" s="346"/>
    </row>
    <row r="37" spans="1:9" ht="12.75" customHeight="1">
      <c r="A37" s="298" t="s">
        <v>198</v>
      </c>
      <c r="B37" s="299" t="s">
        <v>198</v>
      </c>
      <c r="C37" s="299"/>
      <c r="D37" s="61" t="s">
        <v>225</v>
      </c>
      <c r="E37" s="58" t="s">
        <v>226</v>
      </c>
      <c r="F37" s="58" t="s">
        <v>227</v>
      </c>
      <c r="G37" s="58" t="s">
        <v>228</v>
      </c>
      <c r="H37" s="58" t="s">
        <v>229</v>
      </c>
      <c r="I37" s="59" t="s">
        <v>230</v>
      </c>
    </row>
    <row r="38" spans="1:9" ht="12.75" customHeight="1">
      <c r="A38" s="301" t="s">
        <v>223</v>
      </c>
      <c r="B38" s="302"/>
      <c r="C38" s="303"/>
      <c r="D38" s="60">
        <v>5.0000000000000001E-4</v>
      </c>
      <c r="E38" s="60">
        <v>1.1000000000000001E-3</v>
      </c>
      <c r="F38" s="60">
        <v>1.4E-3</v>
      </c>
      <c r="G38" s="60">
        <v>3.8000000000000002E-4</v>
      </c>
      <c r="H38" s="60">
        <v>2.1000000000000003E-3</v>
      </c>
      <c r="I38" s="64"/>
    </row>
    <row r="39" spans="1:9" ht="12.75" customHeight="1">
      <c r="A39" s="295" t="s">
        <v>205</v>
      </c>
      <c r="B39" s="296"/>
      <c r="C39" s="297"/>
      <c r="D39" s="60">
        <f>$F$11*D38/2000</f>
        <v>8.5882352941176463E-5</v>
      </c>
      <c r="E39" s="60">
        <f>$F$11*E38/2000</f>
        <v>1.8894117647058823E-4</v>
      </c>
      <c r="F39" s="60">
        <f>$F$11*F38/2000</f>
        <v>2.4047058823529411E-4</v>
      </c>
      <c r="G39" s="60">
        <f>$F$11*G38/2000</f>
        <v>6.5270588235294123E-5</v>
      </c>
      <c r="H39" s="60">
        <f>$F$11*H38/2000</f>
        <v>3.6070588235294121E-4</v>
      </c>
      <c r="I39" s="65">
        <f>SUM(D39:H39)</f>
        <v>9.4127058823529415E-4</v>
      </c>
    </row>
    <row r="40" spans="1:9" ht="12.75" customHeight="1">
      <c r="A40" s="36" t="s">
        <v>231</v>
      </c>
      <c r="H40" s="59" t="s">
        <v>30</v>
      </c>
      <c r="I40" s="63">
        <f>SUM(I34,I39)</f>
        <v>0.32415091764705883</v>
      </c>
    </row>
    <row r="41" spans="1:9" ht="12.75" customHeight="1">
      <c r="A41" s="36" t="s">
        <v>232</v>
      </c>
      <c r="H41" s="59" t="s">
        <v>233</v>
      </c>
      <c r="I41" s="63">
        <f>MAX(D34:H34, D39:H39)</f>
        <v>0.30917647058823533</v>
      </c>
    </row>
    <row r="42" spans="1:9" ht="12.75" customHeight="1">
      <c r="A42" s="36" t="s">
        <v>234</v>
      </c>
    </row>
  </sheetData>
  <mergeCells count="2">
    <mergeCell ref="D31:I31"/>
    <mergeCell ref="D36:I36"/>
  </mergeCells>
  <pageMargins left="1" right="1" top="1" bottom="1" header="0.5" footer="0.5"/>
  <pageSetup scale="66" orientation="portrait" r:id="rId1"/>
  <headerFooter alignWithMargins="0">
    <oddHeader xml:space="preserve">&amp;R&amp;8Page &amp;P of &amp;N, TSD App. A </oddHeader>
  </headerFooter>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I55"/>
  <sheetViews>
    <sheetView view="pageBreakPreview" zoomScaleNormal="75" zoomScaleSheetLayoutView="100" workbookViewId="0">
      <selection activeCell="D12" sqref="D12"/>
    </sheetView>
  </sheetViews>
  <sheetFormatPr defaultColWidth="15" defaultRowHeight="12.75" customHeight="1"/>
  <cols>
    <col min="1" max="1" width="14.5703125" style="74" customWidth="1"/>
    <col min="2" max="2" width="17.7109375" style="74" customWidth="1"/>
    <col min="3" max="3" width="10.85546875" style="74" customWidth="1"/>
    <col min="4" max="4" width="11.140625" style="74" bestFit="1" customWidth="1"/>
    <col min="5" max="5" width="13" style="74" customWidth="1"/>
    <col min="6" max="6" width="14.42578125" style="74" customWidth="1"/>
    <col min="7" max="7" width="13.85546875" style="74" customWidth="1"/>
    <col min="8" max="8" width="12.140625" style="74" customWidth="1"/>
    <col min="9" max="9" width="11.5703125" style="74" customWidth="1"/>
    <col min="10" max="16384" width="15" style="74"/>
  </cols>
  <sheetData>
    <row r="1" spans="1:9" ht="12.75" customHeight="1">
      <c r="A1" s="73"/>
      <c r="B1" s="73"/>
      <c r="E1" s="75" t="s">
        <v>242</v>
      </c>
      <c r="I1" s="76"/>
    </row>
    <row r="2" spans="1:9" ht="12.75" customHeight="1">
      <c r="A2" s="73"/>
      <c r="B2" s="73"/>
      <c r="E2" s="75" t="s">
        <v>243</v>
      </c>
      <c r="H2" s="73"/>
    </row>
    <row r="3" spans="1:9" ht="12.75" customHeight="1">
      <c r="A3" s="73"/>
      <c r="B3" s="73"/>
      <c r="E3" s="75" t="s">
        <v>244</v>
      </c>
      <c r="G3" s="73"/>
      <c r="H3" s="73"/>
    </row>
    <row r="4" spans="1:9" ht="12.75" customHeight="1">
      <c r="A4" s="73"/>
      <c r="B4" s="73"/>
      <c r="E4" s="75" t="s">
        <v>245</v>
      </c>
      <c r="G4" s="73"/>
      <c r="H4" s="73"/>
    </row>
    <row r="5" spans="1:9" ht="12.75" customHeight="1">
      <c r="A5" s="73"/>
      <c r="B5" s="73"/>
      <c r="H5" s="73"/>
    </row>
    <row r="6" spans="1:9" ht="12.75" customHeight="1">
      <c r="A6" s="73"/>
      <c r="D6" s="23" t="s">
        <v>2</v>
      </c>
      <c r="E6" s="21"/>
      <c r="H6" s="73"/>
    </row>
    <row r="7" spans="1:9" ht="12.75" customHeight="1">
      <c r="A7" s="73"/>
      <c r="D7" s="23" t="s">
        <v>3</v>
      </c>
      <c r="E7" s="21"/>
      <c r="H7" s="73"/>
    </row>
    <row r="8" spans="1:9" ht="12.75" customHeight="1">
      <c r="B8" s="78"/>
      <c r="D8" s="77"/>
      <c r="E8" s="73"/>
      <c r="F8" s="73"/>
    </row>
    <row r="9" spans="1:9" ht="12.75" customHeight="1">
      <c r="A9" s="79"/>
      <c r="B9" s="79"/>
      <c r="C9" s="79"/>
      <c r="D9" s="79"/>
      <c r="E9" s="79"/>
      <c r="F9" s="79"/>
      <c r="G9" s="79"/>
      <c r="H9" s="79"/>
      <c r="I9" s="79"/>
    </row>
    <row r="10" spans="1:9" ht="12.75" customHeight="1">
      <c r="A10" s="78" t="s">
        <v>246</v>
      </c>
      <c r="G10" s="80"/>
      <c r="H10" s="80"/>
      <c r="I10" s="80"/>
    </row>
    <row r="11" spans="1:9" ht="12.75" customHeight="1">
      <c r="A11" s="80"/>
      <c r="B11" s="80"/>
      <c r="C11" s="80"/>
      <c r="D11" s="80"/>
      <c r="E11" s="80"/>
      <c r="F11" s="80"/>
      <c r="G11" s="80"/>
      <c r="H11" s="80"/>
      <c r="I11" s="80"/>
    </row>
    <row r="12" spans="1:9" ht="12.75" customHeight="1">
      <c r="A12" s="80"/>
      <c r="C12" s="76" t="s">
        <v>247</v>
      </c>
      <c r="D12" s="304">
        <f>Summary!G14</f>
        <v>20</v>
      </c>
      <c r="E12" s="132"/>
      <c r="F12" s="80"/>
      <c r="G12" s="80"/>
      <c r="H12" s="80"/>
      <c r="I12" s="80"/>
    </row>
    <row r="13" spans="1:9" ht="12.75" customHeight="1">
      <c r="A13" s="80"/>
      <c r="B13" s="80"/>
      <c r="C13" s="76" t="s">
        <v>248</v>
      </c>
      <c r="D13" s="305">
        <v>500</v>
      </c>
      <c r="E13" s="80"/>
      <c r="F13" s="80"/>
      <c r="G13" s="80"/>
      <c r="H13" s="80"/>
      <c r="I13" s="80"/>
    </row>
    <row r="14" spans="1:9" ht="12.75" customHeight="1">
      <c r="A14" s="80"/>
      <c r="B14" s="80"/>
      <c r="C14" s="76" t="s">
        <v>249</v>
      </c>
      <c r="D14" s="306">
        <f>$D$12*$D$13</f>
        <v>10000</v>
      </c>
      <c r="E14" s="80"/>
      <c r="F14" s="80"/>
      <c r="G14" s="80"/>
      <c r="H14" s="80"/>
      <c r="I14" s="80"/>
    </row>
    <row r="15" spans="1:9" ht="12.75" customHeight="1">
      <c r="A15" s="80"/>
      <c r="B15" s="80"/>
      <c r="C15" s="76" t="s">
        <v>250</v>
      </c>
      <c r="D15" s="307">
        <v>0.5</v>
      </c>
      <c r="F15" s="80"/>
      <c r="G15" s="80"/>
      <c r="H15" s="80"/>
      <c r="I15" s="80"/>
    </row>
    <row r="16" spans="1:9" ht="12.75" customHeight="1">
      <c r="A16" s="80"/>
      <c r="B16" s="80"/>
      <c r="C16" s="80"/>
      <c r="D16" s="80"/>
      <c r="E16" s="80"/>
      <c r="F16" s="80"/>
      <c r="G16" s="80"/>
      <c r="H16" s="80"/>
      <c r="I16" s="80"/>
    </row>
    <row r="17" spans="1:9" ht="12.75" customHeight="1">
      <c r="C17" s="308"/>
      <c r="D17" s="309"/>
      <c r="E17" s="309"/>
      <c r="F17" s="310" t="s">
        <v>197</v>
      </c>
      <c r="G17" s="309"/>
      <c r="H17" s="309"/>
      <c r="I17" s="311"/>
    </row>
    <row r="18" spans="1:9" ht="12.75" customHeight="1">
      <c r="A18" s="80"/>
      <c r="B18" s="80"/>
      <c r="C18" s="81" t="s">
        <v>199</v>
      </c>
      <c r="D18" s="82" t="s">
        <v>200</v>
      </c>
      <c r="E18" s="82" t="s">
        <v>201</v>
      </c>
      <c r="F18" s="82" t="s">
        <v>202</v>
      </c>
      <c r="G18" s="82" t="s">
        <v>27</v>
      </c>
      <c r="H18" s="82" t="s">
        <v>28</v>
      </c>
      <c r="I18" s="83" t="s">
        <v>29</v>
      </c>
    </row>
    <row r="19" spans="1:9" ht="12.75" customHeight="1">
      <c r="A19" s="312" t="s">
        <v>251</v>
      </c>
      <c r="B19" s="313"/>
      <c r="C19" s="314">
        <v>6.9999999999999999E-4</v>
      </c>
      <c r="D19" s="314">
        <f>0.0573*7000/1000000</f>
        <v>4.0109999999999999E-4</v>
      </c>
      <c r="E19" s="314">
        <f>0.0573*7000/1000000</f>
        <v>4.0109999999999999E-4</v>
      </c>
      <c r="F19" s="315">
        <f>0.00809*$D$15</f>
        <v>4.045E-3</v>
      </c>
      <c r="G19" s="316">
        <v>2.4E-2</v>
      </c>
      <c r="H19" s="316">
        <v>7.0500000000000001E-4</v>
      </c>
      <c r="I19" s="317">
        <v>5.5000000000000005E-3</v>
      </c>
    </row>
    <row r="20" spans="1:9" ht="12.75" customHeight="1">
      <c r="A20" s="84"/>
      <c r="B20" s="85"/>
      <c r="C20" s="86"/>
      <c r="D20" s="87"/>
      <c r="E20" s="87"/>
      <c r="F20" s="88" t="s">
        <v>252</v>
      </c>
      <c r="G20" s="89" t="s">
        <v>204</v>
      </c>
      <c r="H20" s="90"/>
      <c r="I20" s="91"/>
    </row>
    <row r="21" spans="1:9" ht="12.75" customHeight="1">
      <c r="A21" s="84" t="s">
        <v>205</v>
      </c>
      <c r="B21" s="92"/>
      <c r="C21" s="138">
        <f t="shared" ref="C21:I21" si="0">$D$14*C19/2000</f>
        <v>3.5000000000000001E-3</v>
      </c>
      <c r="D21" s="139">
        <f t="shared" si="0"/>
        <v>2.0054999999999999E-3</v>
      </c>
      <c r="E21" s="139">
        <f t="shared" si="0"/>
        <v>2.0054999999999999E-3</v>
      </c>
      <c r="F21" s="139">
        <f t="shared" si="0"/>
        <v>2.0225E-2</v>
      </c>
      <c r="G21" s="139">
        <f t="shared" si="0"/>
        <v>0.12</v>
      </c>
      <c r="H21" s="139">
        <f t="shared" si="0"/>
        <v>3.5249999999999999E-3</v>
      </c>
      <c r="I21" s="140">
        <f t="shared" si="0"/>
        <v>2.7500000000000004E-2</v>
      </c>
    </row>
    <row r="22" spans="1:9" ht="12.75" customHeight="1">
      <c r="A22" s="353" t="s">
        <v>253</v>
      </c>
      <c r="B22" s="353"/>
      <c r="C22" s="353"/>
      <c r="D22" s="353"/>
      <c r="E22" s="353"/>
      <c r="F22" s="353"/>
      <c r="G22" s="353"/>
      <c r="H22" s="93"/>
      <c r="I22" s="93"/>
    </row>
    <row r="23" spans="1:9" ht="12.75" customHeight="1">
      <c r="A23" s="353"/>
      <c r="B23" s="353"/>
      <c r="C23" s="353"/>
      <c r="D23" s="353"/>
      <c r="E23" s="353"/>
      <c r="F23" s="353"/>
      <c r="G23" s="353"/>
      <c r="H23" s="93"/>
      <c r="I23" s="93"/>
    </row>
    <row r="24" spans="1:9" ht="12.75" customHeight="1">
      <c r="A24" s="80" t="s">
        <v>254</v>
      </c>
      <c r="B24" s="80"/>
      <c r="C24" s="93"/>
      <c r="D24" s="93"/>
      <c r="E24" s="93"/>
      <c r="F24" s="93"/>
      <c r="G24" s="93"/>
      <c r="H24" s="93"/>
      <c r="I24" s="93"/>
    </row>
    <row r="25" spans="1:9" ht="12.75" customHeight="1">
      <c r="B25" s="80"/>
      <c r="C25" s="93"/>
      <c r="D25" s="93"/>
      <c r="E25" s="93"/>
      <c r="F25" s="93"/>
      <c r="G25" s="93"/>
      <c r="H25" s="93"/>
      <c r="I25" s="93"/>
    </row>
    <row r="26" spans="1:9" ht="12.75" customHeight="1">
      <c r="A26" s="78" t="s">
        <v>215</v>
      </c>
      <c r="B26" s="80"/>
      <c r="C26" s="93"/>
      <c r="D26" s="93"/>
      <c r="E26" s="93"/>
      <c r="F26" s="93"/>
      <c r="G26" s="93"/>
      <c r="H26" s="93"/>
      <c r="I26" s="93"/>
    </row>
    <row r="27" spans="1:9" ht="12.75" customHeight="1">
      <c r="C27" s="308"/>
      <c r="D27" s="318"/>
      <c r="E27" s="309"/>
      <c r="F27" s="310" t="s">
        <v>197</v>
      </c>
      <c r="G27" s="310"/>
      <c r="H27" s="309"/>
      <c r="I27" s="309"/>
    </row>
    <row r="28" spans="1:9" ht="12.75" customHeight="1">
      <c r="C28" s="319"/>
      <c r="D28" s="320"/>
      <c r="E28" s="320"/>
      <c r="F28" s="320"/>
      <c r="G28" s="320"/>
      <c r="H28" s="320"/>
      <c r="I28" s="321" t="s">
        <v>255</v>
      </c>
    </row>
    <row r="29" spans="1:9" ht="12.75" customHeight="1">
      <c r="A29" s="80"/>
      <c r="B29" s="80"/>
      <c r="C29" s="94" t="s">
        <v>217</v>
      </c>
      <c r="D29" s="95" t="s">
        <v>221</v>
      </c>
      <c r="E29" s="95" t="s">
        <v>256</v>
      </c>
      <c r="F29" s="95" t="s">
        <v>219</v>
      </c>
      <c r="G29" s="95" t="s">
        <v>257</v>
      </c>
      <c r="H29" s="95" t="s">
        <v>258</v>
      </c>
      <c r="I29" s="96" t="s">
        <v>259</v>
      </c>
    </row>
    <row r="30" spans="1:9" ht="12.75" customHeight="1">
      <c r="A30" s="322" t="s">
        <v>260</v>
      </c>
      <c r="B30" s="323"/>
      <c r="C30" s="324">
        <f>0.000776*0.007</f>
        <v>5.4319999999999998E-6</v>
      </c>
      <c r="D30" s="324">
        <f>0.000281*0.007</f>
        <v>1.967E-6</v>
      </c>
      <c r="E30" s="324">
        <f>0.000193*0.007</f>
        <v>1.3510000000000001E-6</v>
      </c>
      <c r="F30" s="324">
        <f>0.0000789*0.007</f>
        <v>5.5229999999999999E-7</v>
      </c>
      <c r="G30" s="324">
        <f>0.0000252*0.007</f>
        <v>1.7639999999999999E-7</v>
      </c>
      <c r="H30" s="324">
        <f>0.00000788*0.007</f>
        <v>5.5160000000000006E-8</v>
      </c>
      <c r="I30" s="324">
        <f>0.000212*0.007</f>
        <v>1.4840000000000001E-6</v>
      </c>
    </row>
    <row r="31" spans="1:9" ht="12.75" customHeight="1">
      <c r="A31" s="322" t="s">
        <v>205</v>
      </c>
      <c r="B31" s="323"/>
      <c r="C31" s="325">
        <f>$D$14*C30/2000</f>
        <v>2.7160000000000001E-5</v>
      </c>
      <c r="D31" s="325">
        <f t="shared" ref="D31:I31" si="1">$D$14*D30/2000</f>
        <v>9.8349999999999999E-6</v>
      </c>
      <c r="E31" s="325">
        <f t="shared" si="1"/>
        <v>6.7550000000000005E-6</v>
      </c>
      <c r="F31" s="325">
        <f t="shared" si="1"/>
        <v>2.7615000000000002E-6</v>
      </c>
      <c r="G31" s="325">
        <f t="shared" si="1"/>
        <v>8.8199999999999998E-7</v>
      </c>
      <c r="H31" s="325">
        <f t="shared" si="1"/>
        <v>2.7580000000000002E-7</v>
      </c>
      <c r="I31" s="325">
        <f t="shared" si="1"/>
        <v>7.4200000000000001E-6</v>
      </c>
    </row>
    <row r="32" spans="1:9" ht="12.75" customHeight="1">
      <c r="A32" s="97" t="s">
        <v>261</v>
      </c>
    </row>
    <row r="33" spans="1:9" ht="12.75" customHeight="1">
      <c r="A33" s="353" t="s">
        <v>262</v>
      </c>
      <c r="B33" s="354"/>
      <c r="C33" s="354"/>
      <c r="D33" s="354"/>
      <c r="E33" s="354"/>
      <c r="F33" s="354"/>
      <c r="G33" s="354"/>
      <c r="H33" s="98"/>
      <c r="I33" s="99"/>
    </row>
    <row r="34" spans="1:9" ht="12.75" customHeight="1">
      <c r="A34" s="354"/>
      <c r="B34" s="354"/>
      <c r="C34" s="354"/>
      <c r="D34" s="354"/>
      <c r="E34" s="354"/>
      <c r="F34" s="354"/>
      <c r="G34" s="354"/>
      <c r="H34" s="93"/>
      <c r="I34" s="93"/>
    </row>
    <row r="35" spans="1:9" ht="12.75" customHeight="1">
      <c r="A35" s="250"/>
      <c r="B35" s="250"/>
      <c r="C35" s="250"/>
      <c r="D35" s="250"/>
      <c r="E35" s="250"/>
      <c r="F35" s="250"/>
      <c r="G35" s="250"/>
      <c r="H35" s="93"/>
      <c r="I35" s="93"/>
    </row>
    <row r="36" spans="1:9" ht="12.75" customHeight="1">
      <c r="A36" s="250"/>
      <c r="B36" s="250"/>
      <c r="C36" s="250"/>
      <c r="D36" s="250"/>
      <c r="E36" s="326"/>
      <c r="F36" s="327"/>
      <c r="G36" s="328"/>
      <c r="H36" s="329" t="s">
        <v>263</v>
      </c>
      <c r="I36" s="330">
        <f>SUM(C31:I31)</f>
        <v>5.5089300000000001E-5</v>
      </c>
    </row>
    <row r="37" spans="1:9" ht="12.75" customHeight="1">
      <c r="A37" s="250"/>
      <c r="B37" s="250"/>
      <c r="C37" s="250"/>
      <c r="D37" s="250"/>
      <c r="E37" s="250"/>
      <c r="F37" s="250"/>
      <c r="G37" s="250"/>
      <c r="H37" s="93"/>
      <c r="I37" s="93"/>
    </row>
    <row r="38" spans="1:9" ht="12.75" customHeight="1">
      <c r="A38" s="78" t="s">
        <v>121</v>
      </c>
      <c r="B38" s="80"/>
      <c r="C38" s="80"/>
      <c r="D38" s="80"/>
      <c r="E38" s="80"/>
      <c r="F38" s="80"/>
      <c r="G38" s="80"/>
      <c r="H38" s="80"/>
    </row>
    <row r="39" spans="1:9" ht="12.75" customHeight="1">
      <c r="A39" s="100" t="s">
        <v>264</v>
      </c>
      <c r="B39" s="80"/>
      <c r="C39" s="80"/>
      <c r="D39" s="80"/>
      <c r="E39" s="80"/>
      <c r="F39" s="80"/>
      <c r="G39" s="80"/>
      <c r="H39" s="80"/>
    </row>
    <row r="40" spans="1:9" ht="12.75" customHeight="1">
      <c r="A40" s="100" t="s">
        <v>265</v>
      </c>
      <c r="B40" s="80"/>
      <c r="C40" s="80"/>
      <c r="D40" s="80"/>
      <c r="E40" s="80"/>
      <c r="F40" s="80"/>
      <c r="G40" s="80"/>
      <c r="H40" s="80"/>
    </row>
    <row r="41" spans="1:9" ht="12.75" customHeight="1">
      <c r="A41" s="100" t="s">
        <v>266</v>
      </c>
    </row>
    <row r="43" spans="1:9" ht="12.75" customHeight="1">
      <c r="A43" s="101"/>
    </row>
    <row r="44" spans="1:9" ht="12.75" customHeight="1">
      <c r="A44" s="101"/>
    </row>
    <row r="45" spans="1:9" ht="12.75" customHeight="1">
      <c r="A45" s="101"/>
    </row>
    <row r="46" spans="1:9" ht="12.75" customHeight="1">
      <c r="A46" s="101"/>
    </row>
    <row r="47" spans="1:9" ht="12.75" customHeight="1">
      <c r="A47" s="101"/>
    </row>
    <row r="48" spans="1:9" ht="12.75" customHeight="1">
      <c r="A48" s="101"/>
    </row>
    <row r="49" spans="1:1" ht="12.75" customHeight="1">
      <c r="A49" s="101"/>
    </row>
    <row r="50" spans="1:1" ht="12.75" customHeight="1">
      <c r="A50" s="101"/>
    </row>
    <row r="51" spans="1:1" ht="12.75" customHeight="1">
      <c r="A51" s="101"/>
    </row>
    <row r="52" spans="1:1" ht="12.75" customHeight="1">
      <c r="A52" s="101"/>
    </row>
    <row r="53" spans="1:1" ht="12.75" customHeight="1">
      <c r="A53" s="101"/>
    </row>
    <row r="54" spans="1:1" ht="12.75" customHeight="1">
      <c r="A54" s="101"/>
    </row>
    <row r="55" spans="1:1" ht="12.75" customHeight="1">
      <c r="A55" s="101"/>
    </row>
  </sheetData>
  <mergeCells count="2">
    <mergeCell ref="A22:G23"/>
    <mergeCell ref="A33:G34"/>
  </mergeCells>
  <pageMargins left="0.5" right="0.5" top="0.5" bottom="0.5" header="0.5" footer="0.5"/>
  <pageSetup scale="81" orientation="portrait" r:id="rId1"/>
  <headerFooter alignWithMargins="0">
    <oddHeader xml:space="preserve">&amp;R&amp;8Page &amp;P of &amp;N, TSD App. A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b02732da-c636-4003-88a4-4fb5e0d76266" xsi:nil="true"/>
    <lcf76f155ced4ddcb4097134ff3c332f xmlns="fc79b72e-1b07-4fd8-87a2-23b1d7da12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F5915296C46D4F87E6CDB71F8DD928" ma:contentTypeVersion="11" ma:contentTypeDescription="Create a new document." ma:contentTypeScope="" ma:versionID="7259dd23c26f8d4edc893dca7802e14e">
  <xsd:schema xmlns:xsd="http://www.w3.org/2001/XMLSchema" xmlns:xs="http://www.w3.org/2001/XMLSchema" xmlns:p="http://schemas.microsoft.com/office/2006/metadata/properties" xmlns:ns2="fc79b72e-1b07-4fd8-87a2-23b1d7da1261" xmlns:ns3="b02732da-c636-4003-88a4-4fb5e0d76266" targetNamespace="http://schemas.microsoft.com/office/2006/metadata/properties" ma:root="true" ma:fieldsID="978eade3b94d8d372ce29ddcdc91f87c" ns2:_="" ns3:_="">
    <xsd:import namespace="fc79b72e-1b07-4fd8-87a2-23b1d7da1261"/>
    <xsd:import namespace="b02732da-c636-4003-88a4-4fb5e0d76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9b72e-1b07-4fd8-87a2-23b1d7da12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2732da-c636-4003-88a4-4fb5e0d762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a9d6e-8ef9-4a8b-87f4-bf3a310f66fa}" ma:internalName="TaxCatchAll" ma:showField="CatchAllData" ma:web="b02732da-c636-4003-88a4-4fb5e0d76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AE5F2-B0C6-4B17-804E-8A25F227C4FC}">
  <ds:schemaRefs>
    <ds:schemaRef ds:uri="http://schemas.microsoft.com/sharepoint/v3/contenttype/forms"/>
  </ds:schemaRefs>
</ds:datastoreItem>
</file>

<file path=customXml/itemProps2.xml><?xml version="1.0" encoding="utf-8"?>
<ds:datastoreItem xmlns:ds="http://schemas.openxmlformats.org/officeDocument/2006/customXml" ds:itemID="{7D4FCA2B-B9B1-4579-88C9-74CAD0785528}">
  <ds:schemaRefs>
    <ds:schemaRef ds:uri="http://schemas.microsoft.com/office/2006/metadata/properties"/>
    <ds:schemaRef ds:uri="23bd1a33-9a4e-48de-abcc-a1e9c3285851"/>
  </ds:schemaRefs>
</ds:datastoreItem>
</file>

<file path=customXml/itemProps3.xml><?xml version="1.0" encoding="utf-8"?>
<ds:datastoreItem xmlns:ds="http://schemas.openxmlformats.org/officeDocument/2006/customXml" ds:itemID="{9B5D24DC-E54F-4E1D-BDFC-0E0500CA0C7B}"/>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Summary</vt:lpstr>
      <vt:lpstr>Unpaved Roads</vt:lpstr>
      <vt:lpstr>Paved Roads</vt:lpstr>
      <vt:lpstr>NG Comb. Individual Units</vt:lpstr>
      <vt:lpstr>Wood Smokehouses</vt:lpstr>
      <vt:lpstr>NG Smokehouses</vt:lpstr>
      <vt:lpstr>Liquid Smoke</vt:lpstr>
      <vt:lpstr>NG Combustion</vt:lpstr>
      <vt:lpstr>Emergency Generator</vt:lpstr>
      <vt:lpstr>Non-Emergency Generator</vt:lpstr>
      <vt:lpstr>Parts Washers</vt:lpstr>
      <vt:lpstr>'Emergency Generator'!Print_Area</vt:lpstr>
      <vt:lpstr>'NG Comb. Individual Units'!Print_Area</vt:lpstr>
      <vt:lpstr>'Parts Washers'!Print_Area</vt:lpstr>
      <vt:lpstr>'Wood Smokehouses'!Print_Area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Calculations</dc:title>
  <dc:subject/>
  <dc:creator>jpalin</dc:creator>
  <cp:keywords/>
  <dc:description/>
  <cp:lastModifiedBy>ACKER, JENNY</cp:lastModifiedBy>
  <cp:revision/>
  <dcterms:created xsi:type="dcterms:W3CDTF">2009-04-22T19:41:36Z</dcterms:created>
  <dcterms:modified xsi:type="dcterms:W3CDTF">2024-09-16T17:12:51Z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0x01010087F5915296C46D4F87E6CDB71F8DD928</vt:lpwstr>
  </property>
</Properties>
</file>