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mboner_idem_in_gov/Documents/Desktop/"/>
    </mc:Choice>
  </mc:AlternateContent>
  <xr:revisionPtr revIDLastSave="68" documentId="8_{CCFC4050-DCCD-49FA-ACFC-DB1E61512400}" xr6:coauthVersionLast="47" xr6:coauthVersionMax="47" xr10:uidLastSave="{18625F70-11C0-47AB-89E9-47524C1BCAAE}"/>
  <bookViews>
    <workbookView xWindow="-120" yWindow="-120" windowWidth="24240" windowHeight="17640" xr2:uid="{00000000-000D-0000-FFFF-FFFF00000000}"/>
  </bookViews>
  <sheets>
    <sheet name="CO 1-HR, 8-HR" sheetId="1" r:id="rId1"/>
    <sheet name="PM10 24-HR, Annual" sheetId="2" r:id="rId2"/>
    <sheet name="PM2.5 Annual" sheetId="3" r:id="rId3"/>
    <sheet name="PM2.5 24-Hour" sheetId="4" r:id="rId4"/>
    <sheet name="SO2 3-HR, 24-Hr, Annual" sheetId="5" r:id="rId5"/>
    <sheet name="SO2 1-Hour" sheetId="6" r:id="rId6"/>
    <sheet name="NO2 1-Hour, Annual" sheetId="7" r:id="rId7"/>
    <sheet name="PB 3-Month Averag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2" l="1"/>
  <c r="N30" i="2"/>
  <c r="N28" i="2"/>
  <c r="N27" i="2"/>
  <c r="N26" i="2"/>
  <c r="N25" i="2"/>
  <c r="N24" i="2"/>
  <c r="N22" i="2"/>
  <c r="N14" i="2"/>
  <c r="N13" i="2"/>
  <c r="N12" i="2"/>
  <c r="N11" i="2"/>
  <c r="N10" i="2"/>
  <c r="N9" i="2"/>
  <c r="N8" i="2"/>
  <c r="N7" i="2"/>
  <c r="N6" i="2"/>
  <c r="N5" i="2"/>
  <c r="O8" i="7"/>
  <c r="O6" i="7"/>
  <c r="P6" i="7" s="1"/>
  <c r="O5" i="7"/>
  <c r="O21" i="7"/>
  <c r="P21" i="7" s="1"/>
  <c r="O20" i="7"/>
  <c r="P20" i="7" s="1"/>
  <c r="O19" i="7"/>
  <c r="P19" i="7" s="1"/>
  <c r="O18" i="7"/>
  <c r="P18" i="7" s="1"/>
  <c r="O17" i="7"/>
  <c r="P17" i="7" s="1"/>
  <c r="O9" i="7"/>
  <c r="P9" i="7" s="1"/>
  <c r="P8" i="7"/>
  <c r="O7" i="7"/>
  <c r="P7" i="7" s="1"/>
  <c r="P5" i="7"/>
  <c r="N15" i="6"/>
  <c r="O15" i="6" s="1"/>
  <c r="N14" i="6"/>
  <c r="O14" i="6" s="1"/>
  <c r="N13" i="6"/>
  <c r="O13" i="6" s="1"/>
  <c r="N12" i="6"/>
  <c r="O12" i="6" s="1"/>
  <c r="N11" i="6"/>
  <c r="O11" i="6" s="1"/>
  <c r="N9" i="6"/>
  <c r="O9" i="6" s="1"/>
  <c r="N8" i="6"/>
  <c r="O8" i="6" s="1"/>
  <c r="N7" i="6"/>
  <c r="O7" i="6" s="1"/>
  <c r="N6" i="6"/>
  <c r="O6" i="6" s="1"/>
  <c r="I5" i="6"/>
  <c r="J5" i="6" s="1"/>
  <c r="I10" i="6"/>
  <c r="J10" i="6" s="1"/>
  <c r="O14" i="5"/>
  <c r="P14" i="5" s="1"/>
  <c r="O28" i="5"/>
  <c r="P28" i="5" s="1"/>
  <c r="O39" i="5"/>
  <c r="O33" i="5"/>
  <c r="P33" i="5" s="1"/>
  <c r="O44" i="5"/>
  <c r="P44" i="5" s="1"/>
  <c r="O43" i="5"/>
  <c r="P43" i="5" s="1"/>
  <c r="O42" i="5"/>
  <c r="P42" i="5" s="1"/>
  <c r="O41" i="5"/>
  <c r="P41" i="5" s="1"/>
  <c r="O40" i="5"/>
  <c r="P40" i="5" s="1"/>
  <c r="P39" i="5"/>
  <c r="O38" i="5"/>
  <c r="P38" i="5" s="1"/>
  <c r="O37" i="5"/>
  <c r="P37" i="5" s="1"/>
  <c r="O36" i="5"/>
  <c r="P36" i="5" s="1"/>
  <c r="O35" i="5"/>
  <c r="P35" i="5" s="1"/>
  <c r="O34" i="5"/>
  <c r="P34" i="5" s="1"/>
  <c r="O27" i="5"/>
  <c r="P27" i="5" s="1"/>
  <c r="O26" i="5"/>
  <c r="P26" i="5" s="1"/>
  <c r="O25" i="5"/>
  <c r="P25" i="5" s="1"/>
  <c r="O24" i="5"/>
  <c r="P24" i="5" s="1"/>
  <c r="O22" i="5"/>
  <c r="P22" i="5" s="1"/>
  <c r="O21" i="5"/>
  <c r="P21" i="5" s="1"/>
  <c r="O20" i="5"/>
  <c r="P20" i="5" s="1"/>
  <c r="O19" i="5"/>
  <c r="P19" i="5" s="1"/>
  <c r="O18" i="5"/>
  <c r="P18" i="5" s="1"/>
  <c r="O13" i="5"/>
  <c r="P13" i="5" s="1"/>
  <c r="O12" i="5"/>
  <c r="P12" i="5" s="1"/>
  <c r="O11" i="5"/>
  <c r="P11" i="5" s="1"/>
  <c r="O10" i="5"/>
  <c r="P10" i="5" s="1"/>
  <c r="O8" i="5"/>
  <c r="P8" i="5" s="1"/>
  <c r="O7" i="5"/>
  <c r="P7" i="5" s="1"/>
  <c r="O6" i="5"/>
  <c r="P6" i="5" s="1"/>
  <c r="O5" i="5"/>
  <c r="P5" i="5" s="1"/>
  <c r="O4" i="5"/>
  <c r="P4" i="5" s="1"/>
  <c r="P14" i="1"/>
  <c r="P13" i="1"/>
  <c r="O5" i="1"/>
  <c r="P5" i="1" s="1"/>
  <c r="O6" i="1"/>
  <c r="P6" i="1" s="1"/>
  <c r="O7" i="1"/>
  <c r="P7" i="1" s="1"/>
  <c r="O14" i="1"/>
  <c r="O13" i="1"/>
  <c r="O12" i="1"/>
  <c r="P12" i="1" s="1"/>
  <c r="K8" i="7"/>
  <c r="K6" i="7"/>
  <c r="K5" i="7"/>
  <c r="J9" i="7"/>
  <c r="K9" i="7" s="1"/>
  <c r="J7" i="7"/>
  <c r="K7" i="7" s="1"/>
  <c r="K21" i="7"/>
  <c r="K19" i="7"/>
  <c r="J21" i="7"/>
  <c r="J20" i="7"/>
  <c r="K20" i="7" s="1"/>
  <c r="J19" i="7"/>
  <c r="J18" i="7"/>
  <c r="K18" i="7" s="1"/>
  <c r="J17" i="7"/>
  <c r="K17" i="7" s="1"/>
  <c r="I15" i="6"/>
  <c r="J15" i="6" s="1"/>
  <c r="I14" i="6"/>
  <c r="J14" i="6" s="1"/>
  <c r="I13" i="6"/>
  <c r="J13" i="6" s="1"/>
  <c r="I12" i="6"/>
  <c r="J12" i="6" s="1"/>
  <c r="I11" i="6"/>
  <c r="J11" i="6" s="1"/>
  <c r="I9" i="6"/>
  <c r="J9" i="6" s="1"/>
  <c r="I8" i="6"/>
  <c r="J8" i="6" s="1"/>
  <c r="I7" i="6"/>
  <c r="J7" i="6" s="1"/>
  <c r="I6" i="6"/>
  <c r="J6" i="6" s="1"/>
  <c r="J14" i="5"/>
  <c r="K14" i="5" s="1"/>
  <c r="J28" i="5"/>
  <c r="K28" i="5" s="1"/>
  <c r="J33" i="5"/>
  <c r="K33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K22" i="5"/>
  <c r="K21" i="5"/>
  <c r="K20" i="5"/>
  <c r="K4" i="5"/>
  <c r="J27" i="5"/>
  <c r="K27" i="5" s="1"/>
  <c r="J26" i="5"/>
  <c r="K26" i="5" s="1"/>
  <c r="J25" i="5"/>
  <c r="K25" i="5" s="1"/>
  <c r="J24" i="5"/>
  <c r="K24" i="5" s="1"/>
  <c r="J23" i="5"/>
  <c r="K23" i="5" s="1"/>
  <c r="J22" i="5"/>
  <c r="J21" i="5"/>
  <c r="J20" i="5"/>
  <c r="J19" i="5"/>
  <c r="K19" i="5" s="1"/>
  <c r="J18" i="5"/>
  <c r="K18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6" i="3"/>
  <c r="J25" i="3"/>
  <c r="J24" i="3"/>
  <c r="J23" i="3"/>
  <c r="J22" i="3"/>
  <c r="J19" i="3"/>
  <c r="J18" i="3"/>
  <c r="J17" i="3"/>
  <c r="J16" i="3"/>
  <c r="J15" i="3"/>
  <c r="J14" i="3"/>
  <c r="J12" i="3"/>
  <c r="J11" i="3"/>
  <c r="J10" i="3"/>
  <c r="J9" i="3"/>
  <c r="J8" i="3"/>
  <c r="J14" i="2"/>
  <c r="J13" i="2"/>
  <c r="J12" i="2"/>
  <c r="J11" i="2"/>
  <c r="J10" i="2"/>
  <c r="J9" i="2"/>
  <c r="J8" i="2"/>
  <c r="J7" i="2"/>
  <c r="J6" i="2"/>
  <c r="J5" i="2"/>
  <c r="J31" i="2"/>
  <c r="J30" i="2"/>
  <c r="J28" i="2"/>
  <c r="J27" i="2"/>
  <c r="J26" i="2"/>
  <c r="J25" i="2"/>
  <c r="J24" i="2"/>
  <c r="J23" i="2"/>
  <c r="J22" i="2"/>
  <c r="J14" i="1"/>
  <c r="K14" i="1" s="1"/>
  <c r="J13" i="1"/>
  <c r="K13" i="1" s="1"/>
  <c r="J12" i="1"/>
  <c r="K12" i="1" s="1"/>
  <c r="J7" i="1"/>
  <c r="K7" i="1" s="1"/>
  <c r="J6" i="1"/>
  <c r="K6" i="1" s="1"/>
  <c r="J5" i="1"/>
  <c r="K5" i="1" s="1"/>
</calcChain>
</file>

<file path=xl/sharedStrings.xml><?xml version="1.0" encoding="utf-8"?>
<sst xmlns="http://schemas.openxmlformats.org/spreadsheetml/2006/main" count="1304" uniqueCount="326">
  <si>
    <t xml:space="preserve">CO 1-HOUR </t>
  </si>
  <si>
    <t xml:space="preserve">SITE ID    </t>
  </si>
  <si>
    <t xml:space="preserve">COUNTY </t>
  </si>
  <si>
    <t>CITY</t>
  </si>
  <si>
    <t>SITE NAME</t>
  </si>
  <si>
    <t xml:space="preserve">ADDRESS                  </t>
  </si>
  <si>
    <t>LAKE</t>
  </si>
  <si>
    <t>MARION</t>
  </si>
  <si>
    <t>INDIANAPOLIS</t>
  </si>
  <si>
    <t>18-097-0078</t>
  </si>
  <si>
    <t>INDPLS-WASHINGTON PARK</t>
  </si>
  <si>
    <t>3120 E 30TH STREET</t>
  </si>
  <si>
    <t>18-097-0087</t>
  </si>
  <si>
    <t>INDPLS-I70</t>
  </si>
  <si>
    <t>1650 LUDLOW AVE</t>
  </si>
  <si>
    <t>18-163-0022</t>
  </si>
  <si>
    <t>VANDERBURGH</t>
  </si>
  <si>
    <t xml:space="preserve">EVANSVILLE  </t>
  </si>
  <si>
    <t>EVANSVILLE-LLOYD</t>
  </si>
  <si>
    <t>10 S 11TH AVE</t>
  </si>
  <si>
    <t xml:space="preserve">CO 8-HOUR </t>
  </si>
  <si>
    <r>
      <t>PM</t>
    </r>
    <r>
      <rPr>
        <b/>
        <vertAlign val="subscript"/>
        <sz val="14"/>
        <rFont val="Arial"/>
        <family val="2"/>
      </rPr>
      <t>10</t>
    </r>
    <r>
      <rPr>
        <b/>
        <sz val="14"/>
        <rFont val="Arial"/>
        <family val="2"/>
      </rPr>
      <t xml:space="preserve"> 24- HOUR</t>
    </r>
  </si>
  <si>
    <t>COUNTY</t>
  </si>
  <si>
    <t>ADDRESS</t>
  </si>
  <si>
    <t>CLARK</t>
  </si>
  <si>
    <t>JEFFERSONVILLE</t>
  </si>
  <si>
    <t xml:space="preserve">18-037-2001 </t>
  </si>
  <si>
    <t>DUBOIS</t>
  </si>
  <si>
    <t>JASPER</t>
  </si>
  <si>
    <t>JASPER-POST OFFICE</t>
  </si>
  <si>
    <t xml:space="preserve">200 W 6TH ST          </t>
  </si>
  <si>
    <t xml:space="preserve">18-089-0006 </t>
  </si>
  <si>
    <t xml:space="preserve">LAKE </t>
  </si>
  <si>
    <t>EAST CHICAGO</t>
  </si>
  <si>
    <t>EAST CHICAGO-FRANKLIN SCHOOL</t>
  </si>
  <si>
    <t>FRANKLIN SCHOOL ALDER &amp; 142ND ST.</t>
  </si>
  <si>
    <t>18-089-0022</t>
  </si>
  <si>
    <t>GARY</t>
  </si>
  <si>
    <t>GARY-IITRI</t>
  </si>
  <si>
    <t>201 MISSISSIPPI ST, IITRI</t>
  </si>
  <si>
    <t>18-089-0031</t>
  </si>
  <si>
    <t>GARY-MADSION ST</t>
  </si>
  <si>
    <t>650 MADISON STREET</t>
  </si>
  <si>
    <t>18-089-0034</t>
  </si>
  <si>
    <t>EAST CHICAGO MARINA</t>
  </si>
  <si>
    <t>3301 ALDIS STREET</t>
  </si>
  <si>
    <t xml:space="preserve">18-097-0043 </t>
  </si>
  <si>
    <t>INDPLS-WEST STREET</t>
  </si>
  <si>
    <t xml:space="preserve">1735 SOUTH WEST STREET </t>
  </si>
  <si>
    <t>3120 E. 30TH STREET</t>
  </si>
  <si>
    <t>18-127-0023</t>
  </si>
  <si>
    <t>PORTER</t>
  </si>
  <si>
    <t>PORTAGE</t>
  </si>
  <si>
    <t>PORTAGE-HWY 12</t>
  </si>
  <si>
    <t>WASTE LAGOON HWY 12</t>
  </si>
  <si>
    <t>18-163-0021</t>
  </si>
  <si>
    <t>EVANSVILLE</t>
  </si>
  <si>
    <t>EVANSVILLE-BUENA VISTA</t>
  </si>
  <si>
    <t>1110 W. BUENA VISTA RD</t>
  </si>
  <si>
    <t xml:space="preserve">18-167-0018 </t>
  </si>
  <si>
    <t>VIGO</t>
  </si>
  <si>
    <r>
      <t>PM</t>
    </r>
    <r>
      <rPr>
        <b/>
        <vertAlign val="subscript"/>
        <sz val="14"/>
        <color indexed="8"/>
        <rFont val="Arial"/>
        <family val="2"/>
      </rPr>
      <t>10</t>
    </r>
    <r>
      <rPr>
        <b/>
        <sz val="14"/>
        <color indexed="8"/>
        <rFont val="Arial"/>
        <family val="2"/>
      </rPr>
      <t xml:space="preserve"> ANNUAL</t>
    </r>
  </si>
  <si>
    <t>3301 ALSID STREET</t>
  </si>
  <si>
    <r>
      <t>PM</t>
    </r>
    <r>
      <rPr>
        <b/>
        <vertAlign val="subscript"/>
        <sz val="14"/>
        <color indexed="8"/>
        <rFont val="Arial"/>
        <family val="2"/>
      </rPr>
      <t>2.5</t>
    </r>
    <r>
      <rPr>
        <b/>
        <sz val="14"/>
        <color indexed="8"/>
        <rFont val="Arial"/>
        <family val="2"/>
      </rPr>
      <t xml:space="preserve"> ANNUAL</t>
    </r>
  </si>
  <si>
    <t xml:space="preserve">SITE ID </t>
  </si>
  <si>
    <r>
      <t>ANNUAL MEANS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</si>
  <si>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r>
      <t>ANNUAL 3-YEAR DESIGN VALUE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</si>
  <si>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ALLEN</t>
  </si>
  <si>
    <t>FORT WAYNE</t>
  </si>
  <si>
    <t>FORT WAYNE- BEACON ST</t>
  </si>
  <si>
    <t>2022 N BEACON STREET</t>
  </si>
  <si>
    <t>NOT IN A CITY</t>
  </si>
  <si>
    <t>CHARLESTOWN STATE PARK</t>
  </si>
  <si>
    <t>12500 HWY 62</t>
  </si>
  <si>
    <t>DELAWARE</t>
  </si>
  <si>
    <t>MUNCIE</t>
  </si>
  <si>
    <t>MUNCIE -CENTRAL HS</t>
  </si>
  <si>
    <t>801 N WALNUT ST</t>
  </si>
  <si>
    <t>JASPER POST OFFICE</t>
  </si>
  <si>
    <t>206 E 6TH STREET</t>
  </si>
  <si>
    <t>ELKHART</t>
  </si>
  <si>
    <t>ELKHART -PRAIRIE</t>
  </si>
  <si>
    <t>2745 PRAIRIE STREET</t>
  </si>
  <si>
    <t>FLOYD</t>
  </si>
  <si>
    <t>NEW ALBANY</t>
  </si>
  <si>
    <t>GREENE</t>
  </si>
  <si>
    <t>PLUMMER</t>
  </si>
  <si>
    <t>2500 S. 275 W</t>
  </si>
  <si>
    <t>HENRY</t>
  </si>
  <si>
    <t>MECHANISBURG</t>
  </si>
  <si>
    <t>7354 W. HWY 36</t>
  </si>
  <si>
    <t>EAST CHICAGO FRANKLIN SCHOOL</t>
  </si>
  <si>
    <t>ALDER &amp; 142ND ST</t>
  </si>
  <si>
    <t>201 MISSISSIPPI ST</t>
  </si>
  <si>
    <t>NA</t>
  </si>
  <si>
    <t>GARY-BURR ST</t>
  </si>
  <si>
    <t>25TH AVE &amp; BURR ST</t>
  </si>
  <si>
    <t>GARY-MADISON ST</t>
  </si>
  <si>
    <t>650 MADISON ST</t>
  </si>
  <si>
    <t>LaPORTE</t>
  </si>
  <si>
    <t>MICHIGAN CITY</t>
  </si>
  <si>
    <t>MICHIGAN CITY- MARSH SCHOOL</t>
  </si>
  <si>
    <t>400 E HOMER ST</t>
  </si>
  <si>
    <t>MADISON</t>
  </si>
  <si>
    <t>ANDERSON</t>
  </si>
  <si>
    <t>ANDERSON-EASTSIDE ELEM</t>
  </si>
  <si>
    <t>844 N SCATTERFIELD RD</t>
  </si>
  <si>
    <t>INDPLS-WEST ST</t>
  </si>
  <si>
    <t>1735 S WEST STREET</t>
  </si>
  <si>
    <t>INDPLS-SCHOOL 21</t>
  </si>
  <si>
    <t>2815 ENGLISH AVE</t>
  </si>
  <si>
    <t>INDPLS-18TH STREET</t>
  </si>
  <si>
    <t>3351 W 18TH STREET</t>
  </si>
  <si>
    <t>MONROE</t>
  </si>
  <si>
    <t>BLOOMINGTON</t>
  </si>
  <si>
    <t>BLOOMINGTON-BINFORD</t>
  </si>
  <si>
    <t>2300 E 2ND STREET</t>
  </si>
  <si>
    <t>OGDEN DUNES</t>
  </si>
  <si>
    <t>84 DIANA RD</t>
  </si>
  <si>
    <t>ST JOSEPH</t>
  </si>
  <si>
    <t>SOUTH BEND</t>
  </si>
  <si>
    <t>SOUTH BEND SHIELDS DR</t>
  </si>
  <si>
    <t>2335 SHIELDS DR</t>
  </si>
  <si>
    <t>SPENCER</t>
  </si>
  <si>
    <t>DALE</t>
  </si>
  <si>
    <t>DALE-ELEMENTARY SCHOOL</t>
  </si>
  <si>
    <t>DUNN &amp; LOCUST</t>
  </si>
  <si>
    <t>TIPPECANOE</t>
  </si>
  <si>
    <t>LAFAYETTE</t>
  </si>
  <si>
    <t>LAFAYETTE-GREENBUSH ST</t>
  </si>
  <si>
    <t>3401 GREENBUSH ST</t>
  </si>
  <si>
    <t>1110 W BUENA VISTA</t>
  </si>
  <si>
    <t>EVANSVILLE- U. of E</t>
  </si>
  <si>
    <t>UNIVERSITY OF EVANSVILLE- CARSON CENTER</t>
  </si>
  <si>
    <t>TERRE HAUTE</t>
  </si>
  <si>
    <t>TERRE HAUTE-LAFAYETTE</t>
  </si>
  <si>
    <t>961 N LAFAYETTE AVE</t>
  </si>
  <si>
    <t>WHITLEY</t>
  </si>
  <si>
    <t>LARWILL</t>
  </si>
  <si>
    <t>LARWILL-WITKI MIDDLE SCH</t>
  </si>
  <si>
    <t>N STATE RD 5</t>
  </si>
  <si>
    <r>
      <t>PM</t>
    </r>
    <r>
      <rPr>
        <b/>
        <vertAlign val="subscript"/>
        <sz val="14"/>
        <color indexed="8"/>
        <rFont val="Arial"/>
        <family val="2"/>
      </rPr>
      <t>2.5</t>
    </r>
    <r>
      <rPr>
        <b/>
        <sz val="14"/>
        <color indexed="8"/>
        <rFont val="Arial"/>
        <family val="2"/>
      </rPr>
      <t xml:space="preserve"> 24-HOUR</t>
    </r>
  </si>
  <si>
    <t>SITE ID</t>
  </si>
  <si>
    <r>
      <t>DAILY 98TH PERCENTILE VALUES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</si>
  <si>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r>
      <t>24 HOUR 3-YEAR DESIGN VALUE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</si>
  <si>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t>BARTHOLOMEW</t>
  </si>
  <si>
    <t>COLUMBUS</t>
  </si>
  <si>
    <t>HAMILTON</t>
  </si>
  <si>
    <t>FISHERS</t>
  </si>
  <si>
    <t>HOWARD</t>
  </si>
  <si>
    <t>KOKOMO</t>
  </si>
  <si>
    <t>EVANSVILLE- UNIV OF EVANSVILLE</t>
  </si>
  <si>
    <t>WALNUT ST</t>
  </si>
  <si>
    <r>
      <t>SO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3-HOUR</t>
    </r>
  </si>
  <si>
    <t xml:space="preserve">18-027-0002 </t>
  </si>
  <si>
    <t>DAVIESS</t>
  </si>
  <si>
    <t>NONE</t>
  </si>
  <si>
    <t>WEST OFF OF STATE 57</t>
  </si>
  <si>
    <t xml:space="preserve">FLOYD </t>
  </si>
  <si>
    <t xml:space="preserve">18-043-1004 </t>
  </si>
  <si>
    <t xml:space="preserve">NEW ALBANY     </t>
  </si>
  <si>
    <t xml:space="preserve">2230 GREEN VALLEY </t>
  </si>
  <si>
    <t xml:space="preserve">18-051-0002 </t>
  </si>
  <si>
    <t xml:space="preserve">GIBSON </t>
  </si>
  <si>
    <t xml:space="preserve">GIBSON COAL ROAD  </t>
  </si>
  <si>
    <t xml:space="preserve">18-089-0022 </t>
  </si>
  <si>
    <t xml:space="preserve">201 MISSISSIPPI STREET </t>
  </si>
  <si>
    <t xml:space="preserve">18-089-2008 </t>
  </si>
  <si>
    <t xml:space="preserve">HAMMOND  </t>
  </si>
  <si>
    <t>HAMMOND-141ST ST</t>
  </si>
  <si>
    <t xml:space="preserve">1300 141 ST STREET </t>
  </si>
  <si>
    <t xml:space="preserve">18-097-0057 </t>
  </si>
  <si>
    <t xml:space="preserve">MARION </t>
  </si>
  <si>
    <t>INDPLS-HARDING ST</t>
  </si>
  <si>
    <t>1321 SOUTH HARDING</t>
  </si>
  <si>
    <t>18-127-0028</t>
  </si>
  <si>
    <t>AM Burns Harbor</t>
  </si>
  <si>
    <t>1110 W BUENA VISTA RD</t>
  </si>
  <si>
    <t xml:space="preserve">VIGO </t>
  </si>
  <si>
    <t xml:space="preserve">TERRE HAUTE    </t>
  </si>
  <si>
    <t>TERRE HAUTE- LAFAYETTE RD</t>
  </si>
  <si>
    <t xml:space="preserve">961 N. LAFAYETTE  </t>
  </si>
  <si>
    <r>
      <t>SO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24-HOUR</t>
    </r>
  </si>
  <si>
    <r>
      <t>SO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ANNUAL</t>
    </r>
  </si>
  <si>
    <r>
      <t>SO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1-HOUR</t>
    </r>
  </si>
  <si>
    <t>Site Name</t>
  </si>
  <si>
    <t>99th PERCENTILE (4th High) ppb</t>
  </si>
  <si>
    <t xml:space="preserve">3 Year DESIGN VALUE (ppb) </t>
  </si>
  <si>
    <r>
      <t>1-HOUR CALCULATED BACKGROUND CONCENTRATION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</si>
  <si>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GIBSON</t>
  </si>
  <si>
    <r>
      <t>NO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1-HOUR</t>
    </r>
  </si>
  <si>
    <t>98th PERCENTILE (8th HIGH) ppb</t>
  </si>
  <si>
    <t>1-HOUR 3-YEAR DESIGN VALUE (ppb)</t>
  </si>
  <si>
    <r>
      <t>1-HOUR CALCULATED BACKGROUND CONCENTRATION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</si>
  <si>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t xml:space="preserve">Lake </t>
  </si>
  <si>
    <t xml:space="preserve">201 MISSISSIPPI ST., IITRI </t>
  </si>
  <si>
    <t>Marion</t>
  </si>
  <si>
    <t>Washington Park</t>
  </si>
  <si>
    <t>Indianapolis</t>
  </si>
  <si>
    <t>Indpls - I-70 E</t>
  </si>
  <si>
    <t>18-141-0015</t>
  </si>
  <si>
    <t xml:space="preserve">St. Joseph </t>
  </si>
  <si>
    <t>SOUTH BEND-SHIELDS DR</t>
  </si>
  <si>
    <t xml:space="preserve">Vanderburgh </t>
  </si>
  <si>
    <r>
      <t>NO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ANNUAL</t>
    </r>
  </si>
  <si>
    <t xml:space="preserve">ADDRESS </t>
  </si>
  <si>
    <t xml:space="preserve">ST JOSEPH       </t>
  </si>
  <si>
    <t xml:space="preserve">SOUTH BEND      </t>
  </si>
  <si>
    <t>BUENA VISTA</t>
  </si>
  <si>
    <t>LEAD MONITORS</t>
  </si>
  <si>
    <t>18-035-0009</t>
  </si>
  <si>
    <t xml:space="preserve">MUNCIE </t>
  </si>
  <si>
    <t>MT. PLEASANT BLVD.</t>
  </si>
  <si>
    <t xml:space="preserve">EAST CHICAGO   </t>
  </si>
  <si>
    <t>18-089-0037</t>
  </si>
  <si>
    <t xml:space="preserve">HAMMOND        </t>
  </si>
  <si>
    <t>18-019-0010</t>
  </si>
  <si>
    <t>BATES-BOYER AVE</t>
  </si>
  <si>
    <t>1420 BATES-BOYER AVE</t>
  </si>
  <si>
    <t>COLUMBUS-ROCKY RD DRIVE</t>
  </si>
  <si>
    <t>HAMMOND-167TH ST</t>
  </si>
  <si>
    <t>COLUMBUS- ROCKY RD DRIVE</t>
  </si>
  <si>
    <t>INDPLS-I-70 E</t>
  </si>
  <si>
    <t>BATES-BOWYER AVE</t>
  </si>
  <si>
    <t>CARMEL</t>
  </si>
  <si>
    <t>HAZEL DEL PARKWAY</t>
  </si>
  <si>
    <t>CARMEL-HAZEL DELL PKWY</t>
  </si>
  <si>
    <t>GARY WATER COMPANY</t>
  </si>
  <si>
    <t>BATES-BOWYER</t>
  </si>
  <si>
    <t>GARY WATER</t>
  </si>
  <si>
    <t>HAMMOND-167TH ST.</t>
  </si>
  <si>
    <t>INDIANPOLIS-I70 E</t>
  </si>
  <si>
    <t>INDIANAPOLIS-I70 E</t>
  </si>
  <si>
    <t xml:space="preserve">MUNCIE-MT PLEASANT BLVD  </t>
  </si>
  <si>
    <t>MARINA</t>
  </si>
  <si>
    <t>HAMMOND-E LAKEVIEW ST</t>
  </si>
  <si>
    <t>HAMMOND-E. LAKEVIEW ST</t>
  </si>
  <si>
    <t>AM BURNS HARBOR</t>
  </si>
  <si>
    <t>2020 1-Hour 2ND High (ppm)</t>
  </si>
  <si>
    <t>2020 8-Hour 2nd High (ppm)</t>
  </si>
  <si>
    <t>----</t>
  </si>
  <si>
    <r>
      <t>Starting in 2013 highlighted Design Value greater than 12.0 ug/m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=</t>
    </r>
  </si>
  <si>
    <t>Incomplete data =</t>
  </si>
  <si>
    <t>One year of data =</t>
  </si>
  <si>
    <t>Two years of data =</t>
  </si>
  <si>
    <t>Not comparable to the annual standard =</t>
  </si>
  <si>
    <t>Numbers to use for background calculations =</t>
  </si>
  <si>
    <t>Starting in 2006 highlighted Design Value greater than 35 ug/m3 =</t>
  </si>
  <si>
    <t>2020 3-HOUR 2ND HIGH (ppb)</t>
  </si>
  <si>
    <t>2020 24-HOUR 2ND HIGH (ppb)</t>
  </si>
  <si>
    <t>2020 ANNUAL VALUE (ppb)</t>
  </si>
  <si>
    <t>2020 ANNUAL (ppb)</t>
  </si>
  <si>
    <t>Three-Month Average greater than 0.15 ug/m3 =</t>
  </si>
  <si>
    <t xml:space="preserve">2020 24-Hour 2ND High (µg/m3)             </t>
  </si>
  <si>
    <t>2020 ANNUAL VALUE (µg/m3)</t>
  </si>
  <si>
    <t>Starting in 2010, highlighted Design Value greater than 75 ppb =</t>
  </si>
  <si>
    <t>East Chicago-Marina</t>
  </si>
  <si>
    <t>East Chicago</t>
  </si>
  <si>
    <t>2021 1-Hour 2ND High (ppm)</t>
  </si>
  <si>
    <t>2021 8-Hour 2nd High (ppm)</t>
  </si>
  <si>
    <t xml:space="preserve">2021 24-Hour 2ND High (µg/m3)             </t>
  </si>
  <si>
    <t>2021 ANNUAL VALUE (µg/m3)</t>
  </si>
  <si>
    <t>2021 ANNUAL (ppb)</t>
  </si>
  <si>
    <t>2021 3-HOUR 2ND HIGH (ppb)</t>
  </si>
  <si>
    <t>2021 24-HOUR 2ND HIGH (ppb)</t>
  </si>
  <si>
    <t>2021 ANNUAL VALUE (ppb)</t>
  </si>
  <si>
    <t>18-173-0011</t>
  </si>
  <si>
    <t>Site began 01/01/2021</t>
  </si>
  <si>
    <t>EAST CHICAGO-MARINA</t>
  </si>
  <si>
    <t>WARRICK</t>
  </si>
  <si>
    <t>NEWBURGH</t>
  </si>
  <si>
    <t>DAYVILLE</t>
  </si>
  <si>
    <t>substitution data=</t>
  </si>
  <si>
    <t>2022 1-Hour 2ND High (ppm)</t>
  </si>
  <si>
    <t>2022 8-Hour 2nd High (ppm)</t>
  </si>
  <si>
    <t>1-HOUR 2ND HIGH AVERAGE (20-22) (ppm)</t>
  </si>
  <si>
    <r>
      <t>1-HOUR CALCULATED BACKGROUND CONCENTRATION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</si>
  <si>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8-HOUR 2ND HIGH AVERAGE (20-22) (ppm)</t>
  </si>
  <si>
    <r>
      <t>8-HOUR CALCULATED BACKGROUND CONCENTRATION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</si>
  <si>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2022 24-Hour 2ND High (µg/m3)             </t>
  </si>
  <si>
    <t>2022 ANNUAL VALUE (µg/m3)</t>
  </si>
  <si>
    <r>
      <t>HIGHEST ANNUAL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</si>
  <si>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24-HOUR 2ND HIGH AVERAGE (20-22) 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</si>
  <si>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20-22</t>
  </si>
  <si>
    <t>Site discontinued 09/30/2021</t>
  </si>
  <si>
    <t>2022 3-HOUR 2ND HIGH (ppb)</t>
  </si>
  <si>
    <t>3-Hour 2nd HIGH AVERAGE (20-22) (ppm)</t>
  </si>
  <si>
    <r>
      <t>3-HOUR CALCULATED BACKGROUND CONCENTRATION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</si>
  <si>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2022 24-HOUR 2ND HIGH (ppb)</t>
  </si>
  <si>
    <t>24-Hour 2nd HIGH AVERAGE (20-22) (ppm)</t>
  </si>
  <si>
    <r>
      <t>24-HOUR CALCULATED BACKGROUND CONCENTRATION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</si>
  <si>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2022 ANNUAL VALUE (ppb)</t>
  </si>
  <si>
    <t>HIGHEST ANNUAL (20-22) (ppm)</t>
  </si>
  <si>
    <r>
      <t>ANNUAL CALCULATED BACKGROUND CONCENTRATION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</si>
  <si>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Site discontinued 06/30/2021</t>
  </si>
  <si>
    <t>2022 ANNUAL (ppb)</t>
  </si>
  <si>
    <r>
      <t>HIGHEST THREE-MONTH ROLLING AVERAGE OVER 3YRS (20-22)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</si>
  <si>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2023 8-Hour 2nd High (ppm)</t>
  </si>
  <si>
    <t>1-HOUR 2ND HIGH AVERAGE (21-23) (ppm)</t>
  </si>
  <si>
    <t>8-HOUR 2ND HIGH AVERAGE (21-23) (ppm)</t>
  </si>
  <si>
    <t>2023 1-Hour 2ND High (ppm)</t>
  </si>
  <si>
    <r>
      <t>1-HOUR CALCULATED BACKGROUND CONCENTRATION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</si>
  <si>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8-HOUR CALCULATED BACKGROUND CONCENTRATION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</si>
  <si>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21-23</t>
  </si>
  <si>
    <t>2023*</t>
  </si>
  <si>
    <r>
      <t>2023</t>
    </r>
    <r>
      <rPr>
        <b/>
        <sz val="12"/>
        <color theme="1"/>
        <rFont val="Arial"/>
        <family val="2"/>
      </rPr>
      <t>*</t>
    </r>
  </si>
  <si>
    <t>* 2023 monitoring data not available due to exceptional events (Forest Fires) in 2023.</t>
  </si>
  <si>
    <r>
      <t>Starting in 2024 highlighted Design Value greater than 9.0 ug/m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=</t>
    </r>
  </si>
  <si>
    <r>
      <rPr>
        <b/>
        <sz val="12"/>
        <color theme="1"/>
        <rFont val="Arial"/>
        <family val="2"/>
      </rPr>
      <t xml:space="preserve">* </t>
    </r>
    <r>
      <rPr>
        <b/>
        <sz val="10"/>
        <color theme="1"/>
        <rFont val="Arial"/>
        <family val="2"/>
      </rPr>
      <t>2023 Monitoring data not available due to exceptional events (Forest Fires) in 2023</t>
    </r>
  </si>
  <si>
    <t>2023 3-HOUR 2ND HIGH (ppb)</t>
  </si>
  <si>
    <t>2023 24-HOUR 2ND HIGH (ppb)</t>
  </si>
  <si>
    <t>3-Hour 2nd HIGH AVERAGE (21-23) (ppm)</t>
  </si>
  <si>
    <t>24-Hour 2nd HIGH AVERAGE (21-23) (ppm)</t>
  </si>
  <si>
    <r>
      <t>3-HOUR CALCULATED BACKGROUND CONCENTRATION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</si>
  <si>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24-HOUR CALCULATED BACKGROUND CONCENTRATION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</si>
  <si>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2023 ANNUAL VALUE (ppb)</t>
  </si>
  <si>
    <t>Site discontinued 12/31/2022</t>
  </si>
  <si>
    <t>HIGHEST ANNUAL (21-23) (ppm)</t>
  </si>
  <si>
    <r>
      <t>ANNUAL CALCULATED BACKGROUND CONCENTRATION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</si>
  <si>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site discontinued 01/04/2023</t>
  </si>
  <si>
    <r>
      <t>HIGHEST THREE-MONTH ROLLING AVERAGE OVER 3YRS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</si>
  <si>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2023 ANNUAL (ppb)</t>
  </si>
  <si>
    <t xml:space="preserve">2023 24-Hour 2ND High (µg/m3)             </t>
  </si>
  <si>
    <t>2023 ANNUAL VALUE (µg/m3)</t>
  </si>
  <si>
    <r>
      <t>24-HOUR 2ND HIGH AVERAGE (21-23) 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</si>
  <si>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HIGHEST ANNUAL (21-23)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</si>
</sst>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  <font>
      <b/>
      <vertAlign val="subscript"/>
      <sz val="14"/>
      <name val="Arial"/>
      <family val="2"/>
    </font>
    <font>
      <b/>
      <vertAlign val="subscript"/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97">
    <xf numFmtId="0" fontId="0" fillId="0" borderId="0" xfId="0"/>
    <xf numFmtId="0" fontId="2" fillId="0" borderId="5" xfId="3" applyFont="1" applyBorder="1" applyAlignment="1">
      <alignment horizontal="center"/>
    </xf>
    <xf numFmtId="0" fontId="2" fillId="0" borderId="7" xfId="3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1" fillId="0" borderId="0" xfId="3"/>
    <xf numFmtId="0" fontId="9" fillId="0" borderId="0" xfId="0" applyFont="1"/>
    <xf numFmtId="164" fontId="9" fillId="0" borderId="1" xfId="0" applyNumberFormat="1" applyFont="1" applyBorder="1" applyAlignment="1">
      <alignment horizontal="center"/>
    </xf>
    <xf numFmtId="0" fontId="2" fillId="0" borderId="6" xfId="3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0" borderId="15" xfId="1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1" fillId="0" borderId="15" xfId="0" applyFont="1" applyBorder="1" applyAlignment="1">
      <alignment horizontal="centerContinuous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164" fontId="1" fillId="5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164" fontId="9" fillId="7" borderId="9" xfId="0" applyNumberFormat="1" applyFont="1" applyFill="1" applyBorder="1" applyAlignment="1">
      <alignment horizontal="center"/>
    </xf>
    <xf numFmtId="164" fontId="9" fillId="7" borderId="1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" fillId="8" borderId="14" xfId="3" applyNumberForma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2" fillId="0" borderId="8" xfId="1" applyFont="1" applyBorder="1" applyAlignment="1">
      <alignment horizontal="center" wrapText="1"/>
    </xf>
    <xf numFmtId="9" fontId="10" fillId="0" borderId="7" xfId="0" applyNumberFormat="1" applyFont="1" applyBorder="1" applyAlignment="1">
      <alignment horizontal="centerContinuous"/>
    </xf>
    <xf numFmtId="0" fontId="1" fillId="0" borderId="5" xfId="2" applyBorder="1" applyAlignment="1">
      <alignment horizontal="left"/>
    </xf>
    <xf numFmtId="0" fontId="9" fillId="0" borderId="5" xfId="0" applyFont="1" applyBorder="1"/>
    <xf numFmtId="0" fontId="1" fillId="0" borderId="5" xfId="3" applyBorder="1"/>
    <xf numFmtId="0" fontId="2" fillId="0" borderId="8" xfId="3" applyFont="1" applyBorder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1" fillId="0" borderId="5" xfId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5" xfId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12" xfId="3" applyFont="1" applyBorder="1" applyAlignment="1">
      <alignment horizontal="center" wrapText="1"/>
    </xf>
    <xf numFmtId="49" fontId="2" fillId="0" borderId="9" xfId="1" applyNumberFormat="1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17" xfId="3" applyFont="1" applyBorder="1" applyAlignment="1">
      <alignment horizontal="center" wrapText="1"/>
    </xf>
    <xf numFmtId="0" fontId="1" fillId="0" borderId="5" xfId="3" applyBorder="1" applyAlignment="1">
      <alignment horizontal="left"/>
    </xf>
    <xf numFmtId="0" fontId="9" fillId="0" borderId="0" xfId="0" applyFont="1" applyAlignment="1">
      <alignment horizontal="right"/>
    </xf>
    <xf numFmtId="0" fontId="4" fillId="0" borderId="15" xfId="3" applyFont="1" applyBorder="1" applyAlignment="1">
      <alignment horizontal="centerContinuous"/>
    </xf>
    <xf numFmtId="0" fontId="12" fillId="0" borderId="15" xfId="0" applyFont="1" applyBorder="1" applyAlignment="1">
      <alignment horizontal="centerContinuous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9" fontId="10" fillId="0" borderId="19" xfId="0" applyNumberFormat="1" applyFont="1" applyBorder="1" applyAlignment="1">
      <alignment horizontal="centerContinuous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Alignment="1">
      <alignment horizontal="left"/>
    </xf>
    <xf numFmtId="0" fontId="1" fillId="0" borderId="0" xfId="0" applyFont="1" applyAlignment="1">
      <alignment horizontal="right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2" fillId="0" borderId="6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1" fillId="8" borderId="1" xfId="3" applyNumberFormat="1" applyFill="1" applyBorder="1" applyAlignment="1">
      <alignment horizontal="right" vertical="center"/>
    </xf>
    <xf numFmtId="2" fontId="9" fillId="3" borderId="2" xfId="0" applyNumberFormat="1" applyFont="1" applyFill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1" fillId="0" borderId="1" xfId="3" applyNumberFormat="1" applyBorder="1" applyAlignment="1">
      <alignment horizontal="center" vertical="center"/>
    </xf>
    <xf numFmtId="2" fontId="1" fillId="0" borderId="9" xfId="3" applyNumberFormat="1" applyBorder="1" applyAlignment="1">
      <alignment horizontal="center" vertical="center"/>
    </xf>
    <xf numFmtId="0" fontId="1" fillId="0" borderId="1" xfId="0" applyFont="1" applyBorder="1"/>
    <xf numFmtId="0" fontId="1" fillId="0" borderId="1" xfId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3" applyBorder="1"/>
    <xf numFmtId="0" fontId="9" fillId="0" borderId="4" xfId="0" applyFont="1" applyBorder="1"/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9" fillId="0" borderId="23" xfId="0" applyFont="1" applyBorder="1"/>
    <xf numFmtId="0" fontId="9" fillId="3" borderId="1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1" fillId="9" borderId="0" xfId="0" applyNumberFormat="1" applyFont="1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0" fillId="0" borderId="2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10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/>
    </xf>
    <xf numFmtId="2" fontId="9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2" fontId="1" fillId="0" borderId="2" xfId="3" applyNumberForma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164" fontId="9" fillId="7" borderId="14" xfId="0" applyNumberFormat="1" applyFont="1" applyFill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4" fontId="9" fillId="7" borderId="16" xfId="0" applyNumberFormat="1" applyFont="1" applyFill="1" applyBorder="1" applyAlignment="1">
      <alignment horizontal="center"/>
    </xf>
    <xf numFmtId="2" fontId="1" fillId="8" borderId="8" xfId="3" applyNumberFormat="1" applyFill="1" applyBorder="1" applyAlignment="1">
      <alignment horizontal="right" vertical="center"/>
    </xf>
    <xf numFmtId="2" fontId="1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" fillId="0" borderId="11" xfId="3" applyNumberForma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2" fontId="9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1" fontId="9" fillId="3" borderId="14" xfId="0" applyNumberFormat="1" applyFont="1" applyFill="1" applyBorder="1" applyAlignment="1">
      <alignment horizontal="center"/>
    </xf>
    <xf numFmtId="1" fontId="9" fillId="7" borderId="14" xfId="0" applyNumberFormat="1" applyFont="1" applyFill="1" applyBorder="1" applyAlignment="1">
      <alignment horizontal="center"/>
    </xf>
    <xf numFmtId="1" fontId="9" fillId="7" borderId="16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164" fontId="1" fillId="0" borderId="14" xfId="3" applyNumberFormat="1" applyBorder="1" applyAlignment="1">
      <alignment horizontal="center" vertical="center"/>
    </xf>
    <xf numFmtId="164" fontId="9" fillId="0" borderId="14" xfId="3" applyNumberFormat="1" applyFont="1" applyBorder="1" applyAlignment="1">
      <alignment horizontal="center" vertical="center"/>
    </xf>
    <xf numFmtId="164" fontId="1" fillId="0" borderId="14" xfId="3" applyNumberForma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1" fillId="0" borderId="16" xfId="3" applyNumberForma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0" fillId="0" borderId="27" xfId="0" applyNumberFormat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0" fontId="1" fillId="0" borderId="2" xfId="3" applyBorder="1"/>
    <xf numFmtId="0" fontId="1" fillId="0" borderId="1" xfId="3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4" xfId="3" applyBorder="1"/>
    <xf numFmtId="0" fontId="1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2" fontId="9" fillId="0" borderId="4" xfId="0" applyNumberFormat="1" applyFont="1" applyBorder="1" applyAlignment="1">
      <alignment horizontal="center" vertical="center"/>
    </xf>
    <xf numFmtId="2" fontId="1" fillId="9" borderId="9" xfId="3" applyNumberForma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15" xfId="3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1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3" applyFont="1" applyAlignment="1">
      <alignment horizontal="center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/>
    <xf numFmtId="0" fontId="0" fillId="0" borderId="11" xfId="0" applyBorder="1"/>
    <xf numFmtId="0" fontId="15" fillId="0" borderId="9" xfId="0" applyFont="1" applyBorder="1" applyAlignment="1">
      <alignment horizontal="center"/>
    </xf>
    <xf numFmtId="0" fontId="12" fillId="0" borderId="0" xfId="0" applyFont="1"/>
    <xf numFmtId="0" fontId="2" fillId="0" borderId="19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" fillId="0" borderId="29" xfId="0" applyFont="1" applyBorder="1"/>
    <xf numFmtId="0" fontId="1" fillId="0" borderId="29" xfId="0" applyFont="1" applyBorder="1" applyAlignment="1">
      <alignment horizontal="left" vertical="center"/>
    </xf>
    <xf numFmtId="0" fontId="1" fillId="0" borderId="29" xfId="1" applyBorder="1"/>
    <xf numFmtId="0" fontId="1" fillId="0" borderId="30" xfId="0" applyFont="1" applyBorder="1"/>
    <xf numFmtId="0" fontId="2" fillId="0" borderId="9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3" applyNumberFormat="1" applyBorder="1" applyAlignment="1">
      <alignment horizontal="center" vertical="center"/>
    </xf>
    <xf numFmtId="164" fontId="9" fillId="0" borderId="1" xfId="3" applyNumberFormat="1" applyFont="1" applyBorder="1" applyAlignment="1">
      <alignment horizontal="center" vertical="center"/>
    </xf>
    <xf numFmtId="164" fontId="1" fillId="0" borderId="1" xfId="3" applyNumberForma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64" fontId="1" fillId="0" borderId="4" xfId="3" applyNumberFormat="1" applyBorder="1" applyAlignment="1">
      <alignment horizontal="center" vertical="center"/>
    </xf>
    <xf numFmtId="0" fontId="15" fillId="0" borderId="0" xfId="0" applyFont="1"/>
    <xf numFmtId="0" fontId="9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9" fillId="0" borderId="10" xfId="0" quotePrefix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26" xfId="3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9" fontId="10" fillId="0" borderId="6" xfId="0" applyNumberFormat="1" applyFont="1" applyBorder="1" applyAlignment="1">
      <alignment horizontal="centerContinuous"/>
    </xf>
    <xf numFmtId="0" fontId="0" fillId="3" borderId="2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5" xfId="3" applyFont="1" applyBorder="1" applyAlignment="1">
      <alignment horizontal="center" wrapText="1"/>
    </xf>
    <xf numFmtId="0" fontId="9" fillId="7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7" borderId="5" xfId="0" applyFill="1" applyBorder="1"/>
    <xf numFmtId="0" fontId="0" fillId="2" borderId="5" xfId="0" applyFill="1" applyBorder="1"/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1" fillId="0" borderId="33" xfId="1" applyBorder="1"/>
    <xf numFmtId="0" fontId="2" fillId="0" borderId="2" xfId="1" applyFont="1" applyBorder="1" applyAlignment="1">
      <alignment horizontal="center" wrapText="1"/>
    </xf>
    <xf numFmtId="0" fontId="9" fillId="0" borderId="0" xfId="0" applyFont="1" applyBorder="1" applyAlignment="1">
      <alignment horizontal="right" vertical="center"/>
    </xf>
    <xf numFmtId="0" fontId="9" fillId="7" borderId="0" xfId="0" applyFont="1" applyFill="1" applyBorder="1" applyAlignment="1">
      <alignment vertical="center"/>
    </xf>
    <xf numFmtId="164" fontId="14" fillId="0" borderId="4" xfId="0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wrapText="1"/>
    </xf>
    <xf numFmtId="164" fontId="1" fillId="6" borderId="14" xfId="1" applyNumberFormat="1" applyFill="1" applyBorder="1" applyAlignment="1">
      <alignment horizontal="center" vertical="center"/>
    </xf>
    <xf numFmtId="164" fontId="1" fillId="6" borderId="16" xfId="1" applyNumberForma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center" vertical="center"/>
    </xf>
    <xf numFmtId="164" fontId="9" fillId="6" borderId="16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9" borderId="1" xfId="3" applyNumberFormat="1" applyFill="1" applyBorder="1" applyAlignment="1">
      <alignment horizontal="center" vertical="center"/>
    </xf>
    <xf numFmtId="2" fontId="9" fillId="9" borderId="2" xfId="0" applyNumberFormat="1" applyFont="1" applyFill="1" applyBorder="1" applyAlignment="1">
      <alignment horizontal="center"/>
    </xf>
    <xf numFmtId="2" fontId="1" fillId="0" borderId="4" xfId="3" applyNumberFormat="1" applyBorder="1" applyAlignment="1">
      <alignment horizontal="center" vertical="center"/>
    </xf>
    <xf numFmtId="2" fontId="1" fillId="8" borderId="9" xfId="3" applyNumberFormat="1" applyFill="1" applyBorder="1" applyAlignment="1">
      <alignment horizontal="right" vertical="center"/>
    </xf>
    <xf numFmtId="164" fontId="1" fillId="7" borderId="14" xfId="0" applyNumberFormat="1" applyFont="1" applyFill="1" applyBorder="1" applyAlignment="1">
      <alignment horizontal="center"/>
    </xf>
    <xf numFmtId="164" fontId="1" fillId="7" borderId="16" xfId="0" applyNumberFormat="1" applyFont="1" applyFill="1" applyBorder="1" applyAlignment="1">
      <alignment horizont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4" fontId="1" fillId="7" borderId="14" xfId="1" applyNumberFormat="1" applyFill="1" applyBorder="1" applyAlignment="1">
      <alignment horizontal="center" wrapText="1"/>
    </xf>
    <xf numFmtId="164" fontId="1" fillId="7" borderId="16" xfId="1" applyNumberFormat="1" applyFill="1" applyBorder="1" applyAlignment="1">
      <alignment horizontal="center" wrapText="1"/>
    </xf>
    <xf numFmtId="165" fontId="9" fillId="0" borderId="9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164" fontId="1" fillId="5" borderId="16" xfId="1" applyNumberFormat="1" applyFill="1" applyBorder="1" applyAlignment="1">
      <alignment horizontal="center" wrapText="1"/>
    </xf>
    <xf numFmtId="165" fontId="9" fillId="5" borderId="11" xfId="0" applyNumberFormat="1" applyFont="1" applyFill="1" applyBorder="1" applyAlignment="1">
      <alignment horizontal="center"/>
    </xf>
    <xf numFmtId="0" fontId="9" fillId="0" borderId="34" xfId="0" quotePrefix="1" applyFont="1" applyBorder="1" applyAlignment="1">
      <alignment horizontal="center" vertical="center"/>
    </xf>
    <xf numFmtId="0" fontId="2" fillId="0" borderId="35" xfId="3" applyFont="1" applyBorder="1" applyAlignment="1">
      <alignment horizontal="center" wrapText="1"/>
    </xf>
    <xf numFmtId="0" fontId="2" fillId="0" borderId="31" xfId="3" applyFont="1" applyBorder="1" applyAlignment="1">
      <alignment horizontal="center" wrapText="1"/>
    </xf>
    <xf numFmtId="0" fontId="2" fillId="0" borderId="24" xfId="3" applyFont="1" applyBorder="1" applyAlignment="1">
      <alignment horizontal="center" wrapText="1"/>
    </xf>
    <xf numFmtId="0" fontId="2" fillId="0" borderId="24" xfId="1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0" borderId="8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 vertical="center"/>
    </xf>
    <xf numFmtId="164" fontId="1" fillId="7" borderId="36" xfId="0" applyNumberFormat="1" applyFont="1" applyFill="1" applyBorder="1" applyAlignment="1">
      <alignment horizontal="center"/>
    </xf>
    <xf numFmtId="164" fontId="1" fillId="5" borderId="20" xfId="0" applyNumberFormat="1" applyFont="1" applyFill="1" applyBorder="1" applyAlignment="1">
      <alignment horizontal="center"/>
    </xf>
    <xf numFmtId="0" fontId="2" fillId="0" borderId="8" xfId="2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left" vertical="center"/>
    </xf>
    <xf numFmtId="0" fontId="1" fillId="0" borderId="9" xfId="1" applyBorder="1"/>
    <xf numFmtId="0" fontId="1" fillId="0" borderId="11" xfId="0" applyFont="1" applyBorder="1"/>
    <xf numFmtId="49" fontId="2" fillId="0" borderId="14" xfId="1" applyNumberFormat="1" applyFont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/>
    </xf>
    <xf numFmtId="2" fontId="1" fillId="7" borderId="14" xfId="0" applyNumberFormat="1" applyFont="1" applyFill="1" applyBorder="1" applyAlignment="1">
      <alignment horizontal="center"/>
    </xf>
    <xf numFmtId="2" fontId="1" fillId="7" borderId="16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 vertical="center"/>
    </xf>
    <xf numFmtId="164" fontId="9" fillId="7" borderId="16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DA9694"/>
      <color rgb="FFB8CCE4"/>
      <color rgb="FF00B0F0"/>
      <color rgb="FFFFC000"/>
      <color rgb="FFC4D79B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P15"/>
  <sheetViews>
    <sheetView tabSelected="1" topLeftCell="D1" workbookViewId="0">
      <selection activeCell="O31" sqref="O31"/>
    </sheetView>
  </sheetViews>
  <sheetFormatPr defaultRowHeight="15" x14ac:dyDescent="0.25"/>
  <cols>
    <col min="1" max="1" width="4" customWidth="1"/>
    <col min="2" max="2" width="16" bestFit="1" customWidth="1"/>
    <col min="3" max="3" width="16.85546875" customWidth="1"/>
    <col min="4" max="4" width="17.42578125" customWidth="1"/>
    <col min="5" max="5" width="28.28515625" bestFit="1" customWidth="1"/>
    <col min="6" max="6" width="26.5703125" bestFit="1" customWidth="1"/>
    <col min="7" max="9" width="11.7109375" customWidth="1"/>
    <col min="10" max="10" width="14.7109375" customWidth="1"/>
    <col min="11" max="11" width="16.7109375" customWidth="1"/>
    <col min="12" max="12" width="12.140625" customWidth="1"/>
    <col min="13" max="13" width="12.5703125" customWidth="1"/>
    <col min="14" max="14" width="12.140625" customWidth="1"/>
    <col min="15" max="15" width="15.28515625" customWidth="1"/>
    <col min="16" max="16" width="23.7109375" customWidth="1"/>
  </cols>
  <sheetData>
    <row r="3" spans="2:16" ht="18.75" thickBot="1" x14ac:dyDescent="0.3">
      <c r="B3" s="14" t="s">
        <v>0</v>
      </c>
      <c r="C3" s="15"/>
      <c r="D3" s="15"/>
      <c r="E3" s="15"/>
      <c r="F3" s="15"/>
    </row>
    <row r="4" spans="2:16" ht="66.75" thickBot="1" x14ac:dyDescent="0.3">
      <c r="B4" s="49" t="s">
        <v>1</v>
      </c>
      <c r="C4" s="49" t="s">
        <v>2</v>
      </c>
      <c r="D4" s="49" t="s">
        <v>3</v>
      </c>
      <c r="E4" s="49" t="s">
        <v>4</v>
      </c>
      <c r="F4" s="229" t="s">
        <v>5</v>
      </c>
      <c r="G4" s="76" t="s">
        <v>238</v>
      </c>
      <c r="H4" s="3" t="s">
        <v>258</v>
      </c>
      <c r="I4" s="3" t="s">
        <v>273</v>
      </c>
      <c r="J4" s="43" t="s">
        <v>275</v>
      </c>
      <c r="K4" s="235" t="s">
        <v>276</v>
      </c>
      <c r="L4" s="76" t="s">
        <v>258</v>
      </c>
      <c r="M4" s="3" t="s">
        <v>273</v>
      </c>
      <c r="N4" s="3" t="s">
        <v>300</v>
      </c>
      <c r="O4" s="43" t="s">
        <v>298</v>
      </c>
      <c r="P4" s="235" t="s">
        <v>301</v>
      </c>
    </row>
    <row r="5" spans="2:16" ht="15.75" thickBot="1" x14ac:dyDescent="0.3">
      <c r="B5" s="50" t="s">
        <v>9</v>
      </c>
      <c r="C5" s="50" t="s">
        <v>7</v>
      </c>
      <c r="D5" s="50" t="s">
        <v>8</v>
      </c>
      <c r="E5" s="50" t="s">
        <v>10</v>
      </c>
      <c r="F5" s="230" t="s">
        <v>11</v>
      </c>
      <c r="G5" s="102">
        <v>2.2959999999999998</v>
      </c>
      <c r="H5" s="17">
        <v>1.986</v>
      </c>
      <c r="I5" s="68">
        <v>1.653</v>
      </c>
      <c r="J5" s="238">
        <f>(G5+H5+I5)/3</f>
        <v>1.9783333333333335</v>
      </c>
      <c r="K5" s="236">
        <f>J5*1145</f>
        <v>2265.1916666666671</v>
      </c>
      <c r="L5" s="102">
        <v>1.986</v>
      </c>
      <c r="M5" s="68">
        <v>1.653</v>
      </c>
      <c r="N5" s="68">
        <v>2.1139999999999999</v>
      </c>
      <c r="O5" s="238">
        <f>(L5+M5+N5)/3</f>
        <v>1.9176666666666666</v>
      </c>
      <c r="P5" s="236">
        <f>O5*1145</f>
        <v>2195.7283333333335</v>
      </c>
    </row>
    <row r="6" spans="2:16" ht="15.75" thickBot="1" x14ac:dyDescent="0.3">
      <c r="B6" s="50" t="s">
        <v>12</v>
      </c>
      <c r="C6" s="50" t="s">
        <v>7</v>
      </c>
      <c r="D6" s="50" t="s">
        <v>8</v>
      </c>
      <c r="E6" s="50" t="s">
        <v>13</v>
      </c>
      <c r="F6" s="230" t="s">
        <v>14</v>
      </c>
      <c r="G6" s="70">
        <v>2.6</v>
      </c>
      <c r="H6" s="18">
        <v>2.2000000000000002</v>
      </c>
      <c r="I6" s="103">
        <v>1.5</v>
      </c>
      <c r="J6" s="238">
        <f>(G6+H6+I6)/3</f>
        <v>2.1</v>
      </c>
      <c r="K6" s="236">
        <f>J6*1145</f>
        <v>2404.5</v>
      </c>
      <c r="L6" s="70">
        <v>2.2000000000000002</v>
      </c>
      <c r="M6" s="103">
        <v>1.5</v>
      </c>
      <c r="N6" s="103">
        <v>1.9</v>
      </c>
      <c r="O6" s="238">
        <f>(L6+M6+N6)/3</f>
        <v>1.8666666666666665</v>
      </c>
      <c r="P6" s="236">
        <f>O6*1145</f>
        <v>2137.333333333333</v>
      </c>
    </row>
    <row r="7" spans="2:16" ht="15.75" thickBot="1" x14ac:dyDescent="0.3">
      <c r="B7" s="50" t="s">
        <v>15</v>
      </c>
      <c r="C7" s="50" t="s">
        <v>16</v>
      </c>
      <c r="D7" s="50" t="s">
        <v>17</v>
      </c>
      <c r="E7" s="50" t="s">
        <v>18</v>
      </c>
      <c r="F7" s="230" t="s">
        <v>19</v>
      </c>
      <c r="G7" s="104">
        <v>1.5</v>
      </c>
      <c r="H7" s="19">
        <v>1.2</v>
      </c>
      <c r="I7" s="20">
        <v>1.3</v>
      </c>
      <c r="J7" s="239">
        <f>(G7+H7+I7)/3</f>
        <v>1.3333333333333333</v>
      </c>
      <c r="K7" s="237">
        <f>J7*1145</f>
        <v>1526.6666666666665</v>
      </c>
      <c r="L7" s="104">
        <v>1.2</v>
      </c>
      <c r="M7" s="20">
        <v>1.3</v>
      </c>
      <c r="N7" s="20">
        <v>1.3</v>
      </c>
      <c r="O7" s="239">
        <f>(L7+M7+N7)/3</f>
        <v>1.2666666666666666</v>
      </c>
      <c r="P7" s="237">
        <f>O7*1145</f>
        <v>1450.3333333333333</v>
      </c>
    </row>
    <row r="8" spans="2:16" x14ac:dyDescent="0.25">
      <c r="B8" s="5"/>
      <c r="C8" s="5"/>
      <c r="D8" s="5"/>
      <c r="E8" s="5"/>
      <c r="F8" s="5"/>
      <c r="G8" s="218"/>
      <c r="H8" s="218"/>
      <c r="I8" s="218"/>
      <c r="J8" s="232" t="s">
        <v>246</v>
      </c>
      <c r="K8" s="233"/>
      <c r="O8" s="26" t="s">
        <v>246</v>
      </c>
      <c r="P8" s="32"/>
    </row>
    <row r="9" spans="2:16" x14ac:dyDescent="0.25">
      <c r="G9" s="218"/>
      <c r="H9" s="218"/>
      <c r="I9" s="218"/>
      <c r="J9" s="218"/>
      <c r="K9" s="218"/>
    </row>
    <row r="10" spans="2:16" ht="18.75" thickBot="1" x14ac:dyDescent="0.3">
      <c r="B10" s="16" t="s">
        <v>20</v>
      </c>
      <c r="C10" s="15"/>
      <c r="D10" s="15"/>
      <c r="E10" s="15"/>
      <c r="F10" s="15"/>
      <c r="G10" s="218"/>
      <c r="H10" s="218"/>
      <c r="I10" s="218"/>
      <c r="J10" s="218"/>
      <c r="K10" s="218"/>
    </row>
    <row r="11" spans="2:16" ht="73.5" customHeight="1" thickBot="1" x14ac:dyDescent="0.3">
      <c r="B11" s="49" t="s">
        <v>1</v>
      </c>
      <c r="C11" s="49" t="s">
        <v>2</v>
      </c>
      <c r="D11" s="49" t="s">
        <v>3</v>
      </c>
      <c r="E11" s="49" t="s">
        <v>4</v>
      </c>
      <c r="F11" s="229" t="s">
        <v>5</v>
      </c>
      <c r="G11" s="76" t="s">
        <v>239</v>
      </c>
      <c r="H11" s="3" t="s">
        <v>259</v>
      </c>
      <c r="I11" s="3" t="s">
        <v>274</v>
      </c>
      <c r="J11" s="43" t="s">
        <v>277</v>
      </c>
      <c r="K11" s="235" t="s">
        <v>278</v>
      </c>
      <c r="L11" s="76" t="s">
        <v>259</v>
      </c>
      <c r="M11" s="3" t="s">
        <v>274</v>
      </c>
      <c r="N11" s="3" t="s">
        <v>297</v>
      </c>
      <c r="O11" s="43" t="s">
        <v>299</v>
      </c>
      <c r="P11" s="235" t="s">
        <v>302</v>
      </c>
    </row>
    <row r="12" spans="2:16" ht="15.75" thickBot="1" x14ac:dyDescent="0.3">
      <c r="B12" s="50" t="s">
        <v>9</v>
      </c>
      <c r="C12" s="50" t="s">
        <v>7</v>
      </c>
      <c r="D12" s="50" t="s">
        <v>8</v>
      </c>
      <c r="E12" s="50" t="s">
        <v>10</v>
      </c>
      <c r="F12" s="230" t="s">
        <v>11</v>
      </c>
      <c r="G12" s="70">
        <v>1.6</v>
      </c>
      <c r="H12" s="18">
        <v>1.5</v>
      </c>
      <c r="I12" s="105">
        <v>1.2</v>
      </c>
      <c r="J12" s="238">
        <f>(G12+H12+I12)/3</f>
        <v>1.4333333333333333</v>
      </c>
      <c r="K12" s="240">
        <f>J12*1145</f>
        <v>1641.1666666666667</v>
      </c>
      <c r="L12" s="70">
        <v>1.5</v>
      </c>
      <c r="M12" s="105">
        <v>1.2</v>
      </c>
      <c r="N12" s="105">
        <v>1.5</v>
      </c>
      <c r="O12" s="238">
        <f>(L12+M12+N12)/3</f>
        <v>1.4000000000000001</v>
      </c>
      <c r="P12" s="240">
        <f>O12*1145</f>
        <v>1603.0000000000002</v>
      </c>
    </row>
    <row r="13" spans="2:16" ht="15.75" thickBot="1" x14ac:dyDescent="0.3">
      <c r="B13" s="50" t="s">
        <v>12</v>
      </c>
      <c r="C13" s="50" t="s">
        <v>7</v>
      </c>
      <c r="D13" s="50" t="s">
        <v>8</v>
      </c>
      <c r="E13" s="50" t="s">
        <v>13</v>
      </c>
      <c r="F13" s="230" t="s">
        <v>14</v>
      </c>
      <c r="G13" s="70">
        <v>1.8</v>
      </c>
      <c r="H13" s="18">
        <v>1.6</v>
      </c>
      <c r="I13" s="105">
        <v>1.2</v>
      </c>
      <c r="J13" s="238">
        <f>(G13+H13+I13)/3</f>
        <v>1.5333333333333334</v>
      </c>
      <c r="K13" s="240">
        <f>J13*1145</f>
        <v>1755.6666666666667</v>
      </c>
      <c r="L13" s="70">
        <v>1.6</v>
      </c>
      <c r="M13" s="105">
        <v>1.2</v>
      </c>
      <c r="N13" s="105">
        <v>1.6</v>
      </c>
      <c r="O13" s="238">
        <f>(L13+M13+N13)/3</f>
        <v>1.4666666666666668</v>
      </c>
      <c r="P13" s="240">
        <f>O13*1145</f>
        <v>1679.3333333333335</v>
      </c>
    </row>
    <row r="14" spans="2:16" ht="15.75" thickBot="1" x14ac:dyDescent="0.3">
      <c r="B14" s="50" t="s">
        <v>15</v>
      </c>
      <c r="C14" s="50" t="s">
        <v>16</v>
      </c>
      <c r="D14" s="50" t="s">
        <v>17</v>
      </c>
      <c r="E14" s="50" t="s">
        <v>18</v>
      </c>
      <c r="F14" s="230" t="s">
        <v>19</v>
      </c>
      <c r="G14" s="71">
        <v>0.9</v>
      </c>
      <c r="H14" s="24">
        <v>0.8</v>
      </c>
      <c r="I14" s="106">
        <v>0.8</v>
      </c>
      <c r="J14" s="239">
        <f>(G14+H14+I14)/3</f>
        <v>0.83333333333333337</v>
      </c>
      <c r="K14" s="241">
        <f>J14*1145</f>
        <v>954.16666666666674</v>
      </c>
      <c r="L14" s="71">
        <v>0.8</v>
      </c>
      <c r="M14" s="106">
        <v>0.8</v>
      </c>
      <c r="N14" s="234">
        <v>1.2</v>
      </c>
      <c r="O14" s="239">
        <f>(L14+M14+N14)/3</f>
        <v>0.93333333333333324</v>
      </c>
      <c r="P14" s="241">
        <f>O14*1145</f>
        <v>1068.6666666666665</v>
      </c>
    </row>
    <row r="15" spans="2:16" x14ac:dyDescent="0.25">
      <c r="B15" s="5"/>
      <c r="C15" s="5"/>
      <c r="D15" s="5"/>
      <c r="E15" s="5"/>
      <c r="F15" s="5"/>
      <c r="J15" s="26" t="s">
        <v>246</v>
      </c>
      <c r="K15" s="32"/>
      <c r="O15" s="26" t="s">
        <v>246</v>
      </c>
      <c r="P15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N36"/>
  <sheetViews>
    <sheetView zoomScale="90" zoomScaleNormal="90" workbookViewId="0">
      <selection activeCell="K39" sqref="K39"/>
    </sheetView>
  </sheetViews>
  <sheetFormatPr defaultRowHeight="15" x14ac:dyDescent="0.25"/>
  <cols>
    <col min="1" max="1" width="4" customWidth="1"/>
    <col min="2" max="2" width="16" bestFit="1" customWidth="1"/>
    <col min="3" max="3" width="16.85546875" customWidth="1"/>
    <col min="4" max="4" width="17.28515625" customWidth="1"/>
    <col min="5" max="5" width="35" customWidth="1"/>
    <col min="6" max="6" width="37.28515625" bestFit="1" customWidth="1"/>
    <col min="7" max="9" width="11.7109375" customWidth="1"/>
    <col min="10" max="10" width="18" customWidth="1"/>
    <col min="11" max="13" width="11.7109375" customWidth="1"/>
    <col min="14" max="14" width="16.5703125" customWidth="1"/>
  </cols>
  <sheetData>
    <row r="3" spans="2:14" ht="21.75" thickBot="1" x14ac:dyDescent="0.4">
      <c r="B3" s="64" t="s">
        <v>21</v>
      </c>
      <c r="C3" s="65"/>
      <c r="D3" s="65"/>
      <c r="E3" s="65"/>
      <c r="F3" s="65"/>
    </row>
    <row r="4" spans="2:14" ht="51.75" x14ac:dyDescent="0.25">
      <c r="B4" s="227" t="s">
        <v>1</v>
      </c>
      <c r="C4" s="228" t="s">
        <v>22</v>
      </c>
      <c r="D4" s="228" t="s">
        <v>3</v>
      </c>
      <c r="E4" s="228" t="s">
        <v>4</v>
      </c>
      <c r="F4" s="228" t="s">
        <v>23</v>
      </c>
      <c r="G4" s="2" t="s">
        <v>253</v>
      </c>
      <c r="H4" s="2" t="s">
        <v>260</v>
      </c>
      <c r="I4" s="2" t="s">
        <v>279</v>
      </c>
      <c r="J4" s="48" t="s">
        <v>282</v>
      </c>
      <c r="K4" s="56" t="s">
        <v>260</v>
      </c>
      <c r="L4" s="2" t="s">
        <v>279</v>
      </c>
      <c r="M4" s="2" t="s">
        <v>322</v>
      </c>
      <c r="N4" s="48" t="s">
        <v>324</v>
      </c>
    </row>
    <row r="5" spans="2:14" x14ac:dyDescent="0.25">
      <c r="B5" s="152" t="s">
        <v>216</v>
      </c>
      <c r="C5" s="153" t="s">
        <v>24</v>
      </c>
      <c r="D5" s="153" t="s">
        <v>25</v>
      </c>
      <c r="E5" s="153" t="s">
        <v>217</v>
      </c>
      <c r="F5" s="153" t="s">
        <v>218</v>
      </c>
      <c r="G5" s="17">
        <v>39</v>
      </c>
      <c r="H5" s="17">
        <v>43</v>
      </c>
      <c r="I5" s="40">
        <v>61</v>
      </c>
      <c r="J5" s="33">
        <f t="shared" ref="J5:J14" si="0">(G5+H5+I5)/3</f>
        <v>47.666666666666664</v>
      </c>
      <c r="K5" s="21">
        <v>43</v>
      </c>
      <c r="L5" s="40">
        <v>61</v>
      </c>
      <c r="M5" s="40">
        <v>42</v>
      </c>
      <c r="N5" s="33">
        <f t="shared" ref="N5:N14" si="1">(K5+L5+M5)/3</f>
        <v>48.666666666666664</v>
      </c>
    </row>
    <row r="6" spans="2:14" x14ac:dyDescent="0.25">
      <c r="B6" s="152" t="s">
        <v>26</v>
      </c>
      <c r="C6" s="153" t="s">
        <v>27</v>
      </c>
      <c r="D6" s="153" t="s">
        <v>28</v>
      </c>
      <c r="E6" s="153" t="s">
        <v>29</v>
      </c>
      <c r="F6" s="153" t="s">
        <v>30</v>
      </c>
      <c r="G6" s="17">
        <v>25</v>
      </c>
      <c r="H6" s="17">
        <v>30</v>
      </c>
      <c r="I6" s="40">
        <v>46</v>
      </c>
      <c r="J6" s="33">
        <f t="shared" si="0"/>
        <v>33.666666666666664</v>
      </c>
      <c r="K6" s="21">
        <v>30</v>
      </c>
      <c r="L6" s="40">
        <v>46</v>
      </c>
      <c r="M6" s="40">
        <v>24</v>
      </c>
      <c r="N6" s="33">
        <f t="shared" si="1"/>
        <v>33.333333333333336</v>
      </c>
    </row>
    <row r="7" spans="2:14" x14ac:dyDescent="0.25">
      <c r="B7" s="152" t="s">
        <v>31</v>
      </c>
      <c r="C7" s="153" t="s">
        <v>32</v>
      </c>
      <c r="D7" s="153" t="s">
        <v>33</v>
      </c>
      <c r="E7" s="153" t="s">
        <v>34</v>
      </c>
      <c r="F7" s="153" t="s">
        <v>35</v>
      </c>
      <c r="G7" s="17">
        <v>35</v>
      </c>
      <c r="H7" s="17">
        <v>44</v>
      </c>
      <c r="I7" s="40">
        <v>44</v>
      </c>
      <c r="J7" s="33">
        <f t="shared" si="0"/>
        <v>41</v>
      </c>
      <c r="K7" s="21">
        <v>44</v>
      </c>
      <c r="L7" s="40">
        <v>44</v>
      </c>
      <c r="M7" s="40">
        <v>56</v>
      </c>
      <c r="N7" s="33">
        <f t="shared" si="1"/>
        <v>48</v>
      </c>
    </row>
    <row r="8" spans="2:14" x14ac:dyDescent="0.25">
      <c r="B8" s="152" t="s">
        <v>36</v>
      </c>
      <c r="C8" s="153" t="s">
        <v>32</v>
      </c>
      <c r="D8" s="153" t="s">
        <v>37</v>
      </c>
      <c r="E8" s="153" t="s">
        <v>38</v>
      </c>
      <c r="F8" s="153" t="s">
        <v>39</v>
      </c>
      <c r="G8" s="17">
        <v>59</v>
      </c>
      <c r="H8" s="17">
        <v>82</v>
      </c>
      <c r="I8" s="40">
        <v>64</v>
      </c>
      <c r="J8" s="33">
        <f t="shared" si="0"/>
        <v>68.333333333333329</v>
      </c>
      <c r="K8" s="21">
        <v>82</v>
      </c>
      <c r="L8" s="40">
        <v>64</v>
      </c>
      <c r="M8" s="40">
        <v>101</v>
      </c>
      <c r="N8" s="33">
        <f t="shared" si="1"/>
        <v>82.333333333333329</v>
      </c>
    </row>
    <row r="9" spans="2:14" x14ac:dyDescent="0.25">
      <c r="B9" s="152" t="s">
        <v>40</v>
      </c>
      <c r="C9" s="153" t="s">
        <v>32</v>
      </c>
      <c r="D9" s="153" t="s">
        <v>37</v>
      </c>
      <c r="E9" s="153" t="s">
        <v>41</v>
      </c>
      <c r="F9" s="153" t="s">
        <v>42</v>
      </c>
      <c r="G9" s="17">
        <v>51</v>
      </c>
      <c r="H9" s="17">
        <v>47</v>
      </c>
      <c r="I9" s="40">
        <v>62</v>
      </c>
      <c r="J9" s="33">
        <f t="shared" si="0"/>
        <v>53.333333333333336</v>
      </c>
      <c r="K9" s="21">
        <v>47</v>
      </c>
      <c r="L9" s="40">
        <v>62</v>
      </c>
      <c r="M9" s="40">
        <v>87</v>
      </c>
      <c r="N9" s="33">
        <f t="shared" si="1"/>
        <v>65.333333333333329</v>
      </c>
    </row>
    <row r="10" spans="2:14" x14ac:dyDescent="0.25">
      <c r="B10" s="152" t="s">
        <v>43</v>
      </c>
      <c r="C10" s="153" t="s">
        <v>32</v>
      </c>
      <c r="D10" s="153" t="s">
        <v>33</v>
      </c>
      <c r="E10" s="153" t="s">
        <v>44</v>
      </c>
      <c r="F10" s="153" t="s">
        <v>45</v>
      </c>
      <c r="G10" s="17">
        <v>35</v>
      </c>
      <c r="H10" s="17">
        <v>43</v>
      </c>
      <c r="I10" s="40">
        <v>45</v>
      </c>
      <c r="J10" s="33">
        <f t="shared" si="0"/>
        <v>41</v>
      </c>
      <c r="K10" s="21">
        <v>43</v>
      </c>
      <c r="L10" s="40">
        <v>45</v>
      </c>
      <c r="M10" s="40">
        <v>52</v>
      </c>
      <c r="N10" s="33">
        <f t="shared" si="1"/>
        <v>46.666666666666664</v>
      </c>
    </row>
    <row r="11" spans="2:14" x14ac:dyDescent="0.25">
      <c r="B11" s="152" t="s">
        <v>46</v>
      </c>
      <c r="C11" s="153" t="s">
        <v>7</v>
      </c>
      <c r="D11" s="153" t="s">
        <v>8</v>
      </c>
      <c r="E11" s="153" t="s">
        <v>47</v>
      </c>
      <c r="F11" s="153" t="s">
        <v>48</v>
      </c>
      <c r="G11" s="17">
        <v>65</v>
      </c>
      <c r="H11" s="17">
        <v>55</v>
      </c>
      <c r="I11" s="40">
        <v>67</v>
      </c>
      <c r="J11" s="33">
        <f t="shared" si="0"/>
        <v>62.333333333333336</v>
      </c>
      <c r="K11" s="21">
        <v>55</v>
      </c>
      <c r="L11" s="40">
        <v>67</v>
      </c>
      <c r="M11" s="40">
        <v>114</v>
      </c>
      <c r="N11" s="33">
        <f t="shared" si="1"/>
        <v>78.666666666666671</v>
      </c>
    </row>
    <row r="12" spans="2:14" x14ac:dyDescent="0.25">
      <c r="B12" s="152" t="s">
        <v>9</v>
      </c>
      <c r="C12" s="153" t="s">
        <v>7</v>
      </c>
      <c r="D12" s="153" t="s">
        <v>8</v>
      </c>
      <c r="E12" s="153" t="s">
        <v>10</v>
      </c>
      <c r="F12" s="153" t="s">
        <v>49</v>
      </c>
      <c r="G12" s="17">
        <v>42</v>
      </c>
      <c r="H12" s="17">
        <v>41</v>
      </c>
      <c r="I12" s="40">
        <v>49</v>
      </c>
      <c r="J12" s="33">
        <f t="shared" si="0"/>
        <v>44</v>
      </c>
      <c r="K12" s="21">
        <v>41</v>
      </c>
      <c r="L12" s="40">
        <v>49</v>
      </c>
      <c r="M12" s="40">
        <v>64</v>
      </c>
      <c r="N12" s="33">
        <f t="shared" si="1"/>
        <v>51.333333333333336</v>
      </c>
    </row>
    <row r="13" spans="2:14" x14ac:dyDescent="0.25">
      <c r="B13" s="152" t="s">
        <v>50</v>
      </c>
      <c r="C13" s="153" t="s">
        <v>51</v>
      </c>
      <c r="D13" s="153" t="s">
        <v>52</v>
      </c>
      <c r="E13" s="153" t="s">
        <v>53</v>
      </c>
      <c r="F13" s="153" t="s">
        <v>54</v>
      </c>
      <c r="G13" s="17">
        <v>64</v>
      </c>
      <c r="H13" s="17">
        <v>166</v>
      </c>
      <c r="I13" s="40">
        <v>71</v>
      </c>
      <c r="J13" s="33">
        <f t="shared" si="0"/>
        <v>100.33333333333333</v>
      </c>
      <c r="K13" s="21">
        <v>166</v>
      </c>
      <c r="L13" s="40">
        <v>71</v>
      </c>
      <c r="M13" s="40">
        <v>103</v>
      </c>
      <c r="N13" s="33">
        <f t="shared" si="1"/>
        <v>113.33333333333333</v>
      </c>
    </row>
    <row r="14" spans="2:14" ht="15.75" thickBot="1" x14ac:dyDescent="0.3">
      <c r="B14" s="91" t="s">
        <v>55</v>
      </c>
      <c r="C14" s="157" t="s">
        <v>16</v>
      </c>
      <c r="D14" s="157" t="s">
        <v>56</v>
      </c>
      <c r="E14" s="157" t="s">
        <v>57</v>
      </c>
      <c r="F14" s="157" t="s">
        <v>58</v>
      </c>
      <c r="G14" s="19">
        <v>25</v>
      </c>
      <c r="H14" s="19">
        <v>29</v>
      </c>
      <c r="I14" s="9">
        <v>81</v>
      </c>
      <c r="J14" s="34">
        <f t="shared" si="0"/>
        <v>45</v>
      </c>
      <c r="K14" s="22">
        <v>29</v>
      </c>
      <c r="L14" s="9">
        <v>81</v>
      </c>
      <c r="M14" s="9">
        <v>53</v>
      </c>
      <c r="N14" s="34">
        <f t="shared" si="1"/>
        <v>54.333333333333336</v>
      </c>
    </row>
    <row r="15" spans="2:14" x14ac:dyDescent="0.25">
      <c r="B15" s="4"/>
      <c r="C15" s="4"/>
      <c r="D15" s="4"/>
      <c r="E15" s="4"/>
      <c r="F15" s="4"/>
      <c r="I15" s="26" t="s">
        <v>246</v>
      </c>
      <c r="J15" s="32"/>
      <c r="M15" s="26" t="s">
        <v>246</v>
      </c>
      <c r="N15" s="32"/>
    </row>
    <row r="16" spans="2:14" x14ac:dyDescent="0.25">
      <c r="B16" s="4"/>
      <c r="C16" s="4"/>
      <c r="D16" s="4"/>
      <c r="E16" s="4"/>
      <c r="F16" s="4"/>
      <c r="I16" s="26" t="s">
        <v>242</v>
      </c>
      <c r="J16" s="28"/>
      <c r="M16" s="26" t="s">
        <v>242</v>
      </c>
      <c r="N16" s="28"/>
    </row>
    <row r="17" spans="2:14" x14ac:dyDescent="0.25">
      <c r="B17" s="4"/>
      <c r="C17" s="4"/>
      <c r="D17" s="4"/>
      <c r="E17" s="4"/>
      <c r="F17" s="4"/>
      <c r="I17" s="26" t="s">
        <v>243</v>
      </c>
      <c r="J17" s="29"/>
      <c r="M17" s="26" t="s">
        <v>243</v>
      </c>
      <c r="N17" s="29"/>
    </row>
    <row r="18" spans="2:14" x14ac:dyDescent="0.25">
      <c r="B18" s="4"/>
      <c r="C18" s="4"/>
      <c r="D18" s="4"/>
      <c r="E18" s="4"/>
      <c r="F18" s="4"/>
      <c r="I18" s="26" t="s">
        <v>244</v>
      </c>
      <c r="J18" s="30"/>
      <c r="M18" s="26" t="s">
        <v>244</v>
      </c>
      <c r="N18" s="30"/>
    </row>
    <row r="19" spans="2:14" x14ac:dyDescent="0.25">
      <c r="B19" s="4"/>
      <c r="C19" s="4"/>
      <c r="D19" s="4"/>
      <c r="E19" s="4"/>
      <c r="F19" s="4"/>
      <c r="I19" s="26" t="s">
        <v>272</v>
      </c>
      <c r="J19" s="99"/>
      <c r="M19" s="26" t="s">
        <v>272</v>
      </c>
      <c r="N19" s="99"/>
    </row>
    <row r="20" spans="2:14" ht="21.75" thickBot="1" x14ac:dyDescent="0.4">
      <c r="B20" s="162" t="s">
        <v>61</v>
      </c>
      <c r="C20" s="162"/>
      <c r="D20" s="162"/>
      <c r="E20" s="162"/>
      <c r="F20" s="162"/>
    </row>
    <row r="21" spans="2:14" ht="51.75" x14ac:dyDescent="0.25">
      <c r="B21" s="227" t="s">
        <v>1</v>
      </c>
      <c r="C21" s="228" t="s">
        <v>22</v>
      </c>
      <c r="D21" s="228" t="s">
        <v>3</v>
      </c>
      <c r="E21" s="228" t="s">
        <v>4</v>
      </c>
      <c r="F21" s="228" t="s">
        <v>23</v>
      </c>
      <c r="G21" s="2" t="s">
        <v>254</v>
      </c>
      <c r="H21" s="2" t="s">
        <v>261</v>
      </c>
      <c r="I21" s="2" t="s">
        <v>280</v>
      </c>
      <c r="J21" s="48" t="s">
        <v>281</v>
      </c>
      <c r="K21" s="56" t="s">
        <v>261</v>
      </c>
      <c r="L21" s="2" t="s">
        <v>280</v>
      </c>
      <c r="M21" s="2" t="s">
        <v>323</v>
      </c>
      <c r="N21" s="48" t="s">
        <v>325</v>
      </c>
    </row>
    <row r="22" spans="2:14" x14ac:dyDescent="0.25">
      <c r="B22" s="152" t="s">
        <v>216</v>
      </c>
      <c r="C22" s="153" t="s">
        <v>24</v>
      </c>
      <c r="D22" s="153" t="s">
        <v>25</v>
      </c>
      <c r="E22" s="153" t="s">
        <v>217</v>
      </c>
      <c r="F22" s="153" t="s">
        <v>218</v>
      </c>
      <c r="G22" s="17">
        <v>18.899999999999999</v>
      </c>
      <c r="H22" s="17">
        <v>19.3</v>
      </c>
      <c r="I22" s="40">
        <v>19.899999999999999</v>
      </c>
      <c r="J22" s="33">
        <f t="shared" ref="J22:J31" si="2">MAX(G22:I22)</f>
        <v>19.899999999999999</v>
      </c>
      <c r="K22" s="21">
        <v>19.3</v>
      </c>
      <c r="L22" s="40">
        <v>19.899999999999999</v>
      </c>
      <c r="M22" s="40">
        <v>19.7</v>
      </c>
      <c r="N22" s="33">
        <f t="shared" ref="N22:N31" si="3">MAX(K22:M22)</f>
        <v>19.899999999999999</v>
      </c>
    </row>
    <row r="23" spans="2:14" x14ac:dyDescent="0.25">
      <c r="B23" s="152" t="s">
        <v>26</v>
      </c>
      <c r="C23" s="153" t="s">
        <v>27</v>
      </c>
      <c r="D23" s="153" t="s">
        <v>28</v>
      </c>
      <c r="E23" s="153" t="s">
        <v>29</v>
      </c>
      <c r="F23" s="153" t="s">
        <v>30</v>
      </c>
      <c r="G23" s="17">
        <v>13.6</v>
      </c>
      <c r="H23" s="17">
        <v>13.5</v>
      </c>
      <c r="I23" s="40">
        <v>16.3</v>
      </c>
      <c r="J23" s="33">
        <f t="shared" si="2"/>
        <v>16.3</v>
      </c>
      <c r="K23" s="21">
        <v>13.5</v>
      </c>
      <c r="L23" s="40">
        <v>16.3</v>
      </c>
      <c r="M23" s="97">
        <v>19.7</v>
      </c>
      <c r="N23" s="33">
        <v>16.3</v>
      </c>
    </row>
    <row r="24" spans="2:14" x14ac:dyDescent="0.25">
      <c r="B24" s="152" t="s">
        <v>31</v>
      </c>
      <c r="C24" s="153" t="s">
        <v>32</v>
      </c>
      <c r="D24" s="153" t="s">
        <v>33</v>
      </c>
      <c r="E24" s="153" t="s">
        <v>34</v>
      </c>
      <c r="F24" s="153" t="s">
        <v>35</v>
      </c>
      <c r="G24" s="38">
        <v>18.100000000000001</v>
      </c>
      <c r="H24" s="17">
        <v>20.9</v>
      </c>
      <c r="I24" s="40">
        <v>19.899999999999999</v>
      </c>
      <c r="J24" s="33">
        <f t="shared" si="2"/>
        <v>20.9</v>
      </c>
      <c r="K24" s="21">
        <v>20.9</v>
      </c>
      <c r="L24" s="40">
        <v>19.899999999999999</v>
      </c>
      <c r="M24" s="40">
        <v>21.4</v>
      </c>
      <c r="N24" s="33">
        <f t="shared" si="3"/>
        <v>21.4</v>
      </c>
    </row>
    <row r="25" spans="2:14" x14ac:dyDescent="0.25">
      <c r="B25" s="152" t="s">
        <v>36</v>
      </c>
      <c r="C25" s="153" t="s">
        <v>32</v>
      </c>
      <c r="D25" s="153" t="s">
        <v>37</v>
      </c>
      <c r="E25" s="153" t="s">
        <v>38</v>
      </c>
      <c r="F25" s="153" t="s">
        <v>39</v>
      </c>
      <c r="G25" s="17">
        <v>17.7</v>
      </c>
      <c r="H25" s="17">
        <v>20.5</v>
      </c>
      <c r="I25" s="40">
        <v>19.899999999999999</v>
      </c>
      <c r="J25" s="33">
        <f t="shared" si="2"/>
        <v>20.5</v>
      </c>
      <c r="K25" s="21">
        <v>20.5</v>
      </c>
      <c r="L25" s="40">
        <v>19.899999999999999</v>
      </c>
      <c r="M25" s="40">
        <v>20.5</v>
      </c>
      <c r="N25" s="33">
        <f t="shared" si="3"/>
        <v>20.5</v>
      </c>
    </row>
    <row r="26" spans="2:14" x14ac:dyDescent="0.25">
      <c r="B26" s="152" t="s">
        <v>40</v>
      </c>
      <c r="C26" s="153" t="s">
        <v>32</v>
      </c>
      <c r="D26" s="153" t="s">
        <v>37</v>
      </c>
      <c r="E26" s="153" t="s">
        <v>41</v>
      </c>
      <c r="F26" s="153" t="s">
        <v>42</v>
      </c>
      <c r="G26" s="17">
        <v>19.7</v>
      </c>
      <c r="H26" s="17">
        <v>21.3</v>
      </c>
      <c r="I26" s="40">
        <v>23.7</v>
      </c>
      <c r="J26" s="33">
        <f t="shared" si="2"/>
        <v>23.7</v>
      </c>
      <c r="K26" s="21">
        <v>21.3</v>
      </c>
      <c r="L26" s="40">
        <v>23.7</v>
      </c>
      <c r="M26" s="6">
        <v>26</v>
      </c>
      <c r="N26" s="33">
        <f t="shared" si="3"/>
        <v>26</v>
      </c>
    </row>
    <row r="27" spans="2:14" x14ac:dyDescent="0.25">
      <c r="B27" s="152" t="s">
        <v>43</v>
      </c>
      <c r="C27" s="153" t="s">
        <v>32</v>
      </c>
      <c r="D27" s="153" t="s">
        <v>33</v>
      </c>
      <c r="E27" s="153" t="s">
        <v>44</v>
      </c>
      <c r="F27" s="153" t="s">
        <v>62</v>
      </c>
      <c r="G27" s="17">
        <v>20.100000000000001</v>
      </c>
      <c r="H27" s="17">
        <v>20.2</v>
      </c>
      <c r="I27" s="40">
        <v>21.7</v>
      </c>
      <c r="J27" s="33">
        <f t="shared" si="2"/>
        <v>21.7</v>
      </c>
      <c r="K27" s="21">
        <v>20.2</v>
      </c>
      <c r="L27" s="40">
        <v>21.7</v>
      </c>
      <c r="M27" s="40">
        <v>21.2</v>
      </c>
      <c r="N27" s="33">
        <f t="shared" si="3"/>
        <v>21.7</v>
      </c>
    </row>
    <row r="28" spans="2:14" x14ac:dyDescent="0.25">
      <c r="B28" s="152" t="s">
        <v>46</v>
      </c>
      <c r="C28" s="153" t="s">
        <v>7</v>
      </c>
      <c r="D28" s="153" t="s">
        <v>8</v>
      </c>
      <c r="E28" s="153" t="s">
        <v>47</v>
      </c>
      <c r="F28" s="153" t="s">
        <v>48</v>
      </c>
      <c r="G28" s="17">
        <v>27.3</v>
      </c>
      <c r="H28" s="17">
        <v>23.9</v>
      </c>
      <c r="I28" s="40">
        <v>29.7</v>
      </c>
      <c r="J28" s="33">
        <f t="shared" si="2"/>
        <v>29.7</v>
      </c>
      <c r="K28" s="21">
        <v>23.9</v>
      </c>
      <c r="L28" s="40">
        <v>29.7</v>
      </c>
      <c r="M28" s="6">
        <v>36</v>
      </c>
      <c r="N28" s="33">
        <f t="shared" si="3"/>
        <v>36</v>
      </c>
    </row>
    <row r="29" spans="2:14" x14ac:dyDescent="0.25">
      <c r="B29" s="152" t="s">
        <v>9</v>
      </c>
      <c r="C29" s="153" t="s">
        <v>7</v>
      </c>
      <c r="D29" s="153" t="s">
        <v>8</v>
      </c>
      <c r="E29" s="153" t="s">
        <v>10</v>
      </c>
      <c r="F29" s="153" t="s">
        <v>49</v>
      </c>
      <c r="G29" s="17">
        <v>16.7</v>
      </c>
      <c r="H29" s="107">
        <v>24</v>
      </c>
      <c r="I29" s="40">
        <v>18.8</v>
      </c>
      <c r="J29" s="33">
        <v>18.8</v>
      </c>
      <c r="K29" s="242">
        <v>24</v>
      </c>
      <c r="L29" s="40">
        <v>18.8</v>
      </c>
      <c r="M29" s="40">
        <v>23.3</v>
      </c>
      <c r="N29" s="33">
        <v>18.8</v>
      </c>
    </row>
    <row r="30" spans="2:14" x14ac:dyDescent="0.25">
      <c r="B30" s="152" t="s">
        <v>50</v>
      </c>
      <c r="C30" s="153" t="s">
        <v>51</v>
      </c>
      <c r="D30" s="153" t="s">
        <v>52</v>
      </c>
      <c r="E30" s="153" t="s">
        <v>53</v>
      </c>
      <c r="F30" s="153" t="s">
        <v>54</v>
      </c>
      <c r="G30" s="17">
        <v>18.399999999999999</v>
      </c>
      <c r="H30" s="17">
        <v>21</v>
      </c>
      <c r="I30" s="40">
        <v>18.899999999999999</v>
      </c>
      <c r="J30" s="33">
        <f t="shared" si="2"/>
        <v>21</v>
      </c>
      <c r="K30" s="21">
        <v>21</v>
      </c>
      <c r="L30" s="40">
        <v>18.899999999999999</v>
      </c>
      <c r="M30" s="40">
        <v>22.5</v>
      </c>
      <c r="N30" s="33">
        <f t="shared" si="3"/>
        <v>22.5</v>
      </c>
    </row>
    <row r="31" spans="2:14" ht="15.75" thickBot="1" x14ac:dyDescent="0.3">
      <c r="B31" s="91" t="s">
        <v>55</v>
      </c>
      <c r="C31" s="157" t="s">
        <v>16</v>
      </c>
      <c r="D31" s="157" t="s">
        <v>56</v>
      </c>
      <c r="E31" s="157" t="s">
        <v>57</v>
      </c>
      <c r="F31" s="157" t="s">
        <v>58</v>
      </c>
      <c r="G31" s="19">
        <v>14.3</v>
      </c>
      <c r="H31" s="19">
        <v>14.1</v>
      </c>
      <c r="I31" s="9">
        <v>18.8</v>
      </c>
      <c r="J31" s="34">
        <f t="shared" si="2"/>
        <v>18.8</v>
      </c>
      <c r="K31" s="22">
        <v>14.1</v>
      </c>
      <c r="L31" s="9">
        <v>18.8</v>
      </c>
      <c r="M31" s="9">
        <v>19.2</v>
      </c>
      <c r="N31" s="34">
        <f t="shared" si="3"/>
        <v>19.2</v>
      </c>
    </row>
    <row r="32" spans="2:14" x14ac:dyDescent="0.25">
      <c r="I32" s="26" t="s">
        <v>246</v>
      </c>
      <c r="J32" s="32"/>
      <c r="M32" s="26" t="s">
        <v>246</v>
      </c>
      <c r="N32" s="32"/>
    </row>
    <row r="33" spans="9:14" x14ac:dyDescent="0.25">
      <c r="I33" s="26" t="s">
        <v>242</v>
      </c>
      <c r="J33" s="28"/>
      <c r="M33" s="26" t="s">
        <v>242</v>
      </c>
      <c r="N33" s="28"/>
    </row>
    <row r="34" spans="9:14" x14ac:dyDescent="0.25">
      <c r="I34" s="26" t="s">
        <v>243</v>
      </c>
      <c r="J34" s="29"/>
      <c r="M34" s="26" t="s">
        <v>243</v>
      </c>
      <c r="N34" s="29"/>
    </row>
    <row r="35" spans="9:14" x14ac:dyDescent="0.25">
      <c r="I35" s="26" t="s">
        <v>244</v>
      </c>
      <c r="J35" s="30"/>
      <c r="M35" s="26" t="s">
        <v>244</v>
      </c>
      <c r="N35" s="30"/>
    </row>
    <row r="36" spans="9:14" x14ac:dyDescent="0.25">
      <c r="I36" s="26" t="s">
        <v>272</v>
      </c>
      <c r="J36" s="99"/>
      <c r="M36" s="26" t="s">
        <v>272</v>
      </c>
      <c r="N36" s="99"/>
    </row>
  </sheetData>
  <mergeCells count="1">
    <mergeCell ref="B20:F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J92"/>
  <sheetViews>
    <sheetView zoomScale="90" zoomScaleNormal="90" workbookViewId="0">
      <selection activeCell="M64" sqref="M64"/>
    </sheetView>
  </sheetViews>
  <sheetFormatPr defaultRowHeight="15" x14ac:dyDescent="0.25"/>
  <cols>
    <col min="1" max="1" width="3.5703125" customWidth="1"/>
    <col min="2" max="2" width="11.7109375" customWidth="1"/>
    <col min="3" max="3" width="15.42578125" bestFit="1" customWidth="1"/>
    <col min="4" max="4" width="17.28515625" bestFit="1" customWidth="1"/>
    <col min="5" max="5" width="33.42578125" bestFit="1" customWidth="1"/>
    <col min="6" max="6" width="45.140625" bestFit="1" customWidth="1"/>
    <col min="7" max="8" width="21.140625" customWidth="1"/>
    <col min="9" max="9" width="26.7109375" customWidth="1"/>
    <col min="10" max="10" width="15.7109375" bestFit="1" customWidth="1"/>
  </cols>
  <sheetData>
    <row r="2" spans="2:10" ht="21" x14ac:dyDescent="0.35">
      <c r="B2" s="25" t="s">
        <v>63</v>
      </c>
      <c r="C2" s="77"/>
      <c r="D2" s="77"/>
      <c r="E2" s="77"/>
      <c r="F2" s="77"/>
      <c r="G2" s="77"/>
      <c r="H2" s="77"/>
      <c r="I2" s="77"/>
      <c r="J2" s="77"/>
    </row>
    <row r="4" spans="2:10" ht="15.75" thickBot="1" x14ac:dyDescent="0.3"/>
    <row r="5" spans="2:10" ht="41.25" thickBot="1" x14ac:dyDescent="0.3">
      <c r="B5" s="163" t="s">
        <v>64</v>
      </c>
      <c r="C5" s="163" t="s">
        <v>22</v>
      </c>
      <c r="D5" s="163" t="s">
        <v>3</v>
      </c>
      <c r="E5" s="163" t="s">
        <v>4</v>
      </c>
      <c r="F5" s="163" t="s">
        <v>23</v>
      </c>
      <c r="G5" s="78" t="s">
        <v>65</v>
      </c>
      <c r="H5" s="109"/>
      <c r="I5" s="110"/>
      <c r="J5" s="108" t="s">
        <v>66</v>
      </c>
    </row>
    <row r="6" spans="2:10" ht="15.75" thickBot="1" x14ac:dyDescent="0.3">
      <c r="B6" s="163"/>
      <c r="C6" s="163"/>
      <c r="D6" s="164"/>
      <c r="E6" s="163"/>
      <c r="F6" s="164"/>
      <c r="G6" s="111">
        <v>2020</v>
      </c>
      <c r="H6" s="111">
        <v>2021</v>
      </c>
      <c r="I6" s="126">
        <v>2022</v>
      </c>
      <c r="J6" s="125" t="s">
        <v>283</v>
      </c>
    </row>
    <row r="7" spans="2:10" ht="15.75" thickBot="1" x14ac:dyDescent="0.3">
      <c r="B7" s="51">
        <v>180030004</v>
      </c>
      <c r="C7" s="52" t="s">
        <v>67</v>
      </c>
      <c r="D7" s="52" t="s">
        <v>68</v>
      </c>
      <c r="E7" s="52" t="s">
        <v>69</v>
      </c>
      <c r="F7" s="52" t="s">
        <v>70</v>
      </c>
      <c r="G7" s="112">
        <v>8.33</v>
      </c>
      <c r="H7" s="113">
        <v>8.6</v>
      </c>
      <c r="I7" s="121" t="s">
        <v>284</v>
      </c>
      <c r="J7" s="117" t="s">
        <v>240</v>
      </c>
    </row>
    <row r="8" spans="2:10" ht="15.75" thickBot="1" x14ac:dyDescent="0.3">
      <c r="B8" s="53">
        <v>180050008</v>
      </c>
      <c r="C8" s="50" t="s">
        <v>145</v>
      </c>
      <c r="D8" s="46" t="s">
        <v>146</v>
      </c>
      <c r="E8" s="50" t="s">
        <v>219</v>
      </c>
      <c r="F8" s="50" t="s">
        <v>221</v>
      </c>
      <c r="G8" s="102">
        <v>6.67</v>
      </c>
      <c r="H8" s="10">
        <v>7.8</v>
      </c>
      <c r="I8" s="122">
        <v>6.65</v>
      </c>
      <c r="J8" s="118">
        <f t="shared" ref="J8:J40" si="0">(G8+H8+I8)/3</f>
        <v>7.0399999999999991</v>
      </c>
    </row>
    <row r="9" spans="2:10" ht="15.75" thickBot="1" x14ac:dyDescent="0.3">
      <c r="B9" s="51">
        <v>180190008</v>
      </c>
      <c r="C9" s="52" t="s">
        <v>24</v>
      </c>
      <c r="D9" s="52" t="s">
        <v>71</v>
      </c>
      <c r="E9" s="52" t="s">
        <v>72</v>
      </c>
      <c r="F9" s="52" t="s">
        <v>73</v>
      </c>
      <c r="G9" s="102">
        <v>7.07</v>
      </c>
      <c r="H9" s="10">
        <v>8.1999999999999993</v>
      </c>
      <c r="I9" s="85">
        <v>7.17</v>
      </c>
      <c r="J9" s="118">
        <f t="shared" si="0"/>
        <v>7.4799999999999995</v>
      </c>
    </row>
    <row r="10" spans="2:10" ht="15.75" thickBot="1" x14ac:dyDescent="0.3">
      <c r="B10" s="51">
        <v>180190010</v>
      </c>
      <c r="C10" s="52" t="s">
        <v>24</v>
      </c>
      <c r="D10" s="52" t="s">
        <v>25</v>
      </c>
      <c r="E10" s="52" t="s">
        <v>223</v>
      </c>
      <c r="F10" s="52" t="s">
        <v>223</v>
      </c>
      <c r="G10" s="58">
        <v>9.4</v>
      </c>
      <c r="H10" s="10">
        <v>10.5</v>
      </c>
      <c r="I10" s="85">
        <v>9.8000000000000007</v>
      </c>
      <c r="J10" s="118">
        <f t="shared" si="0"/>
        <v>9.9</v>
      </c>
    </row>
    <row r="11" spans="2:10" ht="15.75" thickBot="1" x14ac:dyDescent="0.3">
      <c r="B11" s="51">
        <v>180350006</v>
      </c>
      <c r="C11" s="52" t="s">
        <v>74</v>
      </c>
      <c r="D11" s="52" t="s">
        <v>75</v>
      </c>
      <c r="E11" s="52" t="s">
        <v>76</v>
      </c>
      <c r="F11" s="52" t="s">
        <v>77</v>
      </c>
      <c r="G11" s="102">
        <v>7.96</v>
      </c>
      <c r="H11" s="10">
        <v>8.9</v>
      </c>
      <c r="I11" s="85">
        <v>7.54</v>
      </c>
      <c r="J11" s="118">
        <f t="shared" si="0"/>
        <v>8.1333333333333329</v>
      </c>
    </row>
    <row r="12" spans="2:10" ht="15.75" thickBot="1" x14ac:dyDescent="0.3">
      <c r="B12" s="51">
        <v>180372001</v>
      </c>
      <c r="C12" s="52" t="s">
        <v>27</v>
      </c>
      <c r="D12" s="52" t="s">
        <v>28</v>
      </c>
      <c r="E12" s="52" t="s">
        <v>78</v>
      </c>
      <c r="F12" s="52" t="s">
        <v>79</v>
      </c>
      <c r="G12" s="58">
        <v>8.4</v>
      </c>
      <c r="H12" s="10">
        <v>9.4</v>
      </c>
      <c r="I12" s="85">
        <v>8.61</v>
      </c>
      <c r="J12" s="118">
        <f t="shared" si="0"/>
        <v>8.8033333333333328</v>
      </c>
    </row>
    <row r="13" spans="2:10" ht="15.75" thickBot="1" x14ac:dyDescent="0.3">
      <c r="B13" s="51">
        <v>180390008</v>
      </c>
      <c r="C13" s="52" t="s">
        <v>80</v>
      </c>
      <c r="D13" s="52" t="s">
        <v>80</v>
      </c>
      <c r="E13" s="52" t="s">
        <v>81</v>
      </c>
      <c r="F13" s="52" t="s">
        <v>82</v>
      </c>
      <c r="G13" s="102">
        <v>8.2100000000000009</v>
      </c>
      <c r="H13" s="10">
        <v>8.6</v>
      </c>
      <c r="I13" s="85">
        <v>8.5399999999999991</v>
      </c>
      <c r="J13" s="118">
        <v>8.4</v>
      </c>
    </row>
    <row r="14" spans="2:10" ht="15.75" thickBot="1" x14ac:dyDescent="0.3">
      <c r="B14" s="51">
        <v>180550001</v>
      </c>
      <c r="C14" s="52" t="s">
        <v>85</v>
      </c>
      <c r="D14" s="52"/>
      <c r="E14" s="52" t="s">
        <v>86</v>
      </c>
      <c r="F14" s="54" t="s">
        <v>87</v>
      </c>
      <c r="G14" s="102">
        <v>7.49</v>
      </c>
      <c r="H14" s="10">
        <v>8.4</v>
      </c>
      <c r="I14" s="85">
        <v>7.13</v>
      </c>
      <c r="J14" s="118">
        <f t="shared" si="0"/>
        <v>7.6733333333333329</v>
      </c>
    </row>
    <row r="15" spans="2:10" ht="15.75" thickBot="1" x14ac:dyDescent="0.3">
      <c r="B15" s="53">
        <v>180570007</v>
      </c>
      <c r="C15" s="50" t="s">
        <v>147</v>
      </c>
      <c r="D15" s="46" t="s">
        <v>148</v>
      </c>
      <c r="E15" s="46" t="s">
        <v>148</v>
      </c>
      <c r="F15" s="46" t="s">
        <v>148</v>
      </c>
      <c r="G15" s="58">
        <v>7</v>
      </c>
      <c r="H15" s="10">
        <v>8.1</v>
      </c>
      <c r="I15" s="123">
        <v>7.14</v>
      </c>
      <c r="J15" s="118">
        <f t="shared" si="0"/>
        <v>7.4133333333333331</v>
      </c>
    </row>
    <row r="16" spans="2:10" ht="15.75" thickBot="1" x14ac:dyDescent="0.3">
      <c r="B16" s="53">
        <v>180570008</v>
      </c>
      <c r="C16" s="50" t="s">
        <v>147</v>
      </c>
      <c r="D16" s="46" t="s">
        <v>224</v>
      </c>
      <c r="E16" s="46" t="s">
        <v>225</v>
      </c>
      <c r="F16" s="46" t="s">
        <v>226</v>
      </c>
      <c r="G16" s="58">
        <v>9.36</v>
      </c>
      <c r="H16" s="10">
        <v>9.9</v>
      </c>
      <c r="I16" s="122">
        <v>10.07</v>
      </c>
      <c r="J16" s="118">
        <f t="shared" si="0"/>
        <v>9.7766666666666655</v>
      </c>
    </row>
    <row r="17" spans="2:10" ht="15.75" thickBot="1" x14ac:dyDescent="0.3">
      <c r="B17" s="51">
        <v>180650003</v>
      </c>
      <c r="C17" s="52" t="s">
        <v>88</v>
      </c>
      <c r="D17" s="52" t="s">
        <v>71</v>
      </c>
      <c r="E17" s="52" t="s">
        <v>89</v>
      </c>
      <c r="F17" s="52" t="s">
        <v>90</v>
      </c>
      <c r="G17" s="58">
        <v>7.3</v>
      </c>
      <c r="H17" s="10">
        <v>8.1</v>
      </c>
      <c r="I17" s="161">
        <v>7.14</v>
      </c>
      <c r="J17" s="118">
        <f t="shared" si="0"/>
        <v>7.5133333333333328</v>
      </c>
    </row>
    <row r="18" spans="2:10" ht="15.75" thickBot="1" x14ac:dyDescent="0.3">
      <c r="B18" s="53">
        <v>180670004</v>
      </c>
      <c r="C18" s="50" t="s">
        <v>149</v>
      </c>
      <c r="D18" s="50" t="s">
        <v>150</v>
      </c>
      <c r="E18" s="50" t="s">
        <v>150</v>
      </c>
      <c r="F18" s="50" t="s">
        <v>150</v>
      </c>
      <c r="G18" s="58">
        <v>6.69</v>
      </c>
      <c r="H18" s="10">
        <v>8.1</v>
      </c>
      <c r="I18" s="85">
        <v>7.3</v>
      </c>
      <c r="J18" s="118">
        <f t="shared" si="0"/>
        <v>7.3633333333333333</v>
      </c>
    </row>
    <row r="19" spans="2:10" ht="15.75" thickBot="1" x14ac:dyDescent="0.3">
      <c r="B19" s="51">
        <v>180890006</v>
      </c>
      <c r="C19" s="52" t="s">
        <v>6</v>
      </c>
      <c r="D19" s="52" t="s">
        <v>33</v>
      </c>
      <c r="E19" s="52" t="s">
        <v>91</v>
      </c>
      <c r="F19" s="52" t="s">
        <v>92</v>
      </c>
      <c r="G19" s="114">
        <v>8.82</v>
      </c>
      <c r="H19" s="101">
        <v>9.5</v>
      </c>
      <c r="I19" s="85">
        <v>8.2799999999999994</v>
      </c>
      <c r="J19" s="118">
        <f t="shared" si="0"/>
        <v>8.8666666666666671</v>
      </c>
    </row>
    <row r="20" spans="2:10" ht="15.75" thickBot="1" x14ac:dyDescent="0.3">
      <c r="B20" s="51">
        <v>180890022</v>
      </c>
      <c r="C20" s="52" t="s">
        <v>6</v>
      </c>
      <c r="D20" s="52" t="s">
        <v>37</v>
      </c>
      <c r="E20" s="52" t="s">
        <v>38</v>
      </c>
      <c r="F20" s="52" t="s">
        <v>93</v>
      </c>
      <c r="G20" s="58" t="s">
        <v>94</v>
      </c>
      <c r="H20" s="10" t="s">
        <v>94</v>
      </c>
      <c r="I20" s="85" t="s">
        <v>94</v>
      </c>
      <c r="J20" s="119" t="s">
        <v>94</v>
      </c>
    </row>
    <row r="21" spans="2:10" ht="15.75" thickBot="1" x14ac:dyDescent="0.3">
      <c r="B21" s="51">
        <v>180890026</v>
      </c>
      <c r="C21" s="52" t="s">
        <v>6</v>
      </c>
      <c r="D21" s="52" t="s">
        <v>37</v>
      </c>
      <c r="E21" s="52" t="s">
        <v>95</v>
      </c>
      <c r="F21" s="52" t="s">
        <v>96</v>
      </c>
      <c r="G21" s="58" t="s">
        <v>94</v>
      </c>
      <c r="H21" s="10" t="s">
        <v>94</v>
      </c>
      <c r="I21" s="85" t="s">
        <v>94</v>
      </c>
      <c r="J21" s="119" t="s">
        <v>94</v>
      </c>
    </row>
    <row r="22" spans="2:10" ht="15.75" thickBot="1" x14ac:dyDescent="0.3">
      <c r="B22" s="51">
        <v>180890031</v>
      </c>
      <c r="C22" s="52" t="s">
        <v>6</v>
      </c>
      <c r="D22" s="52" t="s">
        <v>37</v>
      </c>
      <c r="E22" s="52" t="s">
        <v>97</v>
      </c>
      <c r="F22" s="52" t="s">
        <v>98</v>
      </c>
      <c r="G22" s="58">
        <v>8.68</v>
      </c>
      <c r="H22" s="10">
        <v>10.8</v>
      </c>
      <c r="I22" s="85">
        <v>9.5500000000000007</v>
      </c>
      <c r="J22" s="118">
        <f t="shared" si="0"/>
        <v>9.6766666666666676</v>
      </c>
    </row>
    <row r="23" spans="2:10" ht="15.75" thickBot="1" x14ac:dyDescent="0.3">
      <c r="B23" s="51">
        <v>180890034</v>
      </c>
      <c r="C23" s="52" t="s">
        <v>6</v>
      </c>
      <c r="D23" s="52" t="s">
        <v>37</v>
      </c>
      <c r="E23" s="52" t="s">
        <v>227</v>
      </c>
      <c r="F23" s="52" t="s">
        <v>227</v>
      </c>
      <c r="G23" s="58">
        <v>9.6</v>
      </c>
      <c r="H23" s="10">
        <v>10.6</v>
      </c>
      <c r="I23" s="85">
        <v>9.1300000000000008</v>
      </c>
      <c r="J23" s="118">
        <f t="shared" si="0"/>
        <v>9.7766666666666655</v>
      </c>
    </row>
    <row r="24" spans="2:10" ht="15.75" thickBot="1" x14ac:dyDescent="0.3">
      <c r="B24" s="53">
        <v>180890036</v>
      </c>
      <c r="C24" s="50" t="s">
        <v>6</v>
      </c>
      <c r="D24" s="46" t="s">
        <v>37</v>
      </c>
      <c r="E24" s="50" t="s">
        <v>220</v>
      </c>
      <c r="F24" s="50" t="s">
        <v>220</v>
      </c>
      <c r="G24" s="58">
        <v>9.1</v>
      </c>
      <c r="H24" s="10">
        <v>9.8000000000000007</v>
      </c>
      <c r="I24" s="85">
        <v>8.8000000000000007</v>
      </c>
      <c r="J24" s="118">
        <f t="shared" si="0"/>
        <v>9.2333333333333325</v>
      </c>
    </row>
    <row r="25" spans="2:10" ht="15.75" thickBot="1" x14ac:dyDescent="0.3">
      <c r="B25" s="51">
        <v>180910011</v>
      </c>
      <c r="C25" s="52" t="s">
        <v>99</v>
      </c>
      <c r="D25" s="52" t="s">
        <v>100</v>
      </c>
      <c r="E25" s="52" t="s">
        <v>101</v>
      </c>
      <c r="F25" s="52" t="s">
        <v>102</v>
      </c>
      <c r="G25" s="115">
        <v>8.0500000000000007</v>
      </c>
      <c r="H25" s="10">
        <v>8.3000000000000007</v>
      </c>
      <c r="I25" s="85">
        <v>7.91</v>
      </c>
      <c r="J25" s="118">
        <f t="shared" si="0"/>
        <v>8.0866666666666678</v>
      </c>
    </row>
    <row r="26" spans="2:10" ht="15.75" thickBot="1" x14ac:dyDescent="0.3">
      <c r="B26" s="51">
        <v>180950011</v>
      </c>
      <c r="C26" s="52" t="s">
        <v>103</v>
      </c>
      <c r="D26" s="52" t="s">
        <v>104</v>
      </c>
      <c r="E26" s="52" t="s">
        <v>105</v>
      </c>
      <c r="F26" s="52" t="s">
        <v>106</v>
      </c>
      <c r="G26" s="58">
        <v>8.3000000000000007</v>
      </c>
      <c r="H26" s="10">
        <v>9.6999999999999993</v>
      </c>
      <c r="I26" s="85">
        <v>8.81</v>
      </c>
      <c r="J26" s="118">
        <f t="shared" si="0"/>
        <v>8.9366666666666674</v>
      </c>
    </row>
    <row r="27" spans="2:10" ht="15.75" thickBot="1" x14ac:dyDescent="0.3">
      <c r="B27" s="51">
        <v>180970043</v>
      </c>
      <c r="C27" s="52" t="s">
        <v>7</v>
      </c>
      <c r="D27" s="52" t="s">
        <v>8</v>
      </c>
      <c r="E27" s="52" t="s">
        <v>107</v>
      </c>
      <c r="F27" s="52" t="s">
        <v>108</v>
      </c>
      <c r="G27" s="102" t="s">
        <v>94</v>
      </c>
      <c r="H27" s="10" t="s">
        <v>94</v>
      </c>
      <c r="I27" s="85" t="s">
        <v>94</v>
      </c>
      <c r="J27" s="119" t="s">
        <v>94</v>
      </c>
    </row>
    <row r="28" spans="2:10" ht="15.75" thickBot="1" x14ac:dyDescent="0.3">
      <c r="B28" s="51">
        <v>180970078</v>
      </c>
      <c r="C28" s="52" t="s">
        <v>7</v>
      </c>
      <c r="D28" s="52" t="s">
        <v>8</v>
      </c>
      <c r="E28" s="52" t="s">
        <v>10</v>
      </c>
      <c r="F28" s="52" t="s">
        <v>11</v>
      </c>
      <c r="G28" s="58">
        <v>10.7</v>
      </c>
      <c r="H28" s="10">
        <v>11.8</v>
      </c>
      <c r="I28" s="85">
        <v>10.9</v>
      </c>
      <c r="J28" s="118">
        <f t="shared" si="0"/>
        <v>11.133333333333333</v>
      </c>
    </row>
    <row r="29" spans="2:10" ht="15.75" thickBot="1" x14ac:dyDescent="0.3">
      <c r="B29" s="51">
        <v>180970081</v>
      </c>
      <c r="C29" s="52" t="s">
        <v>7</v>
      </c>
      <c r="D29" s="52" t="s">
        <v>8</v>
      </c>
      <c r="E29" s="52" t="s">
        <v>111</v>
      </c>
      <c r="F29" s="52" t="s">
        <v>112</v>
      </c>
      <c r="G29" s="58">
        <v>10.3</v>
      </c>
      <c r="H29" s="10">
        <v>12.1</v>
      </c>
      <c r="I29" s="85">
        <v>11.3</v>
      </c>
      <c r="J29" s="118">
        <f t="shared" si="0"/>
        <v>11.233333333333334</v>
      </c>
    </row>
    <row r="30" spans="2:10" ht="15.75" thickBot="1" x14ac:dyDescent="0.3">
      <c r="B30" s="51">
        <v>180970084</v>
      </c>
      <c r="C30" s="52" t="s">
        <v>7</v>
      </c>
      <c r="D30" s="52" t="s">
        <v>8</v>
      </c>
      <c r="E30" s="52" t="s">
        <v>109</v>
      </c>
      <c r="F30" s="52" t="s">
        <v>110</v>
      </c>
      <c r="G30" s="116">
        <v>9.3000000000000007</v>
      </c>
      <c r="H30" s="84">
        <v>9.9</v>
      </c>
      <c r="I30" s="85">
        <v>9.23</v>
      </c>
      <c r="J30" s="118">
        <f t="shared" si="0"/>
        <v>9.4766666666666683</v>
      </c>
    </row>
    <row r="31" spans="2:10" ht="15.75" thickBot="1" x14ac:dyDescent="0.3">
      <c r="B31" s="53">
        <v>180970087</v>
      </c>
      <c r="C31" s="52" t="s">
        <v>7</v>
      </c>
      <c r="D31" s="52" t="s">
        <v>8</v>
      </c>
      <c r="E31" s="50" t="s">
        <v>222</v>
      </c>
      <c r="F31" s="50" t="s">
        <v>222</v>
      </c>
      <c r="G31" s="58">
        <v>11</v>
      </c>
      <c r="H31" s="10">
        <v>12.6</v>
      </c>
      <c r="I31" s="85">
        <v>12.2</v>
      </c>
      <c r="J31" s="118">
        <f t="shared" si="0"/>
        <v>11.933333333333332</v>
      </c>
    </row>
    <row r="32" spans="2:10" ht="15.75" thickBot="1" x14ac:dyDescent="0.3">
      <c r="B32" s="51">
        <v>181050003</v>
      </c>
      <c r="C32" s="52" t="s">
        <v>113</v>
      </c>
      <c r="D32" s="52" t="s">
        <v>114</v>
      </c>
      <c r="E32" s="52" t="s">
        <v>115</v>
      </c>
      <c r="F32" s="52" t="s">
        <v>116</v>
      </c>
      <c r="G32" s="58">
        <v>7.52</v>
      </c>
      <c r="H32" s="10">
        <v>8.6</v>
      </c>
      <c r="I32" s="85">
        <v>7.1</v>
      </c>
      <c r="J32" s="118">
        <f t="shared" si="0"/>
        <v>7.7399999999999993</v>
      </c>
    </row>
    <row r="33" spans="2:10" ht="15.75" thickBot="1" x14ac:dyDescent="0.3">
      <c r="B33" s="51">
        <v>181270024</v>
      </c>
      <c r="C33" s="52" t="s">
        <v>51</v>
      </c>
      <c r="D33" s="52" t="s">
        <v>117</v>
      </c>
      <c r="E33" s="52" t="s">
        <v>117</v>
      </c>
      <c r="F33" s="52" t="s">
        <v>118</v>
      </c>
      <c r="G33" s="58">
        <v>7.5</v>
      </c>
      <c r="H33" s="10">
        <v>8.8000000000000007</v>
      </c>
      <c r="I33" s="85">
        <v>8.4700000000000006</v>
      </c>
      <c r="J33" s="118">
        <f t="shared" si="0"/>
        <v>8.2566666666666677</v>
      </c>
    </row>
    <row r="34" spans="2:10" ht="15.75" thickBot="1" x14ac:dyDescent="0.3">
      <c r="B34" s="51">
        <v>181410015</v>
      </c>
      <c r="C34" s="52" t="s">
        <v>119</v>
      </c>
      <c r="D34" s="52" t="s">
        <v>120</v>
      </c>
      <c r="E34" s="52" t="s">
        <v>121</v>
      </c>
      <c r="F34" s="52" t="s">
        <v>122</v>
      </c>
      <c r="G34" s="58">
        <v>9.1</v>
      </c>
      <c r="H34" s="10">
        <v>10</v>
      </c>
      <c r="I34" s="85">
        <v>9.6</v>
      </c>
      <c r="J34" s="118">
        <f t="shared" si="0"/>
        <v>9.5666666666666682</v>
      </c>
    </row>
    <row r="35" spans="2:10" ht="15.75" thickBot="1" x14ac:dyDescent="0.3">
      <c r="B35" s="51">
        <v>181470009</v>
      </c>
      <c r="C35" s="52" t="s">
        <v>123</v>
      </c>
      <c r="D35" s="52" t="s">
        <v>124</v>
      </c>
      <c r="E35" s="52" t="s">
        <v>125</v>
      </c>
      <c r="F35" s="52" t="s">
        <v>126</v>
      </c>
      <c r="G35" s="58">
        <v>8</v>
      </c>
      <c r="H35" s="10">
        <v>8.6999999999999993</v>
      </c>
      <c r="I35" s="85">
        <v>7.9</v>
      </c>
      <c r="J35" s="118">
        <f t="shared" si="0"/>
        <v>8.2000000000000011</v>
      </c>
    </row>
    <row r="36" spans="2:10" ht="15.75" thickBot="1" x14ac:dyDescent="0.3">
      <c r="B36" s="51">
        <v>181570008</v>
      </c>
      <c r="C36" s="52" t="s">
        <v>127</v>
      </c>
      <c r="D36" s="52" t="s">
        <v>128</v>
      </c>
      <c r="E36" s="52" t="s">
        <v>129</v>
      </c>
      <c r="F36" s="52" t="s">
        <v>130</v>
      </c>
      <c r="G36" s="58">
        <v>9.3000000000000007</v>
      </c>
      <c r="H36" s="10">
        <v>8.6999999999999993</v>
      </c>
      <c r="I36" s="85">
        <v>7.16</v>
      </c>
      <c r="J36" s="118">
        <f t="shared" si="0"/>
        <v>8.3866666666666667</v>
      </c>
    </row>
    <row r="37" spans="2:10" ht="15.75" thickBot="1" x14ac:dyDescent="0.3">
      <c r="B37" s="51">
        <v>181630021</v>
      </c>
      <c r="C37" s="52" t="s">
        <v>16</v>
      </c>
      <c r="D37" s="52" t="s">
        <v>56</v>
      </c>
      <c r="E37" s="52" t="s">
        <v>57</v>
      </c>
      <c r="F37" s="52" t="s">
        <v>131</v>
      </c>
      <c r="G37" s="58">
        <v>7.1</v>
      </c>
      <c r="H37" s="10">
        <v>10.5</v>
      </c>
      <c r="I37" s="85">
        <v>9.8000000000000007</v>
      </c>
      <c r="J37" s="118">
        <f t="shared" si="0"/>
        <v>9.1333333333333346</v>
      </c>
    </row>
    <row r="38" spans="2:10" ht="15.75" thickBot="1" x14ac:dyDescent="0.3">
      <c r="B38" s="51">
        <v>181630016</v>
      </c>
      <c r="C38" s="52" t="s">
        <v>16</v>
      </c>
      <c r="D38" s="52" t="s">
        <v>56</v>
      </c>
      <c r="E38" s="52" t="s">
        <v>132</v>
      </c>
      <c r="F38" s="52" t="s">
        <v>133</v>
      </c>
      <c r="G38" s="58">
        <v>9.06</v>
      </c>
      <c r="H38" s="10">
        <v>9.6</v>
      </c>
      <c r="I38" s="85">
        <v>8.8000000000000007</v>
      </c>
      <c r="J38" s="118">
        <f t="shared" si="0"/>
        <v>9.1533333333333342</v>
      </c>
    </row>
    <row r="39" spans="2:10" ht="15.75" thickBot="1" x14ac:dyDescent="0.3">
      <c r="B39" s="51">
        <v>181670018</v>
      </c>
      <c r="C39" s="52" t="s">
        <v>60</v>
      </c>
      <c r="D39" s="52" t="s">
        <v>134</v>
      </c>
      <c r="E39" s="52" t="s">
        <v>135</v>
      </c>
      <c r="F39" s="52" t="s">
        <v>136</v>
      </c>
      <c r="G39" s="102">
        <v>8.1</v>
      </c>
      <c r="H39" s="10">
        <v>9.6</v>
      </c>
      <c r="I39" s="85">
        <v>8.44</v>
      </c>
      <c r="J39" s="118">
        <f t="shared" si="0"/>
        <v>8.7133333333333329</v>
      </c>
    </row>
    <row r="40" spans="2:10" ht="15.75" thickBot="1" x14ac:dyDescent="0.3">
      <c r="B40" s="51">
        <v>181830003</v>
      </c>
      <c r="C40" s="52" t="s">
        <v>137</v>
      </c>
      <c r="D40" s="52" t="s">
        <v>138</v>
      </c>
      <c r="E40" s="52" t="s">
        <v>139</v>
      </c>
      <c r="F40" s="52" t="s">
        <v>140</v>
      </c>
      <c r="G40" s="104">
        <v>7.47</v>
      </c>
      <c r="H40" s="11">
        <v>8.4</v>
      </c>
      <c r="I40" s="124">
        <v>6.8</v>
      </c>
      <c r="J40" s="120">
        <f t="shared" si="0"/>
        <v>7.5566666666666675</v>
      </c>
    </row>
    <row r="41" spans="2:10" x14ac:dyDescent="0.25">
      <c r="I41" s="26" t="s">
        <v>241</v>
      </c>
      <c r="J41" s="27"/>
    </row>
    <row r="42" spans="2:10" x14ac:dyDescent="0.25">
      <c r="I42" s="26" t="s">
        <v>246</v>
      </c>
      <c r="J42" s="32"/>
    </row>
    <row r="43" spans="2:10" x14ac:dyDescent="0.25">
      <c r="I43" s="26" t="s">
        <v>242</v>
      </c>
      <c r="J43" s="28"/>
    </row>
    <row r="44" spans="2:10" x14ac:dyDescent="0.25">
      <c r="I44" s="26" t="s">
        <v>243</v>
      </c>
      <c r="J44" s="29"/>
    </row>
    <row r="45" spans="2:10" x14ac:dyDescent="0.25">
      <c r="I45" s="26" t="s">
        <v>244</v>
      </c>
      <c r="J45" s="30"/>
    </row>
    <row r="46" spans="2:10" x14ac:dyDescent="0.25">
      <c r="I46" s="26" t="s">
        <v>272</v>
      </c>
      <c r="J46" s="99"/>
    </row>
    <row r="47" spans="2:10" x14ac:dyDescent="0.25">
      <c r="I47" s="26" t="s">
        <v>245</v>
      </c>
      <c r="J47" s="31" t="s">
        <v>94</v>
      </c>
    </row>
    <row r="49" spans="2:10" ht="21.75" thickBot="1" x14ac:dyDescent="0.4">
      <c r="B49" s="25" t="s">
        <v>63</v>
      </c>
      <c r="C49" s="77"/>
      <c r="D49" s="77"/>
      <c r="E49" s="77"/>
      <c r="F49" s="77"/>
      <c r="G49" s="77"/>
      <c r="H49" s="77"/>
      <c r="I49" s="77"/>
      <c r="J49" s="77"/>
    </row>
    <row r="50" spans="2:10" ht="41.25" thickBot="1" x14ac:dyDescent="0.3">
      <c r="B50" s="163" t="s">
        <v>64</v>
      </c>
      <c r="C50" s="163" t="s">
        <v>22</v>
      </c>
      <c r="D50" s="163" t="s">
        <v>3</v>
      </c>
      <c r="E50" s="163" t="s">
        <v>4</v>
      </c>
      <c r="F50" s="163" t="s">
        <v>23</v>
      </c>
      <c r="G50" s="78" t="s">
        <v>65</v>
      </c>
      <c r="H50" s="186"/>
      <c r="I50" s="187"/>
      <c r="J50" s="108" t="s">
        <v>66</v>
      </c>
    </row>
    <row r="51" spans="2:10" ht="16.5" thickBot="1" x14ac:dyDescent="0.3">
      <c r="B51" s="163"/>
      <c r="C51" s="163"/>
      <c r="D51" s="164"/>
      <c r="E51" s="163"/>
      <c r="F51" s="164"/>
      <c r="G51" s="79">
        <v>2021</v>
      </c>
      <c r="H51" s="13">
        <v>2022</v>
      </c>
      <c r="I51" s="136" t="s">
        <v>305</v>
      </c>
      <c r="J51" s="125" t="s">
        <v>303</v>
      </c>
    </row>
    <row r="52" spans="2:10" ht="15.75" thickBot="1" x14ac:dyDescent="0.3">
      <c r="B52" s="51">
        <v>180030004</v>
      </c>
      <c r="C52" s="52" t="s">
        <v>67</v>
      </c>
      <c r="D52" s="52" t="s">
        <v>68</v>
      </c>
      <c r="E52" s="52" t="s">
        <v>69</v>
      </c>
      <c r="F52" s="52" t="s">
        <v>70</v>
      </c>
      <c r="G52" s="82">
        <v>8.6</v>
      </c>
      <c r="H52" s="117" t="s">
        <v>240</v>
      </c>
      <c r="I52" s="81" t="s">
        <v>284</v>
      </c>
      <c r="J52" s="117" t="s">
        <v>240</v>
      </c>
    </row>
    <row r="53" spans="2:10" ht="15.75" thickBot="1" x14ac:dyDescent="0.3">
      <c r="B53" s="53">
        <v>180050008</v>
      </c>
      <c r="C53" s="50" t="s">
        <v>145</v>
      </c>
      <c r="D53" s="46" t="s">
        <v>146</v>
      </c>
      <c r="E53" s="50" t="s">
        <v>219</v>
      </c>
      <c r="F53" s="50" t="s">
        <v>221</v>
      </c>
      <c r="G53" s="80">
        <v>7.8</v>
      </c>
      <c r="H53" s="243">
        <v>6.65</v>
      </c>
      <c r="I53" s="188"/>
      <c r="J53" s="118"/>
    </row>
    <row r="54" spans="2:10" ht="15.75" thickBot="1" x14ac:dyDescent="0.3">
      <c r="B54" s="51">
        <v>180190008</v>
      </c>
      <c r="C54" s="52" t="s">
        <v>24</v>
      </c>
      <c r="D54" s="52" t="s">
        <v>71</v>
      </c>
      <c r="E54" s="52" t="s">
        <v>72</v>
      </c>
      <c r="F54" s="52" t="s">
        <v>73</v>
      </c>
      <c r="G54" s="80">
        <v>8.1999999999999993</v>
      </c>
      <c r="H54" s="84">
        <v>7.17</v>
      </c>
      <c r="I54" s="188"/>
      <c r="J54" s="118"/>
    </row>
    <row r="55" spans="2:10" ht="15.75" thickBot="1" x14ac:dyDescent="0.3">
      <c r="B55" s="51">
        <v>180190010</v>
      </c>
      <c r="C55" s="52" t="s">
        <v>24</v>
      </c>
      <c r="D55" s="52" t="s">
        <v>25</v>
      </c>
      <c r="E55" s="52" t="s">
        <v>223</v>
      </c>
      <c r="F55" s="52" t="s">
        <v>223</v>
      </c>
      <c r="G55" s="80">
        <v>10.5</v>
      </c>
      <c r="H55" s="84">
        <v>9.8000000000000007</v>
      </c>
      <c r="I55" s="188"/>
      <c r="J55" s="118"/>
    </row>
    <row r="56" spans="2:10" ht="15.75" thickBot="1" x14ac:dyDescent="0.3">
      <c r="B56" s="51">
        <v>180350006</v>
      </c>
      <c r="C56" s="52" t="s">
        <v>74</v>
      </c>
      <c r="D56" s="52" t="s">
        <v>75</v>
      </c>
      <c r="E56" s="52" t="s">
        <v>76</v>
      </c>
      <c r="F56" s="52" t="s">
        <v>77</v>
      </c>
      <c r="G56" s="80">
        <v>8.9</v>
      </c>
      <c r="H56" s="84">
        <v>7.54</v>
      </c>
      <c r="I56" s="188"/>
      <c r="J56" s="118"/>
    </row>
    <row r="57" spans="2:10" ht="15.75" thickBot="1" x14ac:dyDescent="0.3">
      <c r="B57" s="51">
        <v>180372001</v>
      </c>
      <c r="C57" s="52" t="s">
        <v>27</v>
      </c>
      <c r="D57" s="52" t="s">
        <v>28</v>
      </c>
      <c r="E57" s="52" t="s">
        <v>78</v>
      </c>
      <c r="F57" s="52" t="s">
        <v>79</v>
      </c>
      <c r="G57" s="80">
        <v>9.4</v>
      </c>
      <c r="H57" s="84">
        <v>8.61</v>
      </c>
      <c r="I57" s="188"/>
      <c r="J57" s="118"/>
    </row>
    <row r="58" spans="2:10" ht="15.75" thickBot="1" x14ac:dyDescent="0.3">
      <c r="B58" s="51">
        <v>180390008</v>
      </c>
      <c r="C58" s="52" t="s">
        <v>80</v>
      </c>
      <c r="D58" s="52" t="s">
        <v>80</v>
      </c>
      <c r="E58" s="52" t="s">
        <v>81</v>
      </c>
      <c r="F58" s="52" t="s">
        <v>82</v>
      </c>
      <c r="G58" s="80">
        <v>8.6</v>
      </c>
      <c r="H58" s="84">
        <v>8.5399999999999991</v>
      </c>
      <c r="I58" s="188"/>
      <c r="J58" s="118"/>
    </row>
    <row r="59" spans="2:10" ht="15.75" thickBot="1" x14ac:dyDescent="0.3">
      <c r="B59" s="51">
        <v>180550001</v>
      </c>
      <c r="C59" s="52" t="s">
        <v>85</v>
      </c>
      <c r="D59" s="52"/>
      <c r="E59" s="52" t="s">
        <v>86</v>
      </c>
      <c r="F59" s="54" t="s">
        <v>87</v>
      </c>
      <c r="G59" s="80">
        <v>8.4</v>
      </c>
      <c r="H59" s="84">
        <v>7.13</v>
      </c>
      <c r="I59" s="188"/>
      <c r="J59" s="118"/>
    </row>
    <row r="60" spans="2:10" ht="15.75" thickBot="1" x14ac:dyDescent="0.3">
      <c r="B60" s="53">
        <v>180570007</v>
      </c>
      <c r="C60" s="50" t="s">
        <v>147</v>
      </c>
      <c r="D60" s="46" t="s">
        <v>148</v>
      </c>
      <c r="E60" s="46" t="s">
        <v>148</v>
      </c>
      <c r="F60" s="46" t="s">
        <v>148</v>
      </c>
      <c r="G60" s="80">
        <v>8.1</v>
      </c>
      <c r="H60" s="37">
        <v>7.14</v>
      </c>
      <c r="I60" s="188"/>
      <c r="J60" s="118"/>
    </row>
    <row r="61" spans="2:10" ht="15.75" thickBot="1" x14ac:dyDescent="0.3">
      <c r="B61" s="53">
        <v>180570008</v>
      </c>
      <c r="C61" s="50" t="s">
        <v>147</v>
      </c>
      <c r="D61" s="46" t="s">
        <v>224</v>
      </c>
      <c r="E61" s="46" t="s">
        <v>225</v>
      </c>
      <c r="F61" s="46" t="s">
        <v>226</v>
      </c>
      <c r="G61" s="80">
        <v>9.9</v>
      </c>
      <c r="H61" s="243">
        <v>10.07</v>
      </c>
      <c r="I61" s="188"/>
      <c r="J61" s="118"/>
    </row>
    <row r="62" spans="2:10" ht="15.75" thickBot="1" x14ac:dyDescent="0.3">
      <c r="B62" s="51">
        <v>180650003</v>
      </c>
      <c r="C62" s="52" t="s">
        <v>88</v>
      </c>
      <c r="D62" s="52" t="s">
        <v>71</v>
      </c>
      <c r="E62" s="52" t="s">
        <v>89</v>
      </c>
      <c r="F62" s="52" t="s">
        <v>90</v>
      </c>
      <c r="G62" s="80">
        <v>8.1</v>
      </c>
      <c r="H62" s="244">
        <v>7.14</v>
      </c>
      <c r="I62" s="188"/>
      <c r="J62" s="118"/>
    </row>
    <row r="63" spans="2:10" ht="15.75" thickBot="1" x14ac:dyDescent="0.3">
      <c r="B63" s="53">
        <v>180670004</v>
      </c>
      <c r="C63" s="50" t="s">
        <v>149</v>
      </c>
      <c r="D63" s="50" t="s">
        <v>150</v>
      </c>
      <c r="E63" s="50" t="s">
        <v>150</v>
      </c>
      <c r="F63" s="50" t="s">
        <v>150</v>
      </c>
      <c r="G63" s="80">
        <v>8.1</v>
      </c>
      <c r="H63" s="84">
        <v>7.3</v>
      </c>
      <c r="I63" s="188"/>
      <c r="J63" s="118"/>
    </row>
    <row r="64" spans="2:10" ht="15.75" thickBot="1" x14ac:dyDescent="0.3">
      <c r="B64" s="51">
        <v>180890006</v>
      </c>
      <c r="C64" s="52" t="s">
        <v>6</v>
      </c>
      <c r="D64" s="52" t="s">
        <v>33</v>
      </c>
      <c r="E64" s="52" t="s">
        <v>91</v>
      </c>
      <c r="F64" s="52" t="s">
        <v>92</v>
      </c>
      <c r="G64" s="245">
        <v>9.5</v>
      </c>
      <c r="H64" s="84">
        <v>8.2799999999999994</v>
      </c>
      <c r="I64" s="188"/>
      <c r="J64" s="118"/>
    </row>
    <row r="65" spans="2:10" ht="15.75" thickBot="1" x14ac:dyDescent="0.3">
      <c r="B65" s="51">
        <v>180890022</v>
      </c>
      <c r="C65" s="52" t="s">
        <v>6</v>
      </c>
      <c r="D65" s="52" t="s">
        <v>37</v>
      </c>
      <c r="E65" s="52" t="s">
        <v>38</v>
      </c>
      <c r="F65" s="52" t="s">
        <v>93</v>
      </c>
      <c r="G65" s="80" t="s">
        <v>94</v>
      </c>
      <c r="H65" s="84" t="s">
        <v>94</v>
      </c>
      <c r="I65" s="188"/>
      <c r="J65" s="119" t="s">
        <v>94</v>
      </c>
    </row>
    <row r="66" spans="2:10" ht="15.75" thickBot="1" x14ac:dyDescent="0.3">
      <c r="B66" s="51">
        <v>180890026</v>
      </c>
      <c r="C66" s="52" t="s">
        <v>6</v>
      </c>
      <c r="D66" s="52" t="s">
        <v>37</v>
      </c>
      <c r="E66" s="52" t="s">
        <v>95</v>
      </c>
      <c r="F66" s="52" t="s">
        <v>96</v>
      </c>
      <c r="G66" s="80" t="s">
        <v>94</v>
      </c>
      <c r="H66" s="84" t="s">
        <v>94</v>
      </c>
      <c r="I66" s="188"/>
      <c r="J66" s="119" t="s">
        <v>94</v>
      </c>
    </row>
    <row r="67" spans="2:10" ht="15.75" thickBot="1" x14ac:dyDescent="0.3">
      <c r="B67" s="51">
        <v>180890031</v>
      </c>
      <c r="C67" s="52" t="s">
        <v>6</v>
      </c>
      <c r="D67" s="52" t="s">
        <v>37</v>
      </c>
      <c r="E67" s="52" t="s">
        <v>97</v>
      </c>
      <c r="F67" s="52" t="s">
        <v>98</v>
      </c>
      <c r="G67" s="80">
        <v>10.8</v>
      </c>
      <c r="H67" s="84">
        <v>9.5500000000000007</v>
      </c>
      <c r="I67" s="188"/>
      <c r="J67" s="118"/>
    </row>
    <row r="68" spans="2:10" ht="15.75" thickBot="1" x14ac:dyDescent="0.3">
      <c r="B68" s="51">
        <v>180890034</v>
      </c>
      <c r="C68" s="52" t="s">
        <v>6</v>
      </c>
      <c r="D68" s="52" t="s">
        <v>37</v>
      </c>
      <c r="E68" s="52" t="s">
        <v>227</v>
      </c>
      <c r="F68" s="52" t="s">
        <v>227</v>
      </c>
      <c r="G68" s="80">
        <v>10.6</v>
      </c>
      <c r="H68" s="84">
        <v>9.1300000000000008</v>
      </c>
      <c r="I68" s="188"/>
      <c r="J68" s="118"/>
    </row>
    <row r="69" spans="2:10" ht="15.75" thickBot="1" x14ac:dyDescent="0.3">
      <c r="B69" s="53">
        <v>180890036</v>
      </c>
      <c r="C69" s="50" t="s">
        <v>6</v>
      </c>
      <c r="D69" s="46" t="s">
        <v>37</v>
      </c>
      <c r="E69" s="50" t="s">
        <v>220</v>
      </c>
      <c r="F69" s="50" t="s">
        <v>220</v>
      </c>
      <c r="G69" s="80">
        <v>9.8000000000000007</v>
      </c>
      <c r="H69" s="84">
        <v>8.8000000000000007</v>
      </c>
      <c r="I69" s="188"/>
      <c r="J69" s="118"/>
    </row>
    <row r="70" spans="2:10" ht="15.75" thickBot="1" x14ac:dyDescent="0.3">
      <c r="B70" s="51">
        <v>180910011</v>
      </c>
      <c r="C70" s="52" t="s">
        <v>99</v>
      </c>
      <c r="D70" s="52" t="s">
        <v>100</v>
      </c>
      <c r="E70" s="52" t="s">
        <v>101</v>
      </c>
      <c r="F70" s="52" t="s">
        <v>102</v>
      </c>
      <c r="G70" s="80">
        <v>8.3000000000000007</v>
      </c>
      <c r="H70" s="84">
        <v>7.91</v>
      </c>
      <c r="I70" s="188"/>
      <c r="J70" s="118"/>
    </row>
    <row r="71" spans="2:10" ht="15.75" thickBot="1" x14ac:dyDescent="0.3">
      <c r="B71" s="51">
        <v>180950011</v>
      </c>
      <c r="C71" s="52" t="s">
        <v>103</v>
      </c>
      <c r="D71" s="52" t="s">
        <v>104</v>
      </c>
      <c r="E71" s="52" t="s">
        <v>105</v>
      </c>
      <c r="F71" s="52" t="s">
        <v>106</v>
      </c>
      <c r="G71" s="80">
        <v>9.6999999999999993</v>
      </c>
      <c r="H71" s="84">
        <v>8.81</v>
      </c>
      <c r="I71" s="188"/>
      <c r="J71" s="118"/>
    </row>
    <row r="72" spans="2:10" ht="15.75" thickBot="1" x14ac:dyDescent="0.3">
      <c r="B72" s="51">
        <v>180970043</v>
      </c>
      <c r="C72" s="52" t="s">
        <v>7</v>
      </c>
      <c r="D72" s="52" t="s">
        <v>8</v>
      </c>
      <c r="E72" s="52" t="s">
        <v>107</v>
      </c>
      <c r="F72" s="52" t="s">
        <v>108</v>
      </c>
      <c r="G72" s="80" t="s">
        <v>94</v>
      </c>
      <c r="H72" s="84" t="s">
        <v>94</v>
      </c>
      <c r="I72" s="188"/>
      <c r="J72" s="119" t="s">
        <v>94</v>
      </c>
    </row>
    <row r="73" spans="2:10" ht="15.75" thickBot="1" x14ac:dyDescent="0.3">
      <c r="B73" s="51">
        <v>180970078</v>
      </c>
      <c r="C73" s="52" t="s">
        <v>7</v>
      </c>
      <c r="D73" s="52" t="s">
        <v>8</v>
      </c>
      <c r="E73" s="52" t="s">
        <v>10</v>
      </c>
      <c r="F73" s="52" t="s">
        <v>11</v>
      </c>
      <c r="G73" s="80">
        <v>11.8</v>
      </c>
      <c r="H73" s="84">
        <v>10.9</v>
      </c>
      <c r="I73" s="188"/>
      <c r="J73" s="118"/>
    </row>
    <row r="74" spans="2:10" ht="15.75" thickBot="1" x14ac:dyDescent="0.3">
      <c r="B74" s="51">
        <v>180970081</v>
      </c>
      <c r="C74" s="52" t="s">
        <v>7</v>
      </c>
      <c r="D74" s="52" t="s">
        <v>8</v>
      </c>
      <c r="E74" s="52" t="s">
        <v>111</v>
      </c>
      <c r="F74" s="52" t="s">
        <v>112</v>
      </c>
      <c r="G74" s="80">
        <v>12.1</v>
      </c>
      <c r="H74" s="84">
        <v>11.3</v>
      </c>
      <c r="I74" s="188"/>
      <c r="J74" s="118"/>
    </row>
    <row r="75" spans="2:10" ht="15.75" thickBot="1" x14ac:dyDescent="0.3">
      <c r="B75" s="51">
        <v>180970084</v>
      </c>
      <c r="C75" s="52" t="s">
        <v>7</v>
      </c>
      <c r="D75" s="52" t="s">
        <v>8</v>
      </c>
      <c r="E75" s="52" t="s">
        <v>109</v>
      </c>
      <c r="F75" s="52" t="s">
        <v>110</v>
      </c>
      <c r="G75" s="116">
        <v>9.9</v>
      </c>
      <c r="H75" s="84">
        <v>9.23</v>
      </c>
      <c r="I75" s="188"/>
      <c r="J75" s="118"/>
    </row>
    <row r="76" spans="2:10" ht="15.75" thickBot="1" x14ac:dyDescent="0.3">
      <c r="B76" s="53">
        <v>180970087</v>
      </c>
      <c r="C76" s="52" t="s">
        <v>7</v>
      </c>
      <c r="D76" s="52" t="s">
        <v>8</v>
      </c>
      <c r="E76" s="50" t="s">
        <v>222</v>
      </c>
      <c r="F76" s="50" t="s">
        <v>222</v>
      </c>
      <c r="G76" s="80">
        <v>12.6</v>
      </c>
      <c r="H76" s="84">
        <v>12.2</v>
      </c>
      <c r="I76" s="188"/>
      <c r="J76" s="118"/>
    </row>
    <row r="77" spans="2:10" ht="15.75" thickBot="1" x14ac:dyDescent="0.3">
      <c r="B77" s="51">
        <v>181050003</v>
      </c>
      <c r="C77" s="52" t="s">
        <v>113</v>
      </c>
      <c r="D77" s="52" t="s">
        <v>114</v>
      </c>
      <c r="E77" s="52" t="s">
        <v>115</v>
      </c>
      <c r="F77" s="52" t="s">
        <v>116</v>
      </c>
      <c r="G77" s="80">
        <v>8.6</v>
      </c>
      <c r="H77" s="84">
        <v>7.1</v>
      </c>
      <c r="I77" s="188"/>
      <c r="J77" s="118"/>
    </row>
    <row r="78" spans="2:10" ht="15.75" thickBot="1" x14ac:dyDescent="0.3">
      <c r="B78" s="51">
        <v>181270024</v>
      </c>
      <c r="C78" s="52" t="s">
        <v>51</v>
      </c>
      <c r="D78" s="52" t="s">
        <v>117</v>
      </c>
      <c r="E78" s="52" t="s">
        <v>117</v>
      </c>
      <c r="F78" s="52" t="s">
        <v>118</v>
      </c>
      <c r="G78" s="80">
        <v>8.8000000000000007</v>
      </c>
      <c r="H78" s="84">
        <v>8.4700000000000006</v>
      </c>
      <c r="I78" s="188"/>
      <c r="J78" s="118"/>
    </row>
    <row r="79" spans="2:10" ht="15.75" thickBot="1" x14ac:dyDescent="0.3">
      <c r="B79" s="51">
        <v>181410015</v>
      </c>
      <c r="C79" s="52" t="s">
        <v>119</v>
      </c>
      <c r="D79" s="52" t="s">
        <v>120</v>
      </c>
      <c r="E79" s="52" t="s">
        <v>121</v>
      </c>
      <c r="F79" s="52" t="s">
        <v>122</v>
      </c>
      <c r="G79" s="80">
        <v>10</v>
      </c>
      <c r="H79" s="84">
        <v>9.6</v>
      </c>
      <c r="I79" s="188"/>
      <c r="J79" s="118"/>
    </row>
    <row r="80" spans="2:10" ht="15.75" thickBot="1" x14ac:dyDescent="0.3">
      <c r="B80" s="51">
        <v>181470009</v>
      </c>
      <c r="C80" s="52" t="s">
        <v>123</v>
      </c>
      <c r="D80" s="52" t="s">
        <v>124</v>
      </c>
      <c r="E80" s="52" t="s">
        <v>125</v>
      </c>
      <c r="F80" s="52" t="s">
        <v>126</v>
      </c>
      <c r="G80" s="80">
        <v>8.6999999999999993</v>
      </c>
      <c r="H80" s="84">
        <v>7.9</v>
      </c>
      <c r="I80" s="188"/>
      <c r="J80" s="118"/>
    </row>
    <row r="81" spans="2:10" ht="15.75" thickBot="1" x14ac:dyDescent="0.3">
      <c r="B81" s="51">
        <v>181570008</v>
      </c>
      <c r="C81" s="52" t="s">
        <v>127</v>
      </c>
      <c r="D81" s="52" t="s">
        <v>128</v>
      </c>
      <c r="E81" s="52" t="s">
        <v>129</v>
      </c>
      <c r="F81" s="52" t="s">
        <v>130</v>
      </c>
      <c r="G81" s="80">
        <v>8.6999999999999993</v>
      </c>
      <c r="H81" s="84">
        <v>7.16</v>
      </c>
      <c r="I81" s="188"/>
      <c r="J81" s="118"/>
    </row>
    <row r="82" spans="2:10" ht="15.75" thickBot="1" x14ac:dyDescent="0.3">
      <c r="B82" s="51">
        <v>181630021</v>
      </c>
      <c r="C82" s="52" t="s">
        <v>16</v>
      </c>
      <c r="D82" s="52" t="s">
        <v>56</v>
      </c>
      <c r="E82" s="52" t="s">
        <v>57</v>
      </c>
      <c r="F82" s="52" t="s">
        <v>131</v>
      </c>
      <c r="G82" s="80">
        <v>10.5</v>
      </c>
      <c r="H82" s="84">
        <v>9.8000000000000007</v>
      </c>
      <c r="I82" s="188"/>
      <c r="J82" s="118"/>
    </row>
    <row r="83" spans="2:10" ht="15.75" thickBot="1" x14ac:dyDescent="0.3">
      <c r="B83" s="51">
        <v>181630016</v>
      </c>
      <c r="C83" s="52" t="s">
        <v>16</v>
      </c>
      <c r="D83" s="52" t="s">
        <v>56</v>
      </c>
      <c r="E83" s="52" t="s">
        <v>132</v>
      </c>
      <c r="F83" s="52" t="s">
        <v>133</v>
      </c>
      <c r="G83" s="80">
        <v>9.6</v>
      </c>
      <c r="H83" s="84">
        <v>8.8000000000000007</v>
      </c>
      <c r="I83" s="188"/>
      <c r="J83" s="118"/>
    </row>
    <row r="84" spans="2:10" ht="15.75" thickBot="1" x14ac:dyDescent="0.3">
      <c r="B84" s="51">
        <v>181670018</v>
      </c>
      <c r="C84" s="52" t="s">
        <v>60</v>
      </c>
      <c r="D84" s="52" t="s">
        <v>134</v>
      </c>
      <c r="E84" s="52" t="s">
        <v>135</v>
      </c>
      <c r="F84" s="52" t="s">
        <v>136</v>
      </c>
      <c r="G84" s="80">
        <v>9.6</v>
      </c>
      <c r="H84" s="84">
        <v>8.44</v>
      </c>
      <c r="I84" s="188"/>
      <c r="J84" s="118"/>
    </row>
    <row r="85" spans="2:10" ht="15.75" thickBot="1" x14ac:dyDescent="0.3">
      <c r="B85" s="51">
        <v>181830003</v>
      </c>
      <c r="C85" s="52" t="s">
        <v>137</v>
      </c>
      <c r="D85" s="52" t="s">
        <v>138</v>
      </c>
      <c r="E85" s="52" t="s">
        <v>139</v>
      </c>
      <c r="F85" s="52" t="s">
        <v>140</v>
      </c>
      <c r="G85" s="83">
        <v>8.4</v>
      </c>
      <c r="H85" s="246">
        <v>6.8</v>
      </c>
      <c r="I85" s="189"/>
      <c r="J85" s="120"/>
    </row>
    <row r="86" spans="2:10" x14ac:dyDescent="0.25">
      <c r="I86" s="26" t="s">
        <v>307</v>
      </c>
      <c r="J86" s="27"/>
    </row>
    <row r="87" spans="2:10" x14ac:dyDescent="0.25">
      <c r="I87" s="26" t="s">
        <v>246</v>
      </c>
      <c r="J87" s="32"/>
    </row>
    <row r="88" spans="2:10" x14ac:dyDescent="0.25">
      <c r="B88" s="191" t="s">
        <v>306</v>
      </c>
      <c r="C88" s="191"/>
      <c r="D88" s="191"/>
      <c r="E88" s="191"/>
      <c r="I88" s="26" t="s">
        <v>242</v>
      </c>
      <c r="J88" s="28"/>
    </row>
    <row r="89" spans="2:10" x14ac:dyDescent="0.25">
      <c r="I89" s="26" t="s">
        <v>243</v>
      </c>
      <c r="J89" s="29"/>
    </row>
    <row r="90" spans="2:10" x14ac:dyDescent="0.25">
      <c r="I90" s="26" t="s">
        <v>244</v>
      </c>
      <c r="J90" s="30"/>
    </row>
    <row r="91" spans="2:10" x14ac:dyDescent="0.25">
      <c r="I91" s="26" t="s">
        <v>272</v>
      </c>
      <c r="J91" s="99"/>
    </row>
    <row r="92" spans="2:10" x14ac:dyDescent="0.25">
      <c r="I92" s="26" t="s">
        <v>245</v>
      </c>
      <c r="J92" s="31" t="s">
        <v>94</v>
      </c>
    </row>
  </sheetData>
  <mergeCells count="10">
    <mergeCell ref="B50:B51"/>
    <mergeCell ref="C50:C51"/>
    <mergeCell ref="D50:D51"/>
    <mergeCell ref="E50:E51"/>
    <mergeCell ref="F50:F51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92"/>
  <sheetViews>
    <sheetView zoomScale="90" zoomScaleNormal="90" workbookViewId="0">
      <selection activeCell="M32" sqref="M32"/>
    </sheetView>
  </sheetViews>
  <sheetFormatPr defaultRowHeight="15" x14ac:dyDescent="0.25"/>
  <cols>
    <col min="1" max="1" width="4.42578125" customWidth="1"/>
    <col min="2" max="2" width="13" customWidth="1"/>
    <col min="3" max="3" width="16.5703125" bestFit="1" customWidth="1"/>
    <col min="4" max="4" width="18.28515625" bestFit="1" customWidth="1"/>
    <col min="5" max="5" width="33.85546875" bestFit="1" customWidth="1"/>
    <col min="6" max="6" width="36.42578125" bestFit="1" customWidth="1"/>
    <col min="7" max="8" width="21.140625" customWidth="1"/>
    <col min="9" max="9" width="28.28515625" customWidth="1"/>
    <col min="10" max="10" width="23.85546875" bestFit="1" customWidth="1"/>
  </cols>
  <sheetData>
    <row r="3" spans="2:10" ht="21.75" thickBot="1" x14ac:dyDescent="0.4">
      <c r="B3" s="25" t="s">
        <v>141</v>
      </c>
      <c r="C3" s="77"/>
      <c r="D3" s="77"/>
      <c r="E3" s="77"/>
      <c r="F3" s="77"/>
      <c r="G3" s="77"/>
      <c r="H3" s="77"/>
      <c r="I3" s="77"/>
      <c r="J3" s="77"/>
    </row>
    <row r="4" spans="2:10" ht="27.75" x14ac:dyDescent="0.25">
      <c r="B4" s="167" t="s">
        <v>142</v>
      </c>
      <c r="C4" s="165" t="s">
        <v>22</v>
      </c>
      <c r="D4" s="165" t="s">
        <v>3</v>
      </c>
      <c r="E4" s="165" t="s">
        <v>4</v>
      </c>
      <c r="F4" s="166" t="s">
        <v>23</v>
      </c>
      <c r="G4" s="275" t="s">
        <v>143</v>
      </c>
      <c r="H4" s="165"/>
      <c r="I4" s="166"/>
      <c r="J4" s="108" t="s">
        <v>144</v>
      </c>
    </row>
    <row r="5" spans="2:10" x14ac:dyDescent="0.25">
      <c r="B5" s="170"/>
      <c r="C5" s="168"/>
      <c r="D5" s="169"/>
      <c r="E5" s="168"/>
      <c r="F5" s="279"/>
      <c r="G5" s="276">
        <v>2020</v>
      </c>
      <c r="H5" s="13">
        <v>2021</v>
      </c>
      <c r="I5" s="136">
        <v>2022</v>
      </c>
      <c r="J5" s="132" t="s">
        <v>283</v>
      </c>
    </row>
    <row r="6" spans="2:10" x14ac:dyDescent="0.25">
      <c r="B6" s="129">
        <v>180030004</v>
      </c>
      <c r="C6" s="86" t="s">
        <v>67</v>
      </c>
      <c r="D6" s="86" t="s">
        <v>68</v>
      </c>
      <c r="E6" s="86" t="s">
        <v>69</v>
      </c>
      <c r="F6" s="280" t="s">
        <v>70</v>
      </c>
      <c r="G6" s="98">
        <v>18.2</v>
      </c>
      <c r="H6" s="97">
        <v>20.5</v>
      </c>
      <c r="I6" s="36" t="s">
        <v>284</v>
      </c>
      <c r="J6" s="42" t="s">
        <v>240</v>
      </c>
    </row>
    <row r="7" spans="2:10" x14ac:dyDescent="0.25">
      <c r="B7" s="130">
        <v>180050008</v>
      </c>
      <c r="C7" s="87" t="s">
        <v>145</v>
      </c>
      <c r="D7" s="86" t="s">
        <v>146</v>
      </c>
      <c r="E7" s="86" t="s">
        <v>146</v>
      </c>
      <c r="F7" s="280" t="s">
        <v>146</v>
      </c>
      <c r="G7" s="98">
        <v>16.100000000000001</v>
      </c>
      <c r="H7" s="40">
        <v>19.2</v>
      </c>
      <c r="I7" s="137">
        <v>14.8</v>
      </c>
      <c r="J7" s="134">
        <f t="shared" ref="J7:J38" si="0">(G7+H7+I7)/3</f>
        <v>16.7</v>
      </c>
    </row>
    <row r="8" spans="2:10" x14ac:dyDescent="0.25">
      <c r="B8" s="129">
        <v>180190008</v>
      </c>
      <c r="C8" s="86" t="s">
        <v>24</v>
      </c>
      <c r="D8" s="86" t="s">
        <v>71</v>
      </c>
      <c r="E8" s="86" t="s">
        <v>72</v>
      </c>
      <c r="F8" s="280" t="s">
        <v>73</v>
      </c>
      <c r="G8" s="98">
        <v>15.9</v>
      </c>
      <c r="H8" s="40">
        <v>21.5</v>
      </c>
      <c r="I8" s="138">
        <v>19</v>
      </c>
      <c r="J8" s="134">
        <f t="shared" si="0"/>
        <v>18.8</v>
      </c>
    </row>
    <row r="9" spans="2:10" x14ac:dyDescent="0.25">
      <c r="B9" s="129">
        <v>180190010</v>
      </c>
      <c r="C9" s="86" t="s">
        <v>24</v>
      </c>
      <c r="D9" s="86" t="s">
        <v>25</v>
      </c>
      <c r="E9" s="86" t="s">
        <v>228</v>
      </c>
      <c r="F9" s="280" t="s">
        <v>228</v>
      </c>
      <c r="G9" s="98">
        <v>21.7</v>
      </c>
      <c r="H9" s="40">
        <v>25.8</v>
      </c>
      <c r="I9" s="139">
        <v>21.8</v>
      </c>
      <c r="J9" s="134">
        <f t="shared" si="0"/>
        <v>23.099999999999998</v>
      </c>
    </row>
    <row r="10" spans="2:10" x14ac:dyDescent="0.25">
      <c r="B10" s="129">
        <v>180350006</v>
      </c>
      <c r="C10" s="86" t="s">
        <v>74</v>
      </c>
      <c r="D10" s="86" t="s">
        <v>75</v>
      </c>
      <c r="E10" s="86" t="s">
        <v>76</v>
      </c>
      <c r="F10" s="280" t="s">
        <v>77</v>
      </c>
      <c r="G10" s="98">
        <v>17</v>
      </c>
      <c r="H10" s="40">
        <v>24.2</v>
      </c>
      <c r="I10" s="138">
        <v>17.8</v>
      </c>
      <c r="J10" s="134">
        <f t="shared" si="0"/>
        <v>19.666666666666668</v>
      </c>
    </row>
    <row r="11" spans="2:10" x14ac:dyDescent="0.25">
      <c r="B11" s="129">
        <v>180372001</v>
      </c>
      <c r="C11" s="86" t="s">
        <v>27</v>
      </c>
      <c r="D11" s="86" t="s">
        <v>28</v>
      </c>
      <c r="E11" s="86" t="s">
        <v>78</v>
      </c>
      <c r="F11" s="280" t="s">
        <v>79</v>
      </c>
      <c r="G11" s="98">
        <v>16.3</v>
      </c>
      <c r="H11" s="40">
        <v>26.5</v>
      </c>
      <c r="I11" s="138">
        <v>21</v>
      </c>
      <c r="J11" s="134">
        <f t="shared" si="0"/>
        <v>21.266666666666666</v>
      </c>
    </row>
    <row r="12" spans="2:10" x14ac:dyDescent="0.25">
      <c r="B12" s="129">
        <v>180390008</v>
      </c>
      <c r="C12" s="86" t="s">
        <v>80</v>
      </c>
      <c r="D12" s="86" t="s">
        <v>80</v>
      </c>
      <c r="E12" s="86" t="s">
        <v>81</v>
      </c>
      <c r="F12" s="280" t="s">
        <v>82</v>
      </c>
      <c r="G12" s="98">
        <v>19.7</v>
      </c>
      <c r="H12" s="40">
        <v>22.1</v>
      </c>
      <c r="I12" s="138">
        <v>29.9</v>
      </c>
      <c r="J12" s="134">
        <f t="shared" si="0"/>
        <v>23.899999999999995</v>
      </c>
    </row>
    <row r="13" spans="2:10" x14ac:dyDescent="0.25">
      <c r="B13" s="129">
        <v>180550001</v>
      </c>
      <c r="C13" s="86" t="s">
        <v>85</v>
      </c>
      <c r="D13" s="86"/>
      <c r="E13" s="86" t="s">
        <v>86</v>
      </c>
      <c r="F13" s="281" t="s">
        <v>87</v>
      </c>
      <c r="G13" s="98">
        <v>16.8</v>
      </c>
      <c r="H13" s="40">
        <v>22.2</v>
      </c>
      <c r="I13" s="140">
        <v>16.899999999999999</v>
      </c>
      <c r="J13" s="134">
        <f t="shared" si="0"/>
        <v>18.633333333333333</v>
      </c>
    </row>
    <row r="14" spans="2:10" x14ac:dyDescent="0.25">
      <c r="B14" s="130">
        <v>180570007</v>
      </c>
      <c r="C14" s="86" t="s">
        <v>147</v>
      </c>
      <c r="D14" s="86" t="s">
        <v>148</v>
      </c>
      <c r="E14" s="86" t="s">
        <v>148</v>
      </c>
      <c r="F14" s="281" t="s">
        <v>148</v>
      </c>
      <c r="G14" s="98">
        <v>15.3</v>
      </c>
      <c r="H14" s="40">
        <v>21.2</v>
      </c>
      <c r="I14" s="141">
        <v>17.100000000000001</v>
      </c>
      <c r="J14" s="134">
        <f t="shared" si="0"/>
        <v>17.866666666666667</v>
      </c>
    </row>
    <row r="15" spans="2:10" x14ac:dyDescent="0.25">
      <c r="B15" s="130">
        <v>180570008</v>
      </c>
      <c r="C15" s="86" t="s">
        <v>147</v>
      </c>
      <c r="D15" s="86" t="s">
        <v>148</v>
      </c>
      <c r="E15" s="86" t="s">
        <v>225</v>
      </c>
      <c r="F15" s="281" t="s">
        <v>225</v>
      </c>
      <c r="G15" s="98">
        <v>20.3</v>
      </c>
      <c r="H15" s="40">
        <v>24.6</v>
      </c>
      <c r="I15" s="141">
        <v>22.5</v>
      </c>
      <c r="J15" s="134">
        <f t="shared" si="0"/>
        <v>22.466666666666669</v>
      </c>
    </row>
    <row r="16" spans="2:10" x14ac:dyDescent="0.25">
      <c r="B16" s="129">
        <v>180650003</v>
      </c>
      <c r="C16" s="86" t="s">
        <v>88</v>
      </c>
      <c r="D16" s="86" t="s">
        <v>71</v>
      </c>
      <c r="E16" s="86" t="s">
        <v>89</v>
      </c>
      <c r="F16" s="280" t="s">
        <v>90</v>
      </c>
      <c r="G16" s="98">
        <v>15.5</v>
      </c>
      <c r="H16" s="40">
        <v>24.2</v>
      </c>
      <c r="I16" s="138">
        <v>20</v>
      </c>
      <c r="J16" s="134">
        <f t="shared" si="0"/>
        <v>19.900000000000002</v>
      </c>
    </row>
    <row r="17" spans="2:10" x14ac:dyDescent="0.25">
      <c r="B17" s="130">
        <v>180670004</v>
      </c>
      <c r="C17" s="86" t="s">
        <v>149</v>
      </c>
      <c r="D17" s="86" t="s">
        <v>150</v>
      </c>
      <c r="E17" s="86" t="s">
        <v>150</v>
      </c>
      <c r="F17" s="280" t="s">
        <v>150</v>
      </c>
      <c r="G17" s="98">
        <v>15.4</v>
      </c>
      <c r="H17" s="40">
        <v>21.6</v>
      </c>
      <c r="I17" s="140">
        <v>17.5</v>
      </c>
      <c r="J17" s="134">
        <f t="shared" si="0"/>
        <v>18.166666666666668</v>
      </c>
    </row>
    <row r="18" spans="2:10" x14ac:dyDescent="0.25">
      <c r="B18" s="129">
        <v>180890006</v>
      </c>
      <c r="C18" s="86" t="s">
        <v>6</v>
      </c>
      <c r="D18" s="86" t="s">
        <v>33</v>
      </c>
      <c r="E18" s="86" t="s">
        <v>91</v>
      </c>
      <c r="F18" s="280" t="s">
        <v>92</v>
      </c>
      <c r="G18" s="98">
        <v>19</v>
      </c>
      <c r="H18" s="40">
        <v>21.8</v>
      </c>
      <c r="I18" s="138">
        <v>20.6</v>
      </c>
      <c r="J18" s="134">
        <f t="shared" si="0"/>
        <v>20.466666666666665</v>
      </c>
    </row>
    <row r="19" spans="2:10" x14ac:dyDescent="0.25">
      <c r="B19" s="129">
        <v>180890022</v>
      </c>
      <c r="C19" s="86" t="s">
        <v>6</v>
      </c>
      <c r="D19" s="86" t="s">
        <v>37</v>
      </c>
      <c r="E19" s="86" t="s">
        <v>38</v>
      </c>
      <c r="F19" s="280" t="s">
        <v>93</v>
      </c>
      <c r="G19" s="98">
        <v>14.7</v>
      </c>
      <c r="H19" s="40">
        <v>17.8</v>
      </c>
      <c r="I19" s="138">
        <v>16.399999999999999</v>
      </c>
      <c r="J19" s="134">
        <f t="shared" si="0"/>
        <v>16.3</v>
      </c>
    </row>
    <row r="20" spans="2:10" x14ac:dyDescent="0.25">
      <c r="B20" s="129">
        <v>180890026</v>
      </c>
      <c r="C20" s="86" t="s">
        <v>6</v>
      </c>
      <c r="D20" s="86" t="s">
        <v>37</v>
      </c>
      <c r="E20" s="86" t="s">
        <v>95</v>
      </c>
      <c r="F20" s="280" t="s">
        <v>96</v>
      </c>
      <c r="G20" s="98">
        <v>18.5</v>
      </c>
      <c r="H20" s="6">
        <v>22</v>
      </c>
      <c r="I20" s="138">
        <v>24</v>
      </c>
      <c r="J20" s="134">
        <f t="shared" si="0"/>
        <v>21.5</v>
      </c>
    </row>
    <row r="21" spans="2:10" x14ac:dyDescent="0.25">
      <c r="B21" s="129">
        <v>180890031</v>
      </c>
      <c r="C21" s="86" t="s">
        <v>6</v>
      </c>
      <c r="D21" s="86" t="s">
        <v>37</v>
      </c>
      <c r="E21" s="86" t="s">
        <v>97</v>
      </c>
      <c r="F21" s="280" t="s">
        <v>98</v>
      </c>
      <c r="G21" s="98">
        <v>19.3</v>
      </c>
      <c r="H21" s="40">
        <v>23.9</v>
      </c>
      <c r="I21" s="138">
        <v>23.5</v>
      </c>
      <c r="J21" s="134">
        <f t="shared" si="0"/>
        <v>22.233333333333334</v>
      </c>
    </row>
    <row r="22" spans="2:10" x14ac:dyDescent="0.25">
      <c r="B22" s="129">
        <v>180890034</v>
      </c>
      <c r="C22" s="86" t="s">
        <v>6</v>
      </c>
      <c r="D22" s="86" t="s">
        <v>37</v>
      </c>
      <c r="E22" s="86" t="s">
        <v>229</v>
      </c>
      <c r="F22" s="280" t="s">
        <v>229</v>
      </c>
      <c r="G22" s="98">
        <v>19.899999999999999</v>
      </c>
      <c r="H22" s="6">
        <v>25</v>
      </c>
      <c r="I22" s="138">
        <v>20.3</v>
      </c>
      <c r="J22" s="134">
        <f t="shared" si="0"/>
        <v>21.733333333333334</v>
      </c>
    </row>
    <row r="23" spans="2:10" x14ac:dyDescent="0.25">
      <c r="B23" s="130">
        <v>180890036</v>
      </c>
      <c r="C23" s="86" t="s">
        <v>6</v>
      </c>
      <c r="D23" s="86" t="s">
        <v>37</v>
      </c>
      <c r="E23" s="87" t="s">
        <v>230</v>
      </c>
      <c r="F23" s="282" t="s">
        <v>220</v>
      </c>
      <c r="G23" s="98">
        <v>19.3</v>
      </c>
      <c r="H23" s="6">
        <v>25</v>
      </c>
      <c r="I23" s="138">
        <v>19.899999999999999</v>
      </c>
      <c r="J23" s="134">
        <f t="shared" si="0"/>
        <v>21.399999999999995</v>
      </c>
    </row>
    <row r="24" spans="2:10" x14ac:dyDescent="0.25">
      <c r="B24" s="129">
        <v>180910011</v>
      </c>
      <c r="C24" s="86" t="s">
        <v>99</v>
      </c>
      <c r="D24" s="86" t="s">
        <v>100</v>
      </c>
      <c r="E24" s="86" t="s">
        <v>101</v>
      </c>
      <c r="F24" s="280" t="s">
        <v>102</v>
      </c>
      <c r="G24" s="98">
        <v>17.5</v>
      </c>
      <c r="H24" s="40">
        <v>21.5</v>
      </c>
      <c r="I24" s="138">
        <v>19.100000000000001</v>
      </c>
      <c r="J24" s="134">
        <f t="shared" si="0"/>
        <v>19.366666666666667</v>
      </c>
    </row>
    <row r="25" spans="2:10" x14ac:dyDescent="0.25">
      <c r="B25" s="129">
        <v>180950011</v>
      </c>
      <c r="C25" s="86" t="s">
        <v>103</v>
      </c>
      <c r="D25" s="86" t="s">
        <v>104</v>
      </c>
      <c r="E25" s="86" t="s">
        <v>105</v>
      </c>
      <c r="F25" s="280" t="s">
        <v>106</v>
      </c>
      <c r="G25" s="98">
        <v>19.3</v>
      </c>
      <c r="H25" s="40">
        <v>24.5</v>
      </c>
      <c r="I25" s="138">
        <v>19.3</v>
      </c>
      <c r="J25" s="134">
        <f t="shared" si="0"/>
        <v>21.033333333333331</v>
      </c>
    </row>
    <row r="26" spans="2:10" x14ac:dyDescent="0.25">
      <c r="B26" s="129">
        <v>180970043</v>
      </c>
      <c r="C26" s="86" t="s">
        <v>7</v>
      </c>
      <c r="D26" s="86" t="s">
        <v>8</v>
      </c>
      <c r="E26" s="86" t="s">
        <v>107</v>
      </c>
      <c r="F26" s="280" t="s">
        <v>108</v>
      </c>
      <c r="G26" s="98">
        <v>20.6</v>
      </c>
      <c r="H26" s="40">
        <v>26.5</v>
      </c>
      <c r="I26" s="138">
        <v>23.6</v>
      </c>
      <c r="J26" s="134">
        <f t="shared" si="0"/>
        <v>23.566666666666666</v>
      </c>
    </row>
    <row r="27" spans="2:10" x14ac:dyDescent="0.25">
      <c r="B27" s="129">
        <v>180970084</v>
      </c>
      <c r="C27" s="86" t="s">
        <v>7</v>
      </c>
      <c r="D27" s="86" t="s">
        <v>8</v>
      </c>
      <c r="E27" s="86" t="s">
        <v>109</v>
      </c>
      <c r="F27" s="280" t="s">
        <v>110</v>
      </c>
      <c r="G27" s="98">
        <v>19</v>
      </c>
      <c r="H27" s="40">
        <v>24.8</v>
      </c>
      <c r="I27" s="138">
        <v>21.3</v>
      </c>
      <c r="J27" s="134">
        <f t="shared" si="0"/>
        <v>21.7</v>
      </c>
    </row>
    <row r="28" spans="2:10" x14ac:dyDescent="0.25">
      <c r="B28" s="129">
        <v>180970078</v>
      </c>
      <c r="C28" s="86" t="s">
        <v>7</v>
      </c>
      <c r="D28" s="86" t="s">
        <v>8</v>
      </c>
      <c r="E28" s="86" t="s">
        <v>10</v>
      </c>
      <c r="F28" s="280" t="s">
        <v>11</v>
      </c>
      <c r="G28" s="98">
        <v>21.9</v>
      </c>
      <c r="H28" s="40">
        <v>27.7</v>
      </c>
      <c r="I28" s="138">
        <v>26.3</v>
      </c>
      <c r="J28" s="134">
        <f t="shared" si="0"/>
        <v>25.299999999999997</v>
      </c>
    </row>
    <row r="29" spans="2:10" x14ac:dyDescent="0.25">
      <c r="B29" s="129">
        <v>180970081</v>
      </c>
      <c r="C29" s="86" t="s">
        <v>7</v>
      </c>
      <c r="D29" s="86" t="s">
        <v>8</v>
      </c>
      <c r="E29" s="86" t="s">
        <v>111</v>
      </c>
      <c r="F29" s="280" t="s">
        <v>112</v>
      </c>
      <c r="G29" s="98">
        <v>24</v>
      </c>
      <c r="H29" s="40">
        <v>30.7</v>
      </c>
      <c r="I29" s="138">
        <v>30.6</v>
      </c>
      <c r="J29" s="134">
        <f t="shared" si="0"/>
        <v>28.433333333333337</v>
      </c>
    </row>
    <row r="30" spans="2:10" x14ac:dyDescent="0.25">
      <c r="B30" s="129">
        <v>180970087</v>
      </c>
      <c r="C30" s="86" t="s">
        <v>7</v>
      </c>
      <c r="D30" s="86" t="s">
        <v>8</v>
      </c>
      <c r="E30" s="87" t="s">
        <v>231</v>
      </c>
      <c r="F30" s="282" t="s">
        <v>232</v>
      </c>
      <c r="G30" s="98">
        <v>22.5</v>
      </c>
      <c r="H30" s="40">
        <v>31.5</v>
      </c>
      <c r="I30" s="140">
        <v>28.9</v>
      </c>
      <c r="J30" s="134">
        <f t="shared" si="0"/>
        <v>27.633333333333336</v>
      </c>
    </row>
    <row r="31" spans="2:10" x14ac:dyDescent="0.25">
      <c r="B31" s="129">
        <v>181050003</v>
      </c>
      <c r="C31" s="86" t="s">
        <v>113</v>
      </c>
      <c r="D31" s="86" t="s">
        <v>114</v>
      </c>
      <c r="E31" s="86" t="s">
        <v>115</v>
      </c>
      <c r="F31" s="280" t="s">
        <v>116</v>
      </c>
      <c r="G31" s="98">
        <v>14.5</v>
      </c>
      <c r="H31" s="40">
        <v>16.899999999999999</v>
      </c>
      <c r="I31" s="138">
        <v>16.2</v>
      </c>
      <c r="J31" s="134">
        <f t="shared" si="0"/>
        <v>15.866666666666665</v>
      </c>
    </row>
    <row r="32" spans="2:10" x14ac:dyDescent="0.25">
      <c r="B32" s="129">
        <v>181270024</v>
      </c>
      <c r="C32" s="86" t="s">
        <v>51</v>
      </c>
      <c r="D32" s="86" t="s">
        <v>117</v>
      </c>
      <c r="E32" s="86" t="s">
        <v>117</v>
      </c>
      <c r="F32" s="280" t="s">
        <v>118</v>
      </c>
      <c r="G32" s="277">
        <v>16</v>
      </c>
      <c r="H32" s="40">
        <v>24.9</v>
      </c>
      <c r="I32" s="138">
        <v>21.7</v>
      </c>
      <c r="J32" s="133">
        <f t="shared" si="0"/>
        <v>20.866666666666664</v>
      </c>
    </row>
    <row r="33" spans="2:10" x14ac:dyDescent="0.25">
      <c r="B33" s="129">
        <v>181410015</v>
      </c>
      <c r="C33" s="86" t="s">
        <v>119</v>
      </c>
      <c r="D33" s="86" t="s">
        <v>120</v>
      </c>
      <c r="E33" s="86" t="s">
        <v>121</v>
      </c>
      <c r="F33" s="280" t="s">
        <v>122</v>
      </c>
      <c r="G33" s="98">
        <v>21.9</v>
      </c>
      <c r="H33" s="40">
        <v>24.4</v>
      </c>
      <c r="I33" s="138">
        <v>23.7</v>
      </c>
      <c r="J33" s="134">
        <f t="shared" si="0"/>
        <v>23.333333333333332</v>
      </c>
    </row>
    <row r="34" spans="2:10" x14ac:dyDescent="0.25">
      <c r="B34" s="129">
        <v>181470009</v>
      </c>
      <c r="C34" s="86" t="s">
        <v>123</v>
      </c>
      <c r="D34" s="86" t="s">
        <v>124</v>
      </c>
      <c r="E34" s="86" t="s">
        <v>124</v>
      </c>
      <c r="F34" s="280" t="s">
        <v>126</v>
      </c>
      <c r="G34" s="98">
        <v>16.7</v>
      </c>
      <c r="H34" s="40">
        <v>24.3</v>
      </c>
      <c r="I34" s="138">
        <v>19</v>
      </c>
      <c r="J34" s="134">
        <f t="shared" si="0"/>
        <v>20</v>
      </c>
    </row>
    <row r="35" spans="2:10" x14ac:dyDescent="0.25">
      <c r="B35" s="129">
        <v>181570008</v>
      </c>
      <c r="C35" s="86" t="s">
        <v>127</v>
      </c>
      <c r="D35" s="86" t="s">
        <v>128</v>
      </c>
      <c r="E35" s="86" t="s">
        <v>129</v>
      </c>
      <c r="F35" s="280" t="s">
        <v>130</v>
      </c>
      <c r="G35" s="98">
        <v>18</v>
      </c>
      <c r="H35" s="40">
        <v>22.7</v>
      </c>
      <c r="I35" s="138">
        <v>16.8</v>
      </c>
      <c r="J35" s="134">
        <f t="shared" si="0"/>
        <v>19.166666666666668</v>
      </c>
    </row>
    <row r="36" spans="2:10" x14ac:dyDescent="0.25">
      <c r="B36" s="129">
        <v>181630021</v>
      </c>
      <c r="C36" s="86" t="s">
        <v>16</v>
      </c>
      <c r="D36" s="86" t="s">
        <v>56</v>
      </c>
      <c r="E36" s="86" t="s">
        <v>57</v>
      </c>
      <c r="F36" s="280" t="s">
        <v>131</v>
      </c>
      <c r="G36" s="98">
        <v>19.3</v>
      </c>
      <c r="H36" s="40">
        <v>27.2</v>
      </c>
      <c r="I36" s="138">
        <v>21.3</v>
      </c>
      <c r="J36" s="134">
        <f t="shared" si="0"/>
        <v>22.599999999999998</v>
      </c>
    </row>
    <row r="37" spans="2:10" x14ac:dyDescent="0.25">
      <c r="B37" s="129">
        <v>181630016</v>
      </c>
      <c r="C37" s="86" t="s">
        <v>16</v>
      </c>
      <c r="D37" s="86" t="s">
        <v>56</v>
      </c>
      <c r="E37" s="86" t="s">
        <v>151</v>
      </c>
      <c r="F37" s="280" t="s">
        <v>152</v>
      </c>
      <c r="G37" s="98">
        <v>19.3</v>
      </c>
      <c r="H37" s="40">
        <v>23.6</v>
      </c>
      <c r="I37" s="138">
        <v>23</v>
      </c>
      <c r="J37" s="134">
        <f t="shared" si="0"/>
        <v>21.966666666666669</v>
      </c>
    </row>
    <row r="38" spans="2:10" x14ac:dyDescent="0.25">
      <c r="B38" s="129">
        <v>181670018</v>
      </c>
      <c r="C38" s="86" t="s">
        <v>60</v>
      </c>
      <c r="D38" s="86" t="s">
        <v>134</v>
      </c>
      <c r="E38" s="86" t="s">
        <v>135</v>
      </c>
      <c r="F38" s="280" t="s">
        <v>136</v>
      </c>
      <c r="G38" s="98">
        <v>21.5</v>
      </c>
      <c r="H38" s="40">
        <v>24.2</v>
      </c>
      <c r="I38" s="138">
        <v>24.3</v>
      </c>
      <c r="J38" s="134">
        <f t="shared" si="0"/>
        <v>23.333333333333332</v>
      </c>
    </row>
    <row r="39" spans="2:10" ht="15.75" thickBot="1" x14ac:dyDescent="0.3">
      <c r="B39" s="131">
        <v>181830003</v>
      </c>
      <c r="C39" s="88" t="s">
        <v>137</v>
      </c>
      <c r="D39" s="88" t="s">
        <v>138</v>
      </c>
      <c r="E39" s="88" t="s">
        <v>139</v>
      </c>
      <c r="F39" s="283" t="s">
        <v>140</v>
      </c>
      <c r="G39" s="278">
        <v>13.7</v>
      </c>
      <c r="H39" s="9">
        <v>16.5</v>
      </c>
      <c r="I39" s="142">
        <v>11.5</v>
      </c>
      <c r="J39" s="135">
        <v>15</v>
      </c>
    </row>
    <row r="40" spans="2:10" x14ac:dyDescent="0.25">
      <c r="I40" s="26" t="s">
        <v>247</v>
      </c>
      <c r="J40" s="27"/>
    </row>
    <row r="41" spans="2:10" x14ac:dyDescent="0.25">
      <c r="I41" s="26" t="s">
        <v>246</v>
      </c>
      <c r="J41" s="32"/>
    </row>
    <row r="42" spans="2:10" x14ac:dyDescent="0.25">
      <c r="I42" s="26" t="s">
        <v>242</v>
      </c>
      <c r="J42" s="28"/>
    </row>
    <row r="43" spans="2:10" x14ac:dyDescent="0.25">
      <c r="I43" s="26" t="s">
        <v>243</v>
      </c>
      <c r="J43" s="29"/>
    </row>
    <row r="44" spans="2:10" x14ac:dyDescent="0.25">
      <c r="I44" s="26" t="s">
        <v>244</v>
      </c>
      <c r="J44" s="30"/>
    </row>
    <row r="45" spans="2:10" x14ac:dyDescent="0.25">
      <c r="I45" s="26" t="s">
        <v>272</v>
      </c>
      <c r="J45" s="99"/>
    </row>
    <row r="46" spans="2:10" x14ac:dyDescent="0.25">
      <c r="I46" s="26" t="s">
        <v>245</v>
      </c>
      <c r="J46" s="31" t="s">
        <v>94</v>
      </c>
    </row>
    <row r="49" spans="2:10" ht="21.75" thickBot="1" x14ac:dyDescent="0.4">
      <c r="B49" s="25" t="s">
        <v>141</v>
      </c>
      <c r="C49" s="77"/>
      <c r="D49" s="77"/>
      <c r="E49" s="77"/>
      <c r="F49" s="77"/>
      <c r="G49" s="77"/>
      <c r="H49" s="77"/>
      <c r="I49" s="77"/>
      <c r="J49" s="77"/>
    </row>
    <row r="50" spans="2:10" ht="33.75" customHeight="1" x14ac:dyDescent="0.25">
      <c r="B50" s="167" t="s">
        <v>142</v>
      </c>
      <c r="C50" s="165" t="s">
        <v>22</v>
      </c>
      <c r="D50" s="165" t="s">
        <v>3</v>
      </c>
      <c r="E50" s="165" t="s">
        <v>4</v>
      </c>
      <c r="F50" s="192" t="s">
        <v>23</v>
      </c>
      <c r="G50" s="167" t="s">
        <v>143</v>
      </c>
      <c r="H50" s="165"/>
      <c r="I50" s="166"/>
      <c r="J50" s="108" t="s">
        <v>144</v>
      </c>
    </row>
    <row r="51" spans="2:10" x14ac:dyDescent="0.25">
      <c r="B51" s="170"/>
      <c r="C51" s="168"/>
      <c r="D51" s="169"/>
      <c r="E51" s="168"/>
      <c r="F51" s="193"/>
      <c r="G51" s="79">
        <v>2021</v>
      </c>
      <c r="H51" s="13">
        <v>2022</v>
      </c>
      <c r="I51" s="190" t="s">
        <v>304</v>
      </c>
      <c r="J51" s="132" t="s">
        <v>303</v>
      </c>
    </row>
    <row r="52" spans="2:10" x14ac:dyDescent="0.25">
      <c r="B52" s="129">
        <v>180030004</v>
      </c>
      <c r="C52" s="86" t="s">
        <v>67</v>
      </c>
      <c r="D52" s="86" t="s">
        <v>68</v>
      </c>
      <c r="E52" s="86" t="s">
        <v>69</v>
      </c>
      <c r="F52" s="194" t="s">
        <v>70</v>
      </c>
      <c r="G52" s="199">
        <v>20.5</v>
      </c>
      <c r="H52" s="74" t="s">
        <v>240</v>
      </c>
      <c r="I52" s="247" t="s">
        <v>284</v>
      </c>
      <c r="J52" s="42" t="s">
        <v>240</v>
      </c>
    </row>
    <row r="53" spans="2:10" x14ac:dyDescent="0.25">
      <c r="B53" s="130">
        <v>180050008</v>
      </c>
      <c r="C53" s="87" t="s">
        <v>145</v>
      </c>
      <c r="D53" s="86" t="s">
        <v>146</v>
      </c>
      <c r="E53" s="86" t="s">
        <v>146</v>
      </c>
      <c r="F53" s="194" t="s">
        <v>146</v>
      </c>
      <c r="G53" s="67">
        <v>19.2</v>
      </c>
      <c r="H53" s="200">
        <v>14.8</v>
      </c>
      <c r="I53" s="188"/>
      <c r="J53" s="134"/>
    </row>
    <row r="54" spans="2:10" x14ac:dyDescent="0.25">
      <c r="B54" s="129">
        <v>180190008</v>
      </c>
      <c r="C54" s="86" t="s">
        <v>24</v>
      </c>
      <c r="D54" s="86" t="s">
        <v>71</v>
      </c>
      <c r="E54" s="86" t="s">
        <v>72</v>
      </c>
      <c r="F54" s="194" t="s">
        <v>73</v>
      </c>
      <c r="G54" s="67">
        <v>21.5</v>
      </c>
      <c r="H54" s="201">
        <v>19</v>
      </c>
      <c r="I54" s="188"/>
      <c r="J54" s="134"/>
    </row>
    <row r="55" spans="2:10" x14ac:dyDescent="0.25">
      <c r="B55" s="129">
        <v>180190010</v>
      </c>
      <c r="C55" s="86" t="s">
        <v>24</v>
      </c>
      <c r="D55" s="86" t="s">
        <v>25</v>
      </c>
      <c r="E55" s="86" t="s">
        <v>228</v>
      </c>
      <c r="F55" s="194" t="s">
        <v>228</v>
      </c>
      <c r="G55" s="67">
        <v>25.8</v>
      </c>
      <c r="H55" s="202">
        <v>21.8</v>
      </c>
      <c r="I55" s="188"/>
      <c r="J55" s="134"/>
    </row>
    <row r="56" spans="2:10" x14ac:dyDescent="0.25">
      <c r="B56" s="129">
        <v>180350006</v>
      </c>
      <c r="C56" s="86" t="s">
        <v>74</v>
      </c>
      <c r="D56" s="86" t="s">
        <v>75</v>
      </c>
      <c r="E56" s="86" t="s">
        <v>76</v>
      </c>
      <c r="F56" s="194" t="s">
        <v>77</v>
      </c>
      <c r="G56" s="67">
        <v>24.2</v>
      </c>
      <c r="H56" s="201">
        <v>17.8</v>
      </c>
      <c r="I56" s="188"/>
      <c r="J56" s="134"/>
    </row>
    <row r="57" spans="2:10" x14ac:dyDescent="0.25">
      <c r="B57" s="129">
        <v>180372001</v>
      </c>
      <c r="C57" s="86" t="s">
        <v>27</v>
      </c>
      <c r="D57" s="86" t="s">
        <v>28</v>
      </c>
      <c r="E57" s="86" t="s">
        <v>78</v>
      </c>
      <c r="F57" s="194" t="s">
        <v>79</v>
      </c>
      <c r="G57" s="67">
        <v>26.5</v>
      </c>
      <c r="H57" s="201">
        <v>21</v>
      </c>
      <c r="I57" s="188"/>
      <c r="J57" s="134"/>
    </row>
    <row r="58" spans="2:10" x14ac:dyDescent="0.25">
      <c r="B58" s="129">
        <v>180390008</v>
      </c>
      <c r="C58" s="86" t="s">
        <v>80</v>
      </c>
      <c r="D58" s="86" t="s">
        <v>80</v>
      </c>
      <c r="E58" s="86" t="s">
        <v>81</v>
      </c>
      <c r="F58" s="194" t="s">
        <v>82</v>
      </c>
      <c r="G58" s="67">
        <v>22.1</v>
      </c>
      <c r="H58" s="201">
        <v>29.9</v>
      </c>
      <c r="I58" s="188"/>
      <c r="J58" s="134"/>
    </row>
    <row r="59" spans="2:10" x14ac:dyDescent="0.25">
      <c r="B59" s="129">
        <v>180550001</v>
      </c>
      <c r="C59" s="86" t="s">
        <v>85</v>
      </c>
      <c r="D59" s="86"/>
      <c r="E59" s="86" t="s">
        <v>86</v>
      </c>
      <c r="F59" s="195" t="s">
        <v>87</v>
      </c>
      <c r="G59" s="67">
        <v>22.2</v>
      </c>
      <c r="H59" s="203">
        <v>16.899999999999999</v>
      </c>
      <c r="I59" s="188"/>
      <c r="J59" s="134"/>
    </row>
    <row r="60" spans="2:10" x14ac:dyDescent="0.25">
      <c r="B60" s="130">
        <v>180570007</v>
      </c>
      <c r="C60" s="86" t="s">
        <v>147</v>
      </c>
      <c r="D60" s="86" t="s">
        <v>148</v>
      </c>
      <c r="E60" s="86" t="s">
        <v>148</v>
      </c>
      <c r="F60" s="195" t="s">
        <v>148</v>
      </c>
      <c r="G60" s="67">
        <v>21.2</v>
      </c>
      <c r="H60" s="103">
        <v>17.100000000000001</v>
      </c>
      <c r="I60" s="188"/>
      <c r="J60" s="134"/>
    </row>
    <row r="61" spans="2:10" x14ac:dyDescent="0.25">
      <c r="B61" s="130">
        <v>180570008</v>
      </c>
      <c r="C61" s="86" t="s">
        <v>147</v>
      </c>
      <c r="D61" s="86" t="s">
        <v>148</v>
      </c>
      <c r="E61" s="86" t="s">
        <v>225</v>
      </c>
      <c r="F61" s="195" t="s">
        <v>225</v>
      </c>
      <c r="G61" s="67">
        <v>24.6</v>
      </c>
      <c r="H61" s="103">
        <v>22.5</v>
      </c>
      <c r="I61" s="188"/>
      <c r="J61" s="134"/>
    </row>
    <row r="62" spans="2:10" x14ac:dyDescent="0.25">
      <c r="B62" s="129">
        <v>180650003</v>
      </c>
      <c r="C62" s="86" t="s">
        <v>88</v>
      </c>
      <c r="D62" s="86" t="s">
        <v>71</v>
      </c>
      <c r="E62" s="86" t="s">
        <v>89</v>
      </c>
      <c r="F62" s="194" t="s">
        <v>90</v>
      </c>
      <c r="G62" s="67">
        <v>24.2</v>
      </c>
      <c r="H62" s="201">
        <v>20</v>
      </c>
      <c r="I62" s="188"/>
      <c r="J62" s="134"/>
    </row>
    <row r="63" spans="2:10" x14ac:dyDescent="0.25">
      <c r="B63" s="130">
        <v>180670004</v>
      </c>
      <c r="C63" s="86" t="s">
        <v>149</v>
      </c>
      <c r="D63" s="86" t="s">
        <v>150</v>
      </c>
      <c r="E63" s="86" t="s">
        <v>150</v>
      </c>
      <c r="F63" s="194" t="s">
        <v>150</v>
      </c>
      <c r="G63" s="67">
        <v>21.6</v>
      </c>
      <c r="H63" s="203">
        <v>17.5</v>
      </c>
      <c r="I63" s="188"/>
      <c r="J63" s="134"/>
    </row>
    <row r="64" spans="2:10" x14ac:dyDescent="0.25">
      <c r="B64" s="129">
        <v>180890006</v>
      </c>
      <c r="C64" s="86" t="s">
        <v>6</v>
      </c>
      <c r="D64" s="86" t="s">
        <v>33</v>
      </c>
      <c r="E64" s="86" t="s">
        <v>91</v>
      </c>
      <c r="F64" s="194" t="s">
        <v>92</v>
      </c>
      <c r="G64" s="67">
        <v>21.8</v>
      </c>
      <c r="H64" s="201">
        <v>20.6</v>
      </c>
      <c r="I64" s="188"/>
      <c r="J64" s="134"/>
    </row>
    <row r="65" spans="2:10" x14ac:dyDescent="0.25">
      <c r="B65" s="129">
        <v>180890022</v>
      </c>
      <c r="C65" s="86" t="s">
        <v>6</v>
      </c>
      <c r="D65" s="86" t="s">
        <v>37</v>
      </c>
      <c r="E65" s="86" t="s">
        <v>38</v>
      </c>
      <c r="F65" s="194" t="s">
        <v>93</v>
      </c>
      <c r="G65" s="67">
        <v>17.8</v>
      </c>
      <c r="H65" s="201">
        <v>16.399999999999999</v>
      </c>
      <c r="I65" s="188"/>
      <c r="J65" s="134"/>
    </row>
    <row r="66" spans="2:10" x14ac:dyDescent="0.25">
      <c r="B66" s="129">
        <v>180890026</v>
      </c>
      <c r="C66" s="86" t="s">
        <v>6</v>
      </c>
      <c r="D66" s="86" t="s">
        <v>37</v>
      </c>
      <c r="E66" s="86" t="s">
        <v>95</v>
      </c>
      <c r="F66" s="194" t="s">
        <v>96</v>
      </c>
      <c r="G66" s="66">
        <v>22</v>
      </c>
      <c r="H66" s="201">
        <v>24</v>
      </c>
      <c r="I66" s="188"/>
      <c r="J66" s="134"/>
    </row>
    <row r="67" spans="2:10" x14ac:dyDescent="0.25">
      <c r="B67" s="129">
        <v>180890031</v>
      </c>
      <c r="C67" s="86" t="s">
        <v>6</v>
      </c>
      <c r="D67" s="86" t="s">
        <v>37</v>
      </c>
      <c r="E67" s="86" t="s">
        <v>97</v>
      </c>
      <c r="F67" s="194" t="s">
        <v>98</v>
      </c>
      <c r="G67" s="67">
        <v>23.9</v>
      </c>
      <c r="H67" s="201">
        <v>23.5</v>
      </c>
      <c r="I67" s="188"/>
      <c r="J67" s="134"/>
    </row>
    <row r="68" spans="2:10" x14ac:dyDescent="0.25">
      <c r="B68" s="129">
        <v>180890034</v>
      </c>
      <c r="C68" s="86" t="s">
        <v>6</v>
      </c>
      <c r="D68" s="86" t="s">
        <v>37</v>
      </c>
      <c r="E68" s="86" t="s">
        <v>229</v>
      </c>
      <c r="F68" s="194" t="s">
        <v>229</v>
      </c>
      <c r="G68" s="66">
        <v>25</v>
      </c>
      <c r="H68" s="201">
        <v>20.3</v>
      </c>
      <c r="I68" s="188"/>
      <c r="J68" s="134"/>
    </row>
    <row r="69" spans="2:10" x14ac:dyDescent="0.25">
      <c r="B69" s="130">
        <v>180890036</v>
      </c>
      <c r="C69" s="86" t="s">
        <v>6</v>
      </c>
      <c r="D69" s="86" t="s">
        <v>37</v>
      </c>
      <c r="E69" s="87" t="s">
        <v>230</v>
      </c>
      <c r="F69" s="196" t="s">
        <v>220</v>
      </c>
      <c r="G69" s="66">
        <v>25</v>
      </c>
      <c r="H69" s="201">
        <v>19.899999999999999</v>
      </c>
      <c r="I69" s="188"/>
      <c r="J69" s="134"/>
    </row>
    <row r="70" spans="2:10" x14ac:dyDescent="0.25">
      <c r="B70" s="129">
        <v>180910011</v>
      </c>
      <c r="C70" s="86" t="s">
        <v>99</v>
      </c>
      <c r="D70" s="86" t="s">
        <v>100</v>
      </c>
      <c r="E70" s="86" t="s">
        <v>101</v>
      </c>
      <c r="F70" s="194" t="s">
        <v>102</v>
      </c>
      <c r="G70" s="67">
        <v>21.5</v>
      </c>
      <c r="H70" s="201">
        <v>19.100000000000001</v>
      </c>
      <c r="I70" s="188"/>
      <c r="J70" s="134"/>
    </row>
    <row r="71" spans="2:10" x14ac:dyDescent="0.25">
      <c r="B71" s="129">
        <v>180950011</v>
      </c>
      <c r="C71" s="86" t="s">
        <v>103</v>
      </c>
      <c r="D71" s="86" t="s">
        <v>104</v>
      </c>
      <c r="E71" s="86" t="s">
        <v>105</v>
      </c>
      <c r="F71" s="194" t="s">
        <v>106</v>
      </c>
      <c r="G71" s="67">
        <v>24.5</v>
      </c>
      <c r="H71" s="201">
        <v>19.3</v>
      </c>
      <c r="I71" s="188"/>
      <c r="J71" s="134"/>
    </row>
    <row r="72" spans="2:10" x14ac:dyDescent="0.25">
      <c r="B72" s="129">
        <v>180970043</v>
      </c>
      <c r="C72" s="86" t="s">
        <v>7</v>
      </c>
      <c r="D72" s="86" t="s">
        <v>8</v>
      </c>
      <c r="E72" s="86" t="s">
        <v>107</v>
      </c>
      <c r="F72" s="194" t="s">
        <v>108</v>
      </c>
      <c r="G72" s="67">
        <v>26.5</v>
      </c>
      <c r="H72" s="201">
        <v>23.6</v>
      </c>
      <c r="I72" s="188"/>
      <c r="J72" s="134"/>
    </row>
    <row r="73" spans="2:10" x14ac:dyDescent="0.25">
      <c r="B73" s="129">
        <v>180970084</v>
      </c>
      <c r="C73" s="86" t="s">
        <v>7</v>
      </c>
      <c r="D73" s="86" t="s">
        <v>8</v>
      </c>
      <c r="E73" s="86" t="s">
        <v>109</v>
      </c>
      <c r="F73" s="194" t="s">
        <v>110</v>
      </c>
      <c r="G73" s="67">
        <v>24.8</v>
      </c>
      <c r="H73" s="201">
        <v>21.3</v>
      </c>
      <c r="I73" s="188"/>
      <c r="J73" s="134"/>
    </row>
    <row r="74" spans="2:10" x14ac:dyDescent="0.25">
      <c r="B74" s="129">
        <v>180970078</v>
      </c>
      <c r="C74" s="86" t="s">
        <v>7</v>
      </c>
      <c r="D74" s="86" t="s">
        <v>8</v>
      </c>
      <c r="E74" s="86" t="s">
        <v>10</v>
      </c>
      <c r="F74" s="194" t="s">
        <v>11</v>
      </c>
      <c r="G74" s="67">
        <v>27.7</v>
      </c>
      <c r="H74" s="201">
        <v>26.3</v>
      </c>
      <c r="I74" s="188"/>
      <c r="J74" s="134"/>
    </row>
    <row r="75" spans="2:10" x14ac:dyDescent="0.25">
      <c r="B75" s="129">
        <v>180970081</v>
      </c>
      <c r="C75" s="86" t="s">
        <v>7</v>
      </c>
      <c r="D75" s="86" t="s">
        <v>8</v>
      </c>
      <c r="E75" s="86" t="s">
        <v>111</v>
      </c>
      <c r="F75" s="194" t="s">
        <v>112</v>
      </c>
      <c r="G75" s="67">
        <v>30.7</v>
      </c>
      <c r="H75" s="201">
        <v>30.6</v>
      </c>
      <c r="I75" s="188"/>
      <c r="J75" s="134"/>
    </row>
    <row r="76" spans="2:10" x14ac:dyDescent="0.25">
      <c r="B76" s="129">
        <v>180970087</v>
      </c>
      <c r="C76" s="86" t="s">
        <v>7</v>
      </c>
      <c r="D76" s="86" t="s">
        <v>8</v>
      </c>
      <c r="E76" s="87" t="s">
        <v>231</v>
      </c>
      <c r="F76" s="196" t="s">
        <v>232</v>
      </c>
      <c r="G76" s="67">
        <v>31.5</v>
      </c>
      <c r="H76" s="203">
        <v>28.9</v>
      </c>
      <c r="I76" s="188"/>
      <c r="J76" s="134"/>
    </row>
    <row r="77" spans="2:10" x14ac:dyDescent="0.25">
      <c r="B77" s="129">
        <v>181050003</v>
      </c>
      <c r="C77" s="86" t="s">
        <v>113</v>
      </c>
      <c r="D77" s="86" t="s">
        <v>114</v>
      </c>
      <c r="E77" s="86" t="s">
        <v>115</v>
      </c>
      <c r="F77" s="194" t="s">
        <v>116</v>
      </c>
      <c r="G77" s="67">
        <v>16.899999999999999</v>
      </c>
      <c r="H77" s="201">
        <v>16.2</v>
      </c>
      <c r="I77" s="188"/>
      <c r="J77" s="134"/>
    </row>
    <row r="78" spans="2:10" x14ac:dyDescent="0.25">
      <c r="B78" s="129">
        <v>181270024</v>
      </c>
      <c r="C78" s="86" t="s">
        <v>51</v>
      </c>
      <c r="D78" s="86" t="s">
        <v>117</v>
      </c>
      <c r="E78" s="86" t="s">
        <v>117</v>
      </c>
      <c r="F78" s="194" t="s">
        <v>118</v>
      </c>
      <c r="G78" s="67">
        <v>24.9</v>
      </c>
      <c r="H78" s="201">
        <v>21.7</v>
      </c>
      <c r="I78" s="188"/>
      <c r="J78" s="134"/>
    </row>
    <row r="79" spans="2:10" x14ac:dyDescent="0.25">
      <c r="B79" s="129">
        <v>181410015</v>
      </c>
      <c r="C79" s="86" t="s">
        <v>119</v>
      </c>
      <c r="D79" s="86" t="s">
        <v>120</v>
      </c>
      <c r="E79" s="86" t="s">
        <v>121</v>
      </c>
      <c r="F79" s="194" t="s">
        <v>122</v>
      </c>
      <c r="G79" s="67">
        <v>24.4</v>
      </c>
      <c r="H79" s="201">
        <v>23.7</v>
      </c>
      <c r="I79" s="188"/>
      <c r="J79" s="134"/>
    </row>
    <row r="80" spans="2:10" x14ac:dyDescent="0.25">
      <c r="B80" s="129">
        <v>181470009</v>
      </c>
      <c r="C80" s="86" t="s">
        <v>123</v>
      </c>
      <c r="D80" s="86" t="s">
        <v>124</v>
      </c>
      <c r="E80" s="86" t="s">
        <v>124</v>
      </c>
      <c r="F80" s="194" t="s">
        <v>126</v>
      </c>
      <c r="G80" s="67">
        <v>24.3</v>
      </c>
      <c r="H80" s="201">
        <v>19</v>
      </c>
      <c r="I80" s="188"/>
      <c r="J80" s="134"/>
    </row>
    <row r="81" spans="2:10" x14ac:dyDescent="0.25">
      <c r="B81" s="129">
        <v>181570008</v>
      </c>
      <c r="C81" s="86" t="s">
        <v>127</v>
      </c>
      <c r="D81" s="86" t="s">
        <v>128</v>
      </c>
      <c r="E81" s="86" t="s">
        <v>129</v>
      </c>
      <c r="F81" s="194" t="s">
        <v>130</v>
      </c>
      <c r="G81" s="67">
        <v>22.7</v>
      </c>
      <c r="H81" s="201">
        <v>16.8</v>
      </c>
      <c r="I81" s="188"/>
      <c r="J81" s="134"/>
    </row>
    <row r="82" spans="2:10" x14ac:dyDescent="0.25">
      <c r="B82" s="129">
        <v>181630021</v>
      </c>
      <c r="C82" s="86" t="s">
        <v>16</v>
      </c>
      <c r="D82" s="86" t="s">
        <v>56</v>
      </c>
      <c r="E82" s="86" t="s">
        <v>57</v>
      </c>
      <c r="F82" s="194" t="s">
        <v>131</v>
      </c>
      <c r="G82" s="67">
        <v>27.2</v>
      </c>
      <c r="H82" s="201">
        <v>21.3</v>
      </c>
      <c r="I82" s="188"/>
      <c r="J82" s="134"/>
    </row>
    <row r="83" spans="2:10" x14ac:dyDescent="0.25">
      <c r="B83" s="129">
        <v>181630016</v>
      </c>
      <c r="C83" s="86" t="s">
        <v>16</v>
      </c>
      <c r="D83" s="86" t="s">
        <v>56</v>
      </c>
      <c r="E83" s="86" t="s">
        <v>151</v>
      </c>
      <c r="F83" s="194" t="s">
        <v>152</v>
      </c>
      <c r="G83" s="67">
        <v>23.6</v>
      </c>
      <c r="H83" s="201">
        <v>23</v>
      </c>
      <c r="I83" s="188"/>
      <c r="J83" s="134"/>
    </row>
    <row r="84" spans="2:10" x14ac:dyDescent="0.25">
      <c r="B84" s="129">
        <v>181670018</v>
      </c>
      <c r="C84" s="86" t="s">
        <v>60</v>
      </c>
      <c r="D84" s="86" t="s">
        <v>134</v>
      </c>
      <c r="E84" s="86" t="s">
        <v>135</v>
      </c>
      <c r="F84" s="194" t="s">
        <v>136</v>
      </c>
      <c r="G84" s="67">
        <v>24.2</v>
      </c>
      <c r="H84" s="201">
        <v>24.3</v>
      </c>
      <c r="I84" s="188"/>
      <c r="J84" s="134"/>
    </row>
    <row r="85" spans="2:10" ht="15.75" thickBot="1" x14ac:dyDescent="0.3">
      <c r="B85" s="131">
        <v>181830003</v>
      </c>
      <c r="C85" s="88" t="s">
        <v>137</v>
      </c>
      <c r="D85" s="88" t="s">
        <v>138</v>
      </c>
      <c r="E85" s="88" t="s">
        <v>139</v>
      </c>
      <c r="F85" s="197" t="s">
        <v>140</v>
      </c>
      <c r="G85" s="204">
        <v>16.5</v>
      </c>
      <c r="H85" s="205">
        <v>11.5</v>
      </c>
      <c r="I85" s="189"/>
      <c r="J85" s="135"/>
    </row>
    <row r="86" spans="2:10" x14ac:dyDescent="0.25">
      <c r="I86" s="26" t="s">
        <v>247</v>
      </c>
      <c r="J86" s="27"/>
    </row>
    <row r="87" spans="2:10" x14ac:dyDescent="0.25">
      <c r="I87" s="26" t="s">
        <v>246</v>
      </c>
      <c r="J87" s="32"/>
    </row>
    <row r="88" spans="2:10" ht="15.75" x14ac:dyDescent="0.25">
      <c r="B88" s="206" t="s">
        <v>308</v>
      </c>
      <c r="I88" s="26" t="s">
        <v>242</v>
      </c>
      <c r="J88" s="28"/>
    </row>
    <row r="89" spans="2:10" x14ac:dyDescent="0.25">
      <c r="I89" s="26" t="s">
        <v>243</v>
      </c>
      <c r="J89" s="29"/>
    </row>
    <row r="90" spans="2:10" x14ac:dyDescent="0.25">
      <c r="I90" s="26" t="s">
        <v>244</v>
      </c>
      <c r="J90" s="30"/>
    </row>
    <row r="91" spans="2:10" x14ac:dyDescent="0.25">
      <c r="I91" s="26" t="s">
        <v>272</v>
      </c>
      <c r="J91" s="99"/>
    </row>
    <row r="92" spans="2:10" x14ac:dyDescent="0.25">
      <c r="I92" s="26" t="s">
        <v>245</v>
      </c>
      <c r="J92" s="31" t="s">
        <v>94</v>
      </c>
    </row>
  </sheetData>
  <mergeCells count="12">
    <mergeCell ref="G50:I50"/>
    <mergeCell ref="B50:B51"/>
    <mergeCell ref="C50:C51"/>
    <mergeCell ref="D50:D51"/>
    <mergeCell ref="E50:E51"/>
    <mergeCell ref="F50:F51"/>
    <mergeCell ref="G4:I4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P48"/>
  <sheetViews>
    <sheetView topLeftCell="F1" workbookViewId="0">
      <selection activeCell="Q21" sqref="Q21"/>
    </sheetView>
  </sheetViews>
  <sheetFormatPr defaultRowHeight="15" x14ac:dyDescent="0.25"/>
  <cols>
    <col min="1" max="1" width="2.7109375" customWidth="1"/>
    <col min="2" max="2" width="11.28515625" customWidth="1"/>
    <col min="3" max="3" width="16.85546875" customWidth="1"/>
    <col min="4" max="4" width="16.42578125" customWidth="1"/>
    <col min="5" max="5" width="31.7109375" customWidth="1"/>
    <col min="6" max="6" width="45.28515625" customWidth="1"/>
    <col min="7" max="8" width="12.7109375" customWidth="1"/>
    <col min="9" max="9" width="25.5703125" customWidth="1"/>
    <col min="10" max="10" width="14.7109375" customWidth="1"/>
    <col min="11" max="11" width="16.85546875" customWidth="1"/>
    <col min="12" max="13" width="12.7109375" customWidth="1"/>
    <col min="14" max="14" width="25.85546875" customWidth="1"/>
    <col min="15" max="15" width="14.7109375" customWidth="1"/>
    <col min="16" max="16" width="17.140625" customWidth="1"/>
  </cols>
  <sheetData>
    <row r="1" spans="2:16" ht="21.75" thickBot="1" x14ac:dyDescent="0.4">
      <c r="B1" s="172" t="s">
        <v>153</v>
      </c>
      <c r="C1" s="173"/>
      <c r="D1" s="173"/>
      <c r="E1" s="173"/>
      <c r="F1" s="174"/>
    </row>
    <row r="2" spans="2:16" ht="72.75" customHeight="1" thickBot="1" x14ac:dyDescent="0.3">
      <c r="B2" s="1" t="s">
        <v>1</v>
      </c>
      <c r="C2" s="1" t="s">
        <v>22</v>
      </c>
      <c r="D2" s="1" t="s">
        <v>3</v>
      </c>
      <c r="E2" s="1" t="s">
        <v>4</v>
      </c>
      <c r="F2" s="1" t="s">
        <v>23</v>
      </c>
      <c r="G2" s="259" t="s">
        <v>248</v>
      </c>
      <c r="H2" s="260" t="s">
        <v>263</v>
      </c>
      <c r="I2" s="260" t="s">
        <v>285</v>
      </c>
      <c r="J2" s="261" t="s">
        <v>286</v>
      </c>
      <c r="K2" s="262" t="s">
        <v>287</v>
      </c>
      <c r="L2" s="7" t="s">
        <v>263</v>
      </c>
      <c r="M2" s="2" t="s">
        <v>285</v>
      </c>
      <c r="N2" s="2" t="s">
        <v>309</v>
      </c>
      <c r="O2" s="48" t="s">
        <v>311</v>
      </c>
      <c r="P2" s="262" t="s">
        <v>313</v>
      </c>
    </row>
    <row r="3" spans="2:16" ht="15.75" thickBot="1" x14ac:dyDescent="0.3">
      <c r="B3" s="47" t="s">
        <v>154</v>
      </c>
      <c r="C3" s="47" t="s">
        <v>155</v>
      </c>
      <c r="D3" s="47" t="s">
        <v>71</v>
      </c>
      <c r="E3" s="47" t="s">
        <v>156</v>
      </c>
      <c r="F3" s="47" t="s">
        <v>157</v>
      </c>
      <c r="G3" s="112">
        <v>7.3</v>
      </c>
      <c r="H3" s="265">
        <v>5.2</v>
      </c>
      <c r="I3" s="146" t="s">
        <v>294</v>
      </c>
      <c r="J3" s="266" t="s">
        <v>240</v>
      </c>
      <c r="K3" s="117" t="s">
        <v>240</v>
      </c>
      <c r="L3" s="199">
        <v>5.2</v>
      </c>
      <c r="M3" s="74" t="s">
        <v>240</v>
      </c>
      <c r="N3" s="210" t="s">
        <v>294</v>
      </c>
      <c r="O3" s="23" t="s">
        <v>240</v>
      </c>
      <c r="P3" s="258" t="s">
        <v>240</v>
      </c>
    </row>
    <row r="4" spans="2:16" ht="15.75" thickBot="1" x14ac:dyDescent="0.3">
      <c r="B4" s="47" t="s">
        <v>159</v>
      </c>
      <c r="C4" s="47" t="s">
        <v>158</v>
      </c>
      <c r="D4" s="47" t="s">
        <v>160</v>
      </c>
      <c r="E4" s="47" t="s">
        <v>84</v>
      </c>
      <c r="F4" s="47" t="s">
        <v>161</v>
      </c>
      <c r="G4" s="102">
        <v>5.3</v>
      </c>
      <c r="H4" s="40">
        <v>5.3</v>
      </c>
      <c r="I4" s="40">
        <v>5.7</v>
      </c>
      <c r="J4" s="254">
        <f t="shared" ref="J4:J13" si="0">(((G4+H4+I4)/3)/1000)</f>
        <v>5.4333333333333334E-3</v>
      </c>
      <c r="K4" s="252">
        <f t="shared" ref="K4:K14" si="1">(J4*2620)</f>
        <v>14.235333333333333</v>
      </c>
      <c r="L4" s="67">
        <v>5.3</v>
      </c>
      <c r="M4" s="40">
        <v>5.7</v>
      </c>
      <c r="N4" s="40">
        <v>3.5</v>
      </c>
      <c r="O4" s="254">
        <f t="shared" ref="O4:O14" si="2">(((L4+M4+N4)/3)/1000)</f>
        <v>4.8333333333333327E-3</v>
      </c>
      <c r="P4" s="252">
        <f t="shared" ref="P4:P14" si="3">(O4*2620)</f>
        <v>12.663333333333332</v>
      </c>
    </row>
    <row r="5" spans="2:16" ht="15.75" thickBot="1" x14ac:dyDescent="0.3">
      <c r="B5" s="47" t="s">
        <v>162</v>
      </c>
      <c r="C5" s="47" t="s">
        <v>163</v>
      </c>
      <c r="D5" s="47" t="s">
        <v>71</v>
      </c>
      <c r="E5" s="47" t="s">
        <v>156</v>
      </c>
      <c r="F5" s="47" t="s">
        <v>164</v>
      </c>
      <c r="G5" s="102">
        <v>49.1</v>
      </c>
      <c r="H5" s="40">
        <v>27.6</v>
      </c>
      <c r="I5" s="40">
        <v>53.6</v>
      </c>
      <c r="J5" s="254">
        <f t="shared" si="0"/>
        <v>4.3433333333333338E-2</v>
      </c>
      <c r="K5" s="252">
        <f t="shared" si="1"/>
        <v>113.79533333333335</v>
      </c>
      <c r="L5" s="67">
        <v>27.6</v>
      </c>
      <c r="M5" s="40">
        <v>53.6</v>
      </c>
      <c r="N5" s="40">
        <v>16.399999999999999</v>
      </c>
      <c r="O5" s="254">
        <f t="shared" si="2"/>
        <v>3.2533333333333331E-2</v>
      </c>
      <c r="P5" s="252">
        <f t="shared" si="3"/>
        <v>85.237333333333325</v>
      </c>
    </row>
    <row r="6" spans="2:16" ht="15.75" thickBot="1" x14ac:dyDescent="0.3">
      <c r="B6" s="47" t="s">
        <v>165</v>
      </c>
      <c r="C6" s="47" t="s">
        <v>32</v>
      </c>
      <c r="D6" s="47" t="s">
        <v>37</v>
      </c>
      <c r="E6" s="47" t="s">
        <v>38</v>
      </c>
      <c r="F6" s="47" t="s">
        <v>166</v>
      </c>
      <c r="G6" s="102">
        <v>22.3</v>
      </c>
      <c r="H6" s="40">
        <v>24.3</v>
      </c>
      <c r="I6" s="40">
        <v>18.7</v>
      </c>
      <c r="J6" s="254">
        <f t="shared" si="0"/>
        <v>2.1766666666666667E-2</v>
      </c>
      <c r="K6" s="252">
        <f t="shared" si="1"/>
        <v>57.028666666666666</v>
      </c>
      <c r="L6" s="67">
        <v>24.3</v>
      </c>
      <c r="M6" s="40">
        <v>18.7</v>
      </c>
      <c r="N6" s="40">
        <v>19.100000000000001</v>
      </c>
      <c r="O6" s="254">
        <f t="shared" si="2"/>
        <v>2.07E-2</v>
      </c>
      <c r="P6" s="252">
        <f t="shared" si="3"/>
        <v>54.234000000000002</v>
      </c>
    </row>
    <row r="7" spans="2:16" ht="15.75" thickBot="1" x14ac:dyDescent="0.3">
      <c r="B7" s="47" t="s">
        <v>43</v>
      </c>
      <c r="C7" s="47" t="s">
        <v>32</v>
      </c>
      <c r="D7" s="47" t="s">
        <v>33</v>
      </c>
      <c r="E7" s="75" t="s">
        <v>268</v>
      </c>
      <c r="F7" s="47"/>
      <c r="G7" s="102">
        <v>15.6</v>
      </c>
      <c r="H7" s="40">
        <v>14.1</v>
      </c>
      <c r="I7" s="6">
        <v>7</v>
      </c>
      <c r="J7" s="254">
        <f t="shared" si="0"/>
        <v>1.2233333333333334E-2</v>
      </c>
      <c r="K7" s="252">
        <f t="shared" si="1"/>
        <v>32.051333333333332</v>
      </c>
      <c r="L7" s="67">
        <v>14.1</v>
      </c>
      <c r="M7" s="6">
        <v>7</v>
      </c>
      <c r="N7" s="6">
        <v>14.2</v>
      </c>
      <c r="O7" s="254">
        <f t="shared" si="2"/>
        <v>1.1766666666666665E-2</v>
      </c>
      <c r="P7" s="252">
        <f t="shared" si="3"/>
        <v>30.828666666666663</v>
      </c>
    </row>
    <row r="8" spans="2:16" ht="15.75" thickBot="1" x14ac:dyDescent="0.3">
      <c r="B8" s="47" t="s">
        <v>167</v>
      </c>
      <c r="C8" s="47" t="s">
        <v>32</v>
      </c>
      <c r="D8" s="47" t="s">
        <v>168</v>
      </c>
      <c r="E8" s="47" t="s">
        <v>169</v>
      </c>
      <c r="F8" s="47" t="s">
        <v>170</v>
      </c>
      <c r="G8" s="102">
        <v>14.8</v>
      </c>
      <c r="H8" s="40">
        <v>26.3</v>
      </c>
      <c r="I8" s="40">
        <v>11.8</v>
      </c>
      <c r="J8" s="254">
        <f t="shared" si="0"/>
        <v>1.7633333333333338E-2</v>
      </c>
      <c r="K8" s="252">
        <f t="shared" si="1"/>
        <v>46.199333333333342</v>
      </c>
      <c r="L8" s="67">
        <v>26.3</v>
      </c>
      <c r="M8" s="40">
        <v>11.8</v>
      </c>
      <c r="N8" s="40">
        <v>14.6</v>
      </c>
      <c r="O8" s="254">
        <f t="shared" si="2"/>
        <v>1.7566666666666668E-2</v>
      </c>
      <c r="P8" s="252">
        <f t="shared" si="3"/>
        <v>46.024666666666668</v>
      </c>
    </row>
    <row r="9" spans="2:16" ht="15.75" thickBot="1" x14ac:dyDescent="0.3">
      <c r="B9" s="47" t="s">
        <v>171</v>
      </c>
      <c r="C9" s="47" t="s">
        <v>172</v>
      </c>
      <c r="D9" s="47" t="s">
        <v>8</v>
      </c>
      <c r="E9" s="47" t="s">
        <v>173</v>
      </c>
      <c r="F9" s="47" t="s">
        <v>174</v>
      </c>
      <c r="G9" s="102">
        <v>5.0999999999999996</v>
      </c>
      <c r="H9" s="40">
        <v>5.3</v>
      </c>
      <c r="I9" s="40">
        <v>7.2</v>
      </c>
      <c r="J9" s="254">
        <f t="shared" si="0"/>
        <v>5.8666666666666659E-3</v>
      </c>
      <c r="K9" s="252">
        <f t="shared" si="1"/>
        <v>15.370666666666665</v>
      </c>
      <c r="L9" s="67">
        <v>5.3</v>
      </c>
      <c r="M9" s="40">
        <v>7.2</v>
      </c>
      <c r="N9" s="210" t="s">
        <v>316</v>
      </c>
      <c r="O9" s="23" t="s">
        <v>240</v>
      </c>
      <c r="P9" s="209" t="s">
        <v>240</v>
      </c>
    </row>
    <row r="10" spans="2:16" ht="15.75" thickBot="1" x14ac:dyDescent="0.3">
      <c r="B10" s="47" t="s">
        <v>9</v>
      </c>
      <c r="C10" s="47" t="s">
        <v>172</v>
      </c>
      <c r="D10" s="47" t="s">
        <v>8</v>
      </c>
      <c r="E10" s="47" t="s">
        <v>10</v>
      </c>
      <c r="F10" s="47" t="s">
        <v>11</v>
      </c>
      <c r="G10" s="102">
        <v>2.8</v>
      </c>
      <c r="H10" s="40">
        <v>2.7</v>
      </c>
      <c r="I10" s="40">
        <v>2.7</v>
      </c>
      <c r="J10" s="254">
        <f t="shared" si="0"/>
        <v>2.7333333333333328E-3</v>
      </c>
      <c r="K10" s="252">
        <f t="shared" si="1"/>
        <v>7.1613333333333324</v>
      </c>
      <c r="L10" s="67">
        <v>2.7</v>
      </c>
      <c r="M10" s="40">
        <v>2.7</v>
      </c>
      <c r="N10" s="6">
        <v>2</v>
      </c>
      <c r="O10" s="254">
        <f t="shared" si="2"/>
        <v>2.4666666666666669E-3</v>
      </c>
      <c r="P10" s="252">
        <f t="shared" si="3"/>
        <v>6.4626666666666672</v>
      </c>
    </row>
    <row r="11" spans="2:16" ht="15.75" thickBot="1" x14ac:dyDescent="0.3">
      <c r="B11" s="47" t="s">
        <v>175</v>
      </c>
      <c r="C11" s="46" t="s">
        <v>51</v>
      </c>
      <c r="D11" s="47"/>
      <c r="E11" s="46" t="s">
        <v>237</v>
      </c>
      <c r="F11" s="46" t="s">
        <v>237</v>
      </c>
      <c r="G11" s="102">
        <v>56.4</v>
      </c>
      <c r="H11" s="40">
        <v>49.9</v>
      </c>
      <c r="I11" s="40">
        <v>35.6</v>
      </c>
      <c r="J11" s="254">
        <f t="shared" si="0"/>
        <v>4.7300000000000002E-2</v>
      </c>
      <c r="K11" s="252">
        <f t="shared" si="1"/>
        <v>123.926</v>
      </c>
      <c r="L11" s="67">
        <v>49.9</v>
      </c>
      <c r="M11" s="40">
        <v>35.6</v>
      </c>
      <c r="N11" s="40">
        <v>46.9</v>
      </c>
      <c r="O11" s="254">
        <f t="shared" si="2"/>
        <v>4.413333333333333E-2</v>
      </c>
      <c r="P11" s="252">
        <f t="shared" si="3"/>
        <v>115.62933333333332</v>
      </c>
    </row>
    <row r="12" spans="2:16" ht="15.75" thickBot="1" x14ac:dyDescent="0.3">
      <c r="B12" s="47" t="s">
        <v>55</v>
      </c>
      <c r="C12" s="47" t="s">
        <v>16</v>
      </c>
      <c r="D12" s="47" t="s">
        <v>56</v>
      </c>
      <c r="E12" s="47" t="s">
        <v>57</v>
      </c>
      <c r="F12" s="47" t="s">
        <v>177</v>
      </c>
      <c r="G12" s="102">
        <v>5.7</v>
      </c>
      <c r="H12" s="40">
        <v>7.5</v>
      </c>
      <c r="I12" s="40">
        <v>7.2</v>
      </c>
      <c r="J12" s="254">
        <f t="shared" si="0"/>
        <v>6.7999999999999996E-3</v>
      </c>
      <c r="K12" s="252">
        <f t="shared" si="1"/>
        <v>17.815999999999999</v>
      </c>
      <c r="L12" s="67">
        <v>7.5</v>
      </c>
      <c r="M12" s="40">
        <v>7.2</v>
      </c>
      <c r="N12" s="40">
        <v>6.1</v>
      </c>
      <c r="O12" s="254">
        <f t="shared" si="2"/>
        <v>6.933333333333333E-3</v>
      </c>
      <c r="P12" s="252">
        <f t="shared" si="3"/>
        <v>18.165333333333333</v>
      </c>
    </row>
    <row r="13" spans="2:16" ht="15.75" thickBot="1" x14ac:dyDescent="0.3">
      <c r="B13" s="47" t="s">
        <v>59</v>
      </c>
      <c r="C13" s="47" t="s">
        <v>178</v>
      </c>
      <c r="D13" s="47" t="s">
        <v>179</v>
      </c>
      <c r="E13" s="47" t="s">
        <v>180</v>
      </c>
      <c r="F13" s="47" t="s">
        <v>181</v>
      </c>
      <c r="G13" s="102">
        <v>3.5</v>
      </c>
      <c r="H13" s="40">
        <v>4.0999999999999996</v>
      </c>
      <c r="I13" s="40">
        <v>2.8</v>
      </c>
      <c r="J13" s="254">
        <f t="shared" si="0"/>
        <v>3.4666666666666665E-3</v>
      </c>
      <c r="K13" s="252">
        <f t="shared" si="1"/>
        <v>9.0826666666666664</v>
      </c>
      <c r="L13" s="67">
        <v>4.0999999999999996</v>
      </c>
      <c r="M13" s="40">
        <v>2.8</v>
      </c>
      <c r="N13" s="40">
        <v>3.4</v>
      </c>
      <c r="O13" s="254">
        <f t="shared" si="2"/>
        <v>3.4333333333333329E-3</v>
      </c>
      <c r="P13" s="252">
        <f t="shared" si="3"/>
        <v>8.995333333333333</v>
      </c>
    </row>
    <row r="14" spans="2:16" ht="15.75" thickBot="1" x14ac:dyDescent="0.3">
      <c r="B14" s="47" t="s">
        <v>266</v>
      </c>
      <c r="C14" s="46" t="s">
        <v>269</v>
      </c>
      <c r="D14" s="46" t="s">
        <v>270</v>
      </c>
      <c r="E14" s="46" t="s">
        <v>271</v>
      </c>
      <c r="F14" s="93"/>
      <c r="G14" s="143" t="s">
        <v>240</v>
      </c>
      <c r="H14" s="9">
        <v>14.8</v>
      </c>
      <c r="I14" s="9">
        <v>18.899999999999999</v>
      </c>
      <c r="J14" s="257">
        <f>(((H14+I14)/2)/1000)</f>
        <v>1.685E-2</v>
      </c>
      <c r="K14" s="256">
        <f t="shared" si="1"/>
        <v>44.146999999999998</v>
      </c>
      <c r="L14" s="204">
        <v>14.8</v>
      </c>
      <c r="M14" s="9">
        <v>18.899999999999999</v>
      </c>
      <c r="N14" s="9">
        <v>13.1</v>
      </c>
      <c r="O14" s="255">
        <f t="shared" si="2"/>
        <v>1.5600000000000001E-2</v>
      </c>
      <c r="P14" s="253">
        <f t="shared" si="3"/>
        <v>40.872</v>
      </c>
    </row>
    <row r="15" spans="2:16" ht="21.75" thickBot="1" x14ac:dyDescent="0.4">
      <c r="B15" s="162" t="s">
        <v>182</v>
      </c>
      <c r="C15" s="162"/>
      <c r="D15" s="162"/>
      <c r="E15" s="162"/>
      <c r="F15" s="171"/>
    </row>
    <row r="16" spans="2:16" ht="66.75" thickBot="1" x14ac:dyDescent="0.3">
      <c r="B16" s="1" t="s">
        <v>1</v>
      </c>
      <c r="C16" s="1" t="s">
        <v>22</v>
      </c>
      <c r="D16" s="1" t="s">
        <v>3</v>
      </c>
      <c r="E16" s="1" t="s">
        <v>4</v>
      </c>
      <c r="F16" s="1" t="s">
        <v>23</v>
      </c>
      <c r="G16" s="76" t="s">
        <v>249</v>
      </c>
      <c r="H16" s="3" t="s">
        <v>264</v>
      </c>
      <c r="I16" s="3" t="s">
        <v>288</v>
      </c>
      <c r="J16" s="48" t="s">
        <v>289</v>
      </c>
      <c r="K16" s="235" t="s">
        <v>290</v>
      </c>
      <c r="L16" s="76" t="s">
        <v>264</v>
      </c>
      <c r="M16" s="3" t="s">
        <v>288</v>
      </c>
      <c r="N16" s="3" t="s">
        <v>310</v>
      </c>
      <c r="O16" s="48" t="s">
        <v>312</v>
      </c>
      <c r="P16" s="235" t="s">
        <v>314</v>
      </c>
    </row>
    <row r="17" spans="2:16" ht="15.75" thickBot="1" x14ac:dyDescent="0.3">
      <c r="B17" s="47" t="s">
        <v>154</v>
      </c>
      <c r="C17" s="47" t="s">
        <v>155</v>
      </c>
      <c r="D17" s="47" t="s">
        <v>71</v>
      </c>
      <c r="E17" s="47" t="s">
        <v>156</v>
      </c>
      <c r="F17" s="47" t="s">
        <v>157</v>
      </c>
      <c r="G17" s="144">
        <v>2.1</v>
      </c>
      <c r="H17" s="97">
        <v>2.2000000000000002</v>
      </c>
      <c r="I17" s="210" t="s">
        <v>294</v>
      </c>
      <c r="J17" s="23" t="s">
        <v>240</v>
      </c>
      <c r="K17" s="42" t="s">
        <v>240</v>
      </c>
      <c r="L17" s="199">
        <v>2.2000000000000002</v>
      </c>
      <c r="M17" s="74" t="s">
        <v>240</v>
      </c>
      <c r="N17" s="210" t="s">
        <v>294</v>
      </c>
      <c r="O17" s="23" t="s">
        <v>240</v>
      </c>
      <c r="P17" s="42" t="s">
        <v>240</v>
      </c>
    </row>
    <row r="18" spans="2:16" ht="15.75" thickBot="1" x14ac:dyDescent="0.3">
      <c r="B18" s="47" t="s">
        <v>159</v>
      </c>
      <c r="C18" s="47" t="s">
        <v>158</v>
      </c>
      <c r="D18" s="47" t="s">
        <v>160</v>
      </c>
      <c r="E18" s="47" t="s">
        <v>84</v>
      </c>
      <c r="F18" s="47" t="s">
        <v>161</v>
      </c>
      <c r="G18" s="145">
        <v>1.8</v>
      </c>
      <c r="H18" s="40">
        <v>1.7</v>
      </c>
      <c r="I18" s="40">
        <v>2.2999999999999998</v>
      </c>
      <c r="J18" s="254">
        <f t="shared" ref="J18:J27" si="4">((G18+H18+I18)/3)/1000</f>
        <v>1.9333333333333333E-3</v>
      </c>
      <c r="K18" s="252">
        <f t="shared" ref="K18:K28" si="5">J18*2620</f>
        <v>5.0653333333333332</v>
      </c>
      <c r="L18" s="67">
        <v>1.7</v>
      </c>
      <c r="M18" s="40">
        <v>2.2999999999999998</v>
      </c>
      <c r="N18" s="40">
        <v>1.8</v>
      </c>
      <c r="O18" s="254">
        <f t="shared" ref="O18:O28" si="6">((L18+M18+N18)/3)/1000</f>
        <v>1.9333333333333333E-3</v>
      </c>
      <c r="P18" s="252">
        <f t="shared" ref="P18:P28" si="7">O18*2620</f>
        <v>5.0653333333333332</v>
      </c>
    </row>
    <row r="19" spans="2:16" ht="15.75" thickBot="1" x14ac:dyDescent="0.3">
      <c r="B19" s="47" t="s">
        <v>162</v>
      </c>
      <c r="C19" s="47" t="s">
        <v>163</v>
      </c>
      <c r="D19" s="47" t="s">
        <v>71</v>
      </c>
      <c r="E19" s="47" t="s">
        <v>156</v>
      </c>
      <c r="F19" s="47" t="s">
        <v>164</v>
      </c>
      <c r="G19" s="145">
        <v>12.8</v>
      </c>
      <c r="H19" s="40">
        <v>10.199999999999999</v>
      </c>
      <c r="I19" s="40">
        <v>9.8000000000000007</v>
      </c>
      <c r="J19" s="254">
        <f t="shared" si="4"/>
        <v>1.0933333333333331E-2</v>
      </c>
      <c r="K19" s="252">
        <f t="shared" si="5"/>
        <v>28.64533333333333</v>
      </c>
      <c r="L19" s="67">
        <v>10.199999999999999</v>
      </c>
      <c r="M19" s="40">
        <v>9.8000000000000007</v>
      </c>
      <c r="N19" s="40">
        <v>5.4</v>
      </c>
      <c r="O19" s="254">
        <f t="shared" si="6"/>
        <v>8.4666666666666675E-3</v>
      </c>
      <c r="P19" s="252">
        <f t="shared" si="7"/>
        <v>22.18266666666667</v>
      </c>
    </row>
    <row r="20" spans="2:16" ht="15.75" thickBot="1" x14ac:dyDescent="0.3">
      <c r="B20" s="47" t="s">
        <v>165</v>
      </c>
      <c r="C20" s="47" t="s">
        <v>32</v>
      </c>
      <c r="D20" s="47" t="s">
        <v>37</v>
      </c>
      <c r="E20" s="47" t="s">
        <v>38</v>
      </c>
      <c r="F20" s="47" t="s">
        <v>166</v>
      </c>
      <c r="G20" s="145">
        <v>7.5</v>
      </c>
      <c r="H20" s="40">
        <v>8.6</v>
      </c>
      <c r="I20" s="6">
        <v>8</v>
      </c>
      <c r="J20" s="254">
        <f t="shared" si="4"/>
        <v>8.0333333333333333E-3</v>
      </c>
      <c r="K20" s="252">
        <f t="shared" si="5"/>
        <v>21.047333333333334</v>
      </c>
      <c r="L20" s="67">
        <v>8.6</v>
      </c>
      <c r="M20" s="6">
        <v>8</v>
      </c>
      <c r="N20" s="6">
        <v>9.1</v>
      </c>
      <c r="O20" s="254">
        <f t="shared" si="6"/>
        <v>8.5666666666666686E-3</v>
      </c>
      <c r="P20" s="252">
        <f t="shared" si="7"/>
        <v>22.44466666666667</v>
      </c>
    </row>
    <row r="21" spans="2:16" ht="15.75" thickBot="1" x14ac:dyDescent="0.3">
      <c r="B21" s="47" t="s">
        <v>43</v>
      </c>
      <c r="C21" s="47" t="s">
        <v>32</v>
      </c>
      <c r="D21" s="47" t="s">
        <v>33</v>
      </c>
      <c r="E21" s="75" t="s">
        <v>268</v>
      </c>
      <c r="F21" s="47"/>
      <c r="G21" s="145">
        <v>8.8000000000000007</v>
      </c>
      <c r="H21" s="40">
        <v>5.9</v>
      </c>
      <c r="I21" s="40">
        <v>2.5</v>
      </c>
      <c r="J21" s="254">
        <f t="shared" si="4"/>
        <v>5.7333333333333342E-3</v>
      </c>
      <c r="K21" s="252">
        <f t="shared" si="5"/>
        <v>15.021333333333336</v>
      </c>
      <c r="L21" s="67">
        <v>5.9</v>
      </c>
      <c r="M21" s="40">
        <v>2.5</v>
      </c>
      <c r="N21" s="6">
        <v>5</v>
      </c>
      <c r="O21" s="254">
        <f t="shared" si="6"/>
        <v>4.4666666666666665E-3</v>
      </c>
      <c r="P21" s="252">
        <f t="shared" si="7"/>
        <v>11.702666666666666</v>
      </c>
    </row>
    <row r="22" spans="2:16" ht="15.75" thickBot="1" x14ac:dyDescent="0.3">
      <c r="B22" s="47" t="s">
        <v>167</v>
      </c>
      <c r="C22" s="47" t="s">
        <v>32</v>
      </c>
      <c r="D22" s="47" t="s">
        <v>168</v>
      </c>
      <c r="E22" s="47" t="s">
        <v>169</v>
      </c>
      <c r="F22" s="47" t="s">
        <v>170</v>
      </c>
      <c r="G22" s="145">
        <v>5</v>
      </c>
      <c r="H22" s="40">
        <v>5.3</v>
      </c>
      <c r="I22" s="40">
        <v>3.6</v>
      </c>
      <c r="J22" s="254">
        <f t="shared" si="4"/>
        <v>4.6333333333333339E-3</v>
      </c>
      <c r="K22" s="252">
        <f t="shared" si="5"/>
        <v>12.139333333333335</v>
      </c>
      <c r="L22" s="67">
        <v>5.3</v>
      </c>
      <c r="M22" s="40">
        <v>3.6</v>
      </c>
      <c r="N22" s="40">
        <v>5.3</v>
      </c>
      <c r="O22" s="254">
        <f t="shared" si="6"/>
        <v>4.7333333333333333E-3</v>
      </c>
      <c r="P22" s="252">
        <f t="shared" si="7"/>
        <v>12.401333333333334</v>
      </c>
    </row>
    <row r="23" spans="2:16" ht="15.75" thickBot="1" x14ac:dyDescent="0.3">
      <c r="B23" s="47" t="s">
        <v>171</v>
      </c>
      <c r="C23" s="47" t="s">
        <v>172</v>
      </c>
      <c r="D23" s="47" t="s">
        <v>8</v>
      </c>
      <c r="E23" s="47" t="s">
        <v>173</v>
      </c>
      <c r="F23" s="47" t="s">
        <v>174</v>
      </c>
      <c r="G23" s="145">
        <v>2.1</v>
      </c>
      <c r="H23" s="40">
        <v>2.1</v>
      </c>
      <c r="I23" s="40">
        <v>1.9</v>
      </c>
      <c r="J23" s="254">
        <f t="shared" si="4"/>
        <v>2.0333333333333332E-3</v>
      </c>
      <c r="K23" s="252">
        <f t="shared" si="5"/>
        <v>5.3273333333333328</v>
      </c>
      <c r="L23" s="67">
        <v>2.1</v>
      </c>
      <c r="M23" s="40">
        <v>1.9</v>
      </c>
      <c r="N23" s="210" t="s">
        <v>316</v>
      </c>
      <c r="O23" s="23" t="s">
        <v>240</v>
      </c>
      <c r="P23" s="42" t="s">
        <v>240</v>
      </c>
    </row>
    <row r="24" spans="2:16" ht="15.75" thickBot="1" x14ac:dyDescent="0.3">
      <c r="B24" s="47" t="s">
        <v>9</v>
      </c>
      <c r="C24" s="47" t="s">
        <v>172</v>
      </c>
      <c r="D24" s="47" t="s">
        <v>8</v>
      </c>
      <c r="E24" s="47" t="s">
        <v>10</v>
      </c>
      <c r="F24" s="47" t="s">
        <v>11</v>
      </c>
      <c r="G24" s="145">
        <v>1.4</v>
      </c>
      <c r="H24" s="40">
        <v>1.2</v>
      </c>
      <c r="I24" s="40">
        <v>1.3</v>
      </c>
      <c r="J24" s="254">
        <f t="shared" si="4"/>
        <v>1.2999999999999997E-3</v>
      </c>
      <c r="K24" s="252">
        <f t="shared" si="5"/>
        <v>3.4059999999999993</v>
      </c>
      <c r="L24" s="67">
        <v>1.2</v>
      </c>
      <c r="M24" s="40">
        <v>1.3</v>
      </c>
      <c r="N24" s="6">
        <v>1</v>
      </c>
      <c r="O24" s="254">
        <f t="shared" si="6"/>
        <v>1.1666666666666668E-3</v>
      </c>
      <c r="P24" s="252">
        <f t="shared" si="7"/>
        <v>3.0566666666666671</v>
      </c>
    </row>
    <row r="25" spans="2:16" ht="15.75" thickBot="1" x14ac:dyDescent="0.3">
      <c r="B25" s="47" t="s">
        <v>175</v>
      </c>
      <c r="C25" s="47" t="s">
        <v>51</v>
      </c>
      <c r="D25" s="47"/>
      <c r="E25" s="46" t="s">
        <v>237</v>
      </c>
      <c r="F25" s="46" t="s">
        <v>237</v>
      </c>
      <c r="G25" s="70">
        <v>15.4</v>
      </c>
      <c r="H25" s="40">
        <v>11.7</v>
      </c>
      <c r="I25" s="40">
        <v>13.1</v>
      </c>
      <c r="J25" s="254">
        <f t="shared" si="4"/>
        <v>1.34E-2</v>
      </c>
      <c r="K25" s="252">
        <f t="shared" si="5"/>
        <v>35.108000000000004</v>
      </c>
      <c r="L25" s="67">
        <v>11.7</v>
      </c>
      <c r="M25" s="40">
        <v>13.1</v>
      </c>
      <c r="N25" s="40">
        <v>14.5</v>
      </c>
      <c r="O25" s="254">
        <f t="shared" si="6"/>
        <v>1.3099999999999999E-2</v>
      </c>
      <c r="P25" s="252">
        <f t="shared" si="7"/>
        <v>34.321999999999996</v>
      </c>
    </row>
    <row r="26" spans="2:16" ht="15.75" thickBot="1" x14ac:dyDescent="0.3">
      <c r="B26" s="47" t="s">
        <v>55</v>
      </c>
      <c r="C26" s="47" t="s">
        <v>16</v>
      </c>
      <c r="D26" s="47" t="s">
        <v>56</v>
      </c>
      <c r="E26" s="47" t="s">
        <v>57</v>
      </c>
      <c r="F26" s="47" t="s">
        <v>177</v>
      </c>
      <c r="G26" s="70">
        <v>1.9</v>
      </c>
      <c r="H26" s="40">
        <v>2.7</v>
      </c>
      <c r="I26" s="40">
        <v>3.6</v>
      </c>
      <c r="J26" s="254">
        <f t="shared" si="4"/>
        <v>2.7333333333333328E-3</v>
      </c>
      <c r="K26" s="252">
        <f t="shared" si="5"/>
        <v>7.1613333333333324</v>
      </c>
      <c r="L26" s="67">
        <v>2.7</v>
      </c>
      <c r="M26" s="40">
        <v>3.6</v>
      </c>
      <c r="N26" s="40">
        <v>1.4</v>
      </c>
      <c r="O26" s="254">
        <f t="shared" si="6"/>
        <v>2.5666666666666667E-3</v>
      </c>
      <c r="P26" s="252">
        <f t="shared" si="7"/>
        <v>6.7246666666666668</v>
      </c>
    </row>
    <row r="27" spans="2:16" ht="15.75" thickBot="1" x14ac:dyDescent="0.3">
      <c r="B27" s="47" t="s">
        <v>59</v>
      </c>
      <c r="C27" s="47" t="s">
        <v>178</v>
      </c>
      <c r="D27" s="47" t="s">
        <v>179</v>
      </c>
      <c r="E27" s="47" t="s">
        <v>180</v>
      </c>
      <c r="F27" s="47" t="s">
        <v>181</v>
      </c>
      <c r="G27" s="70">
        <v>2.1</v>
      </c>
      <c r="H27" s="40">
        <v>2.5</v>
      </c>
      <c r="I27" s="40">
        <v>1.6</v>
      </c>
      <c r="J27" s="254">
        <f t="shared" si="4"/>
        <v>2.0666666666666663E-3</v>
      </c>
      <c r="K27" s="252">
        <f t="shared" si="5"/>
        <v>5.4146666666666654</v>
      </c>
      <c r="L27" s="67">
        <v>2.5</v>
      </c>
      <c r="M27" s="40">
        <v>1.6</v>
      </c>
      <c r="N27" s="40">
        <v>3.2</v>
      </c>
      <c r="O27" s="254">
        <f t="shared" si="6"/>
        <v>2.4333333333333329E-3</v>
      </c>
      <c r="P27" s="252">
        <f t="shared" si="7"/>
        <v>6.375333333333332</v>
      </c>
    </row>
    <row r="28" spans="2:16" ht="15.75" thickBot="1" x14ac:dyDescent="0.3">
      <c r="B28" s="91" t="s">
        <v>266</v>
      </c>
      <c r="C28" s="92" t="s">
        <v>269</v>
      </c>
      <c r="D28" s="92" t="s">
        <v>270</v>
      </c>
      <c r="E28" s="92" t="s">
        <v>271</v>
      </c>
      <c r="F28" s="94"/>
      <c r="G28" s="143" t="s">
        <v>240</v>
      </c>
      <c r="H28" s="9">
        <v>6.1</v>
      </c>
      <c r="I28" s="9">
        <v>5.6</v>
      </c>
      <c r="J28" s="257">
        <f>((H28+I28)/2)/1000</f>
        <v>5.8499999999999993E-3</v>
      </c>
      <c r="K28" s="256">
        <f t="shared" si="5"/>
        <v>15.326999999999998</v>
      </c>
      <c r="L28" s="204">
        <v>6.1</v>
      </c>
      <c r="M28" s="9">
        <v>5.6</v>
      </c>
      <c r="N28" s="9">
        <v>4.0999999999999996</v>
      </c>
      <c r="O28" s="255">
        <f t="shared" si="6"/>
        <v>5.2666666666666669E-3</v>
      </c>
      <c r="P28" s="253">
        <f t="shared" si="7"/>
        <v>13.798666666666668</v>
      </c>
    </row>
    <row r="31" spans="2:16" ht="21.75" thickBot="1" x14ac:dyDescent="0.4">
      <c r="B31" s="162" t="s">
        <v>183</v>
      </c>
      <c r="C31" s="162"/>
      <c r="D31" s="162"/>
      <c r="E31" s="162"/>
      <c r="F31" s="171"/>
    </row>
    <row r="32" spans="2:16" ht="66.75" thickBot="1" x14ac:dyDescent="0.3">
      <c r="B32" s="1" t="s">
        <v>1</v>
      </c>
      <c r="C32" s="1" t="s">
        <v>22</v>
      </c>
      <c r="D32" s="1" t="s">
        <v>3</v>
      </c>
      <c r="E32" s="1" t="s">
        <v>4</v>
      </c>
      <c r="F32" s="1" t="s">
        <v>23</v>
      </c>
      <c r="G32" s="76" t="s">
        <v>250</v>
      </c>
      <c r="H32" s="3" t="s">
        <v>265</v>
      </c>
      <c r="I32" s="3" t="s">
        <v>291</v>
      </c>
      <c r="J32" s="48" t="s">
        <v>292</v>
      </c>
      <c r="K32" s="235" t="s">
        <v>293</v>
      </c>
      <c r="L32" s="76" t="s">
        <v>265</v>
      </c>
      <c r="M32" s="3" t="s">
        <v>291</v>
      </c>
      <c r="N32" s="3" t="s">
        <v>315</v>
      </c>
      <c r="O32" s="61" t="s">
        <v>317</v>
      </c>
      <c r="P32" s="235" t="s">
        <v>318</v>
      </c>
    </row>
    <row r="33" spans="2:16" ht="15.75" thickBot="1" x14ac:dyDescent="0.3">
      <c r="B33" s="47" t="s">
        <v>154</v>
      </c>
      <c r="C33" s="47" t="s">
        <v>155</v>
      </c>
      <c r="D33" s="47" t="s">
        <v>71</v>
      </c>
      <c r="E33" s="47" t="s">
        <v>156</v>
      </c>
      <c r="F33" s="47" t="s">
        <v>157</v>
      </c>
      <c r="G33" s="102">
        <v>0.38</v>
      </c>
      <c r="H33" s="97">
        <v>0.33</v>
      </c>
      <c r="I33" s="210" t="s">
        <v>294</v>
      </c>
      <c r="J33" s="250">
        <f>MAX(G33)/1000</f>
        <v>3.8000000000000002E-4</v>
      </c>
      <c r="K33" s="248">
        <f t="shared" ref="K33:K44" si="8">J33*2620</f>
        <v>0.99560000000000004</v>
      </c>
      <c r="L33" s="199">
        <v>0.33</v>
      </c>
      <c r="M33" s="74" t="s">
        <v>240</v>
      </c>
      <c r="N33" s="210" t="s">
        <v>294</v>
      </c>
      <c r="O33" s="263">
        <f t="shared" ref="O33:O44" si="9">MAX(L33:N33)/1000</f>
        <v>3.3E-4</v>
      </c>
      <c r="P33" s="248">
        <f t="shared" ref="P33:P44" si="10">O33*2620</f>
        <v>0.86460000000000004</v>
      </c>
    </row>
    <row r="34" spans="2:16" ht="15.75" thickBot="1" x14ac:dyDescent="0.3">
      <c r="B34" s="47" t="s">
        <v>159</v>
      </c>
      <c r="C34" s="47" t="s">
        <v>158</v>
      </c>
      <c r="D34" s="47" t="s">
        <v>160</v>
      </c>
      <c r="E34" s="47" t="s">
        <v>84</v>
      </c>
      <c r="F34" s="47" t="s">
        <v>161</v>
      </c>
      <c r="G34" s="102">
        <v>0.59</v>
      </c>
      <c r="H34" s="40">
        <v>0.31</v>
      </c>
      <c r="I34" s="40">
        <v>0.76</v>
      </c>
      <c r="J34" s="250">
        <f t="shared" ref="J34:J44" si="11">MAX(G34:I34)/1000</f>
        <v>7.6000000000000004E-4</v>
      </c>
      <c r="K34" s="248">
        <f t="shared" si="8"/>
        <v>1.9912000000000001</v>
      </c>
      <c r="L34" s="67">
        <v>0.31</v>
      </c>
      <c r="M34" s="40">
        <v>0.76</v>
      </c>
      <c r="N34" s="40">
        <v>0.67</v>
      </c>
      <c r="O34" s="263">
        <f t="shared" si="9"/>
        <v>7.6000000000000004E-4</v>
      </c>
      <c r="P34" s="248">
        <f t="shared" si="10"/>
        <v>1.9912000000000001</v>
      </c>
    </row>
    <row r="35" spans="2:16" ht="15.75" thickBot="1" x14ac:dyDescent="0.3">
      <c r="B35" s="47" t="s">
        <v>162</v>
      </c>
      <c r="C35" s="47" t="s">
        <v>163</v>
      </c>
      <c r="D35" s="47" t="s">
        <v>71</v>
      </c>
      <c r="E35" s="47" t="s">
        <v>156</v>
      </c>
      <c r="F35" s="47" t="s">
        <v>164</v>
      </c>
      <c r="G35" s="102">
        <v>1.69</v>
      </c>
      <c r="H35" s="40">
        <v>1.33</v>
      </c>
      <c r="I35" s="40">
        <v>1.57</v>
      </c>
      <c r="J35" s="250">
        <f t="shared" si="11"/>
        <v>1.6899999999999999E-3</v>
      </c>
      <c r="K35" s="248">
        <f t="shared" si="8"/>
        <v>4.4277999999999995</v>
      </c>
      <c r="L35" s="67">
        <v>1.33</v>
      </c>
      <c r="M35" s="40">
        <v>1.57</v>
      </c>
      <c r="N35" s="40">
        <v>1.02</v>
      </c>
      <c r="O35" s="263">
        <f t="shared" si="9"/>
        <v>1.57E-3</v>
      </c>
      <c r="P35" s="248">
        <f t="shared" si="10"/>
        <v>4.1134000000000004</v>
      </c>
    </row>
    <row r="36" spans="2:16" ht="15.75" thickBot="1" x14ac:dyDescent="0.3">
      <c r="B36" s="47" t="s">
        <v>165</v>
      </c>
      <c r="C36" s="47" t="s">
        <v>32</v>
      </c>
      <c r="D36" s="47" t="s">
        <v>37</v>
      </c>
      <c r="E36" s="47" t="s">
        <v>38</v>
      </c>
      <c r="F36" s="47" t="s">
        <v>166</v>
      </c>
      <c r="G36" s="102">
        <v>0.79</v>
      </c>
      <c r="H36" s="40">
        <v>1.1299999999999999</v>
      </c>
      <c r="I36" s="40">
        <v>0.64</v>
      </c>
      <c r="J36" s="250">
        <f t="shared" si="11"/>
        <v>1.1299999999999999E-3</v>
      </c>
      <c r="K36" s="248">
        <f t="shared" si="8"/>
        <v>2.9605999999999999</v>
      </c>
      <c r="L36" s="67">
        <v>1.1299999999999999</v>
      </c>
      <c r="M36" s="40">
        <v>0.64</v>
      </c>
      <c r="N36" s="40">
        <v>1.32</v>
      </c>
      <c r="O36" s="263">
        <f t="shared" si="9"/>
        <v>1.32E-3</v>
      </c>
      <c r="P36" s="248">
        <f t="shared" si="10"/>
        <v>3.4584000000000001</v>
      </c>
    </row>
    <row r="37" spans="2:16" ht="15.75" thickBot="1" x14ac:dyDescent="0.3">
      <c r="B37" s="47" t="s">
        <v>43</v>
      </c>
      <c r="C37" s="47" t="s">
        <v>32</v>
      </c>
      <c r="D37" s="47" t="s">
        <v>33</v>
      </c>
      <c r="E37" s="75" t="s">
        <v>268</v>
      </c>
      <c r="F37" s="47"/>
      <c r="G37" s="102">
        <v>1.22</v>
      </c>
      <c r="H37" s="40">
        <v>1.1100000000000001</v>
      </c>
      <c r="I37" s="40">
        <v>0.92</v>
      </c>
      <c r="J37" s="250">
        <f t="shared" si="11"/>
        <v>1.2199999999999999E-3</v>
      </c>
      <c r="K37" s="248">
        <f t="shared" si="8"/>
        <v>3.1963999999999997</v>
      </c>
      <c r="L37" s="67">
        <v>1.1100000000000001</v>
      </c>
      <c r="M37" s="40">
        <v>0.92</v>
      </c>
      <c r="N37" s="40">
        <v>0.62</v>
      </c>
      <c r="O37" s="263">
        <f t="shared" si="9"/>
        <v>1.1100000000000001E-3</v>
      </c>
      <c r="P37" s="248">
        <f t="shared" si="10"/>
        <v>2.9082000000000003</v>
      </c>
    </row>
    <row r="38" spans="2:16" ht="15.75" thickBot="1" x14ac:dyDescent="0.3">
      <c r="B38" s="47" t="s">
        <v>167</v>
      </c>
      <c r="C38" s="47" t="s">
        <v>32</v>
      </c>
      <c r="D38" s="47" t="s">
        <v>168</v>
      </c>
      <c r="E38" s="47" t="s">
        <v>169</v>
      </c>
      <c r="F38" s="47" t="s">
        <v>170</v>
      </c>
      <c r="G38" s="102">
        <v>1.72</v>
      </c>
      <c r="H38" s="40">
        <v>0.97</v>
      </c>
      <c r="I38" s="40">
        <v>0.74</v>
      </c>
      <c r="J38" s="250">
        <f t="shared" si="11"/>
        <v>1.72E-3</v>
      </c>
      <c r="K38" s="248">
        <f t="shared" si="8"/>
        <v>4.5064000000000002</v>
      </c>
      <c r="L38" s="67">
        <v>0.97</v>
      </c>
      <c r="M38" s="40">
        <v>0.74</v>
      </c>
      <c r="N38" s="40">
        <v>1.1200000000000001</v>
      </c>
      <c r="O38" s="263">
        <f t="shared" si="9"/>
        <v>1.1200000000000001E-3</v>
      </c>
      <c r="P38" s="248">
        <f t="shared" si="10"/>
        <v>2.9344000000000001</v>
      </c>
    </row>
    <row r="39" spans="2:16" ht="15.75" thickBot="1" x14ac:dyDescent="0.3">
      <c r="B39" s="47" t="s">
        <v>171</v>
      </c>
      <c r="C39" s="47" t="s">
        <v>172</v>
      </c>
      <c r="D39" s="47" t="s">
        <v>8</v>
      </c>
      <c r="E39" s="47" t="s">
        <v>173</v>
      </c>
      <c r="F39" s="47" t="s">
        <v>174</v>
      </c>
      <c r="G39" s="102">
        <v>0.45</v>
      </c>
      <c r="H39" s="97">
        <v>0.37</v>
      </c>
      <c r="I39" s="40">
        <v>0.25</v>
      </c>
      <c r="J39" s="250">
        <f t="shared" si="11"/>
        <v>4.4999999999999999E-4</v>
      </c>
      <c r="K39" s="248">
        <f t="shared" si="8"/>
        <v>1.179</v>
      </c>
      <c r="L39" s="199">
        <v>0.37</v>
      </c>
      <c r="M39" s="40">
        <v>0.25</v>
      </c>
      <c r="N39" s="210" t="s">
        <v>316</v>
      </c>
      <c r="O39" s="263">
        <f>MAX(M39)/1000</f>
        <v>2.5000000000000001E-4</v>
      </c>
      <c r="P39" s="248">
        <f t="shared" si="10"/>
        <v>0.65500000000000003</v>
      </c>
    </row>
    <row r="40" spans="2:16" ht="15.75" thickBot="1" x14ac:dyDescent="0.3">
      <c r="B40" s="47" t="s">
        <v>9</v>
      </c>
      <c r="C40" s="47" t="s">
        <v>172</v>
      </c>
      <c r="D40" s="47" t="s">
        <v>8</v>
      </c>
      <c r="E40" s="47" t="s">
        <v>10</v>
      </c>
      <c r="F40" s="47" t="s">
        <v>11</v>
      </c>
      <c r="G40" s="102">
        <v>0.31</v>
      </c>
      <c r="H40" s="10">
        <v>0.3</v>
      </c>
      <c r="I40" s="40">
        <v>0.28999999999999998</v>
      </c>
      <c r="J40" s="250">
        <f t="shared" si="11"/>
        <v>3.1E-4</v>
      </c>
      <c r="K40" s="248">
        <f t="shared" si="8"/>
        <v>0.81220000000000003</v>
      </c>
      <c r="L40" s="80">
        <v>0.3</v>
      </c>
      <c r="M40" s="40">
        <v>0.28999999999999998</v>
      </c>
      <c r="N40" s="40">
        <v>0.18</v>
      </c>
      <c r="O40" s="263">
        <f t="shared" si="9"/>
        <v>2.9999999999999997E-4</v>
      </c>
      <c r="P40" s="248">
        <f t="shared" si="10"/>
        <v>0.78599999999999992</v>
      </c>
    </row>
    <row r="41" spans="2:16" ht="15.75" thickBot="1" x14ac:dyDescent="0.3">
      <c r="B41" s="47" t="s">
        <v>175</v>
      </c>
      <c r="C41" s="47" t="s">
        <v>51</v>
      </c>
      <c r="D41" s="47"/>
      <c r="E41" s="46" t="s">
        <v>237</v>
      </c>
      <c r="F41" s="46" t="s">
        <v>237</v>
      </c>
      <c r="G41" s="102">
        <v>1.1599999999999999</v>
      </c>
      <c r="H41" s="40">
        <v>1.18</v>
      </c>
      <c r="I41" s="40">
        <v>0.87</v>
      </c>
      <c r="J41" s="250">
        <f t="shared" si="11"/>
        <v>1.1799999999999998E-3</v>
      </c>
      <c r="K41" s="248">
        <f t="shared" si="8"/>
        <v>3.0915999999999997</v>
      </c>
      <c r="L41" s="67">
        <v>1.18</v>
      </c>
      <c r="M41" s="40">
        <v>0.87</v>
      </c>
      <c r="N41" s="40">
        <v>1.1100000000000001</v>
      </c>
      <c r="O41" s="263">
        <f t="shared" si="9"/>
        <v>1.1799999999999998E-3</v>
      </c>
      <c r="P41" s="248">
        <f t="shared" si="10"/>
        <v>3.0915999999999997</v>
      </c>
    </row>
    <row r="42" spans="2:16" ht="15.75" thickBot="1" x14ac:dyDescent="0.3">
      <c r="B42" s="47" t="s">
        <v>55</v>
      </c>
      <c r="C42" s="47" t="s">
        <v>16</v>
      </c>
      <c r="D42" s="47" t="s">
        <v>56</v>
      </c>
      <c r="E42" s="47" t="s">
        <v>57</v>
      </c>
      <c r="F42" s="47" t="s">
        <v>177</v>
      </c>
      <c r="G42" s="102">
        <v>0.55000000000000004</v>
      </c>
      <c r="H42" s="40">
        <v>1.17</v>
      </c>
      <c r="I42" s="40">
        <v>0.98</v>
      </c>
      <c r="J42" s="250">
        <f t="shared" si="11"/>
        <v>1.17E-3</v>
      </c>
      <c r="K42" s="248">
        <f t="shared" si="8"/>
        <v>3.0653999999999999</v>
      </c>
      <c r="L42" s="67">
        <v>1.17</v>
      </c>
      <c r="M42" s="40">
        <v>0.98</v>
      </c>
      <c r="N42" s="10">
        <v>0.2</v>
      </c>
      <c r="O42" s="263">
        <f t="shared" si="9"/>
        <v>1.17E-3</v>
      </c>
      <c r="P42" s="248">
        <f t="shared" si="10"/>
        <v>3.0653999999999999</v>
      </c>
    </row>
    <row r="43" spans="2:16" ht="15.75" thickBot="1" x14ac:dyDescent="0.3">
      <c r="B43" s="47" t="s">
        <v>59</v>
      </c>
      <c r="C43" s="47" t="s">
        <v>178</v>
      </c>
      <c r="D43" s="47" t="s">
        <v>179</v>
      </c>
      <c r="E43" s="47" t="s">
        <v>180</v>
      </c>
      <c r="F43" s="47" t="s">
        <v>181</v>
      </c>
      <c r="G43" s="102">
        <v>0.89</v>
      </c>
      <c r="H43" s="40">
        <v>0.92</v>
      </c>
      <c r="I43" s="40">
        <v>0.48</v>
      </c>
      <c r="J43" s="250">
        <f t="shared" si="11"/>
        <v>9.2000000000000003E-4</v>
      </c>
      <c r="K43" s="248">
        <f t="shared" si="8"/>
        <v>2.4104000000000001</v>
      </c>
      <c r="L43" s="67">
        <v>0.92</v>
      </c>
      <c r="M43" s="40">
        <v>0.48</v>
      </c>
      <c r="N43" s="40">
        <v>0.96</v>
      </c>
      <c r="O43" s="263">
        <f t="shared" si="9"/>
        <v>9.5999999999999992E-4</v>
      </c>
      <c r="P43" s="248">
        <f t="shared" si="10"/>
        <v>2.5151999999999997</v>
      </c>
    </row>
    <row r="44" spans="2:16" ht="15.75" thickBot="1" x14ac:dyDescent="0.3">
      <c r="B44" s="91" t="s">
        <v>266</v>
      </c>
      <c r="C44" s="92" t="s">
        <v>269</v>
      </c>
      <c r="D44" s="92" t="s">
        <v>270</v>
      </c>
      <c r="E44" s="96" t="s">
        <v>271</v>
      </c>
      <c r="F44" s="95"/>
      <c r="G44" s="143" t="s">
        <v>240</v>
      </c>
      <c r="H44" s="9">
        <v>1.98</v>
      </c>
      <c r="I44" s="9">
        <v>1.33</v>
      </c>
      <c r="J44" s="251">
        <f t="shared" si="11"/>
        <v>1.98E-3</v>
      </c>
      <c r="K44" s="249">
        <f t="shared" si="8"/>
        <v>5.1875999999999998</v>
      </c>
      <c r="L44" s="204">
        <v>1.98</v>
      </c>
      <c r="M44" s="9">
        <v>1.33</v>
      </c>
      <c r="N44" s="9">
        <v>1.08</v>
      </c>
      <c r="O44" s="264">
        <f t="shared" si="9"/>
        <v>1.98E-3</v>
      </c>
      <c r="P44" s="249">
        <f t="shared" si="10"/>
        <v>5.1875999999999998</v>
      </c>
    </row>
    <row r="45" spans="2:16" x14ac:dyDescent="0.25">
      <c r="J45" s="26"/>
      <c r="K45" s="207"/>
      <c r="O45" s="26" t="s">
        <v>246</v>
      </c>
      <c r="P45" s="32"/>
    </row>
    <row r="46" spans="2:16" x14ac:dyDescent="0.25">
      <c r="J46" s="26"/>
      <c r="K46" s="207"/>
      <c r="O46" s="26" t="s">
        <v>242</v>
      </c>
      <c r="P46" s="28"/>
    </row>
    <row r="47" spans="2:16" x14ac:dyDescent="0.25">
      <c r="J47" s="26"/>
      <c r="K47" s="207"/>
      <c r="O47" s="26" t="s">
        <v>243</v>
      </c>
      <c r="P47" s="29"/>
    </row>
    <row r="48" spans="2:16" x14ac:dyDescent="0.25">
      <c r="J48" s="26"/>
      <c r="K48" s="208"/>
      <c r="O48" s="26" t="s">
        <v>244</v>
      </c>
      <c r="P48" s="30"/>
    </row>
  </sheetData>
  <mergeCells count="3">
    <mergeCell ref="B15:F15"/>
    <mergeCell ref="B31:F31"/>
    <mergeCell ref="B1:F1"/>
  </mergeCells>
  <pageMargins left="0.7" right="0.7" top="0.75" bottom="0.75" header="0.3" footer="0.3"/>
  <pageSetup orientation="portrait" r:id="rId1"/>
  <ignoredErrors>
    <ignoredError sqref="O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O21"/>
  <sheetViews>
    <sheetView topLeftCell="C1" workbookViewId="0">
      <selection activeCell="H32" sqref="H32"/>
    </sheetView>
  </sheetViews>
  <sheetFormatPr defaultRowHeight="15" x14ac:dyDescent="0.25"/>
  <cols>
    <col min="1" max="1" width="3.85546875" customWidth="1"/>
    <col min="2" max="2" width="12.42578125" customWidth="1"/>
    <col min="3" max="3" width="15.42578125" customWidth="1"/>
    <col min="4" max="4" width="16.42578125" customWidth="1"/>
    <col min="5" max="5" width="28.7109375" customWidth="1"/>
    <col min="6" max="6" width="19.85546875" bestFit="1" customWidth="1"/>
    <col min="8" max="8" width="25.5703125" bestFit="1" customWidth="1"/>
    <col min="9" max="9" width="10.7109375" customWidth="1"/>
    <col min="10" max="10" width="17.7109375" customWidth="1"/>
    <col min="13" max="13" width="25.5703125" bestFit="1" customWidth="1"/>
    <col min="14" max="14" width="16.7109375" customWidth="1"/>
    <col min="15" max="15" width="18.85546875" customWidth="1"/>
  </cols>
  <sheetData>
    <row r="1" spans="2:15" ht="21.75" thickBot="1" x14ac:dyDescent="0.4">
      <c r="B1" s="162" t="s">
        <v>184</v>
      </c>
      <c r="C1" s="175"/>
      <c r="D1" s="175"/>
      <c r="E1" s="175"/>
    </row>
    <row r="2" spans="2:15" ht="66.75" thickBot="1" x14ac:dyDescent="0.3">
      <c r="B2" s="176" t="s">
        <v>142</v>
      </c>
      <c r="C2" s="176" t="s">
        <v>22</v>
      </c>
      <c r="D2" s="176" t="s">
        <v>3</v>
      </c>
      <c r="E2" s="176" t="s">
        <v>185</v>
      </c>
      <c r="F2" s="213" t="s">
        <v>186</v>
      </c>
      <c r="G2" s="44"/>
      <c r="H2" s="69"/>
      <c r="I2" s="270" t="s">
        <v>187</v>
      </c>
      <c r="J2" s="211" t="s">
        <v>188</v>
      </c>
      <c r="K2" s="213" t="s">
        <v>186</v>
      </c>
      <c r="L2" s="44"/>
      <c r="M2" s="44"/>
      <c r="N2" s="270" t="s">
        <v>187</v>
      </c>
      <c r="O2" s="61" t="s">
        <v>188</v>
      </c>
    </row>
    <row r="3" spans="2:15" ht="15.75" thickBot="1" x14ac:dyDescent="0.3">
      <c r="B3" s="176"/>
      <c r="C3" s="176"/>
      <c r="D3" s="177"/>
      <c r="E3" s="177"/>
      <c r="F3" s="128">
        <v>2020</v>
      </c>
      <c r="G3" s="39">
        <v>2021</v>
      </c>
      <c r="H3" s="151">
        <v>2022</v>
      </c>
      <c r="I3" s="271" t="s">
        <v>283</v>
      </c>
      <c r="J3" s="212" t="s">
        <v>283</v>
      </c>
      <c r="K3" s="128">
        <v>2021</v>
      </c>
      <c r="L3" s="39">
        <v>2022</v>
      </c>
      <c r="M3" s="39">
        <v>2023</v>
      </c>
      <c r="N3" s="198" t="s">
        <v>303</v>
      </c>
      <c r="O3" s="132" t="s">
        <v>303</v>
      </c>
    </row>
    <row r="4" spans="2:15" ht="15.75" thickBot="1" x14ac:dyDescent="0.3">
      <c r="B4" s="45">
        <v>180270002</v>
      </c>
      <c r="C4" s="46" t="s">
        <v>155</v>
      </c>
      <c r="D4" s="47" t="s">
        <v>71</v>
      </c>
      <c r="E4" s="47" t="s">
        <v>156</v>
      </c>
      <c r="F4" s="148">
        <v>11</v>
      </c>
      <c r="G4" s="149">
        <v>9</v>
      </c>
      <c r="H4" s="150" t="s">
        <v>294</v>
      </c>
      <c r="I4" s="23" t="s">
        <v>240</v>
      </c>
      <c r="J4" s="267" t="s">
        <v>240</v>
      </c>
      <c r="K4" s="214">
        <v>9</v>
      </c>
      <c r="L4" s="74" t="s">
        <v>240</v>
      </c>
      <c r="M4" s="210" t="s">
        <v>294</v>
      </c>
      <c r="N4" s="23" t="s">
        <v>240</v>
      </c>
      <c r="O4" s="42" t="s">
        <v>240</v>
      </c>
    </row>
    <row r="5" spans="2:15" ht="15.75" thickBot="1" x14ac:dyDescent="0.3">
      <c r="B5" s="45">
        <v>180431004</v>
      </c>
      <c r="C5" s="46" t="s">
        <v>83</v>
      </c>
      <c r="D5" s="47" t="s">
        <v>160</v>
      </c>
      <c r="E5" s="47" t="s">
        <v>84</v>
      </c>
      <c r="F5" s="70">
        <v>4.5</v>
      </c>
      <c r="G5" s="18">
        <v>3.8</v>
      </c>
      <c r="H5" s="18">
        <v>6.5</v>
      </c>
      <c r="I5" s="272">
        <f t="shared" ref="I5:I14" si="0">(F5+G5+H5)/3</f>
        <v>4.9333333333333336</v>
      </c>
      <c r="J5" s="268">
        <f t="shared" ref="J5:J15" si="1">((I5/1000)*2620)</f>
        <v>12.925333333333334</v>
      </c>
      <c r="K5" s="70">
        <v>3.8</v>
      </c>
      <c r="L5" s="18">
        <v>6.5</v>
      </c>
      <c r="M5" s="215" t="s">
        <v>319</v>
      </c>
      <c r="N5" s="23" t="s">
        <v>240</v>
      </c>
      <c r="O5" s="42" t="s">
        <v>240</v>
      </c>
    </row>
    <row r="6" spans="2:15" ht="15.75" thickBot="1" x14ac:dyDescent="0.3">
      <c r="B6" s="45">
        <v>180510002</v>
      </c>
      <c r="C6" s="46" t="s">
        <v>189</v>
      </c>
      <c r="D6" s="47" t="s">
        <v>71</v>
      </c>
      <c r="E6" s="47" t="s">
        <v>156</v>
      </c>
      <c r="F6" s="70">
        <v>59.3</v>
      </c>
      <c r="G6" s="18">
        <v>37</v>
      </c>
      <c r="H6" s="18">
        <v>33.799999999999997</v>
      </c>
      <c r="I6" s="272">
        <f t="shared" si="0"/>
        <v>43.366666666666667</v>
      </c>
      <c r="J6" s="268">
        <f t="shared" si="1"/>
        <v>113.62066666666666</v>
      </c>
      <c r="K6" s="70">
        <v>37</v>
      </c>
      <c r="L6" s="18">
        <v>33.799999999999997</v>
      </c>
      <c r="M6" s="18">
        <v>21.9</v>
      </c>
      <c r="N6" s="272">
        <f t="shared" ref="N5:N14" si="2">(K6+L6+M6)/3</f>
        <v>30.899999999999995</v>
      </c>
      <c r="O6" s="248">
        <f t="shared" ref="O5:O15" si="3">((N6/1000)*2620)</f>
        <v>80.957999999999984</v>
      </c>
    </row>
    <row r="7" spans="2:15" ht="15.75" thickBot="1" x14ac:dyDescent="0.3">
      <c r="B7" s="45">
        <v>180890022</v>
      </c>
      <c r="C7" s="46" t="s">
        <v>6</v>
      </c>
      <c r="D7" s="47" t="s">
        <v>37</v>
      </c>
      <c r="E7" s="47" t="s">
        <v>38</v>
      </c>
      <c r="F7" s="70">
        <v>31.5</v>
      </c>
      <c r="G7" s="18">
        <v>32</v>
      </c>
      <c r="H7" s="18">
        <v>20.399999999999999</v>
      </c>
      <c r="I7" s="272">
        <f t="shared" si="0"/>
        <v>27.966666666666669</v>
      </c>
      <c r="J7" s="268">
        <f t="shared" si="1"/>
        <v>73.272666666666666</v>
      </c>
      <c r="K7" s="70">
        <v>32</v>
      </c>
      <c r="L7" s="18">
        <v>20.399999999999999</v>
      </c>
      <c r="M7" s="18">
        <v>23.5</v>
      </c>
      <c r="N7" s="272">
        <f t="shared" si="2"/>
        <v>25.3</v>
      </c>
      <c r="O7" s="248">
        <f t="shared" si="3"/>
        <v>66.286000000000001</v>
      </c>
    </row>
    <row r="8" spans="2:15" ht="15.75" thickBot="1" x14ac:dyDescent="0.3">
      <c r="B8" s="45">
        <v>180890034</v>
      </c>
      <c r="C8" s="46" t="s">
        <v>6</v>
      </c>
      <c r="D8" s="47" t="s">
        <v>257</v>
      </c>
      <c r="E8" s="75" t="s">
        <v>256</v>
      </c>
      <c r="F8" s="70">
        <v>22.7</v>
      </c>
      <c r="G8" s="18">
        <v>18.5</v>
      </c>
      <c r="H8" s="41">
        <v>10</v>
      </c>
      <c r="I8" s="272">
        <f t="shared" si="0"/>
        <v>17.066666666666666</v>
      </c>
      <c r="J8" s="268">
        <f t="shared" si="1"/>
        <v>44.714666666666666</v>
      </c>
      <c r="K8" s="70">
        <v>18.5</v>
      </c>
      <c r="L8" s="41">
        <v>10</v>
      </c>
      <c r="M8" s="41">
        <v>19.3</v>
      </c>
      <c r="N8" s="272">
        <f t="shared" si="2"/>
        <v>15.933333333333332</v>
      </c>
      <c r="O8" s="248">
        <f t="shared" si="3"/>
        <v>41.745333333333328</v>
      </c>
    </row>
    <row r="9" spans="2:15" ht="15.75" thickBot="1" x14ac:dyDescent="0.3">
      <c r="B9" s="45">
        <v>180892008</v>
      </c>
      <c r="C9" s="46" t="s">
        <v>6</v>
      </c>
      <c r="D9" s="47" t="s">
        <v>168</v>
      </c>
      <c r="E9" s="47" t="s">
        <v>169</v>
      </c>
      <c r="F9" s="145">
        <v>25</v>
      </c>
      <c r="G9" s="18">
        <v>19.3</v>
      </c>
      <c r="H9" s="18">
        <v>13.7</v>
      </c>
      <c r="I9" s="272">
        <f t="shared" si="0"/>
        <v>19.333333333333332</v>
      </c>
      <c r="J9" s="268">
        <f t="shared" si="1"/>
        <v>50.653333333333329</v>
      </c>
      <c r="K9" s="70">
        <v>19.3</v>
      </c>
      <c r="L9" s="18">
        <v>13.7</v>
      </c>
      <c r="M9" s="18">
        <v>21.2</v>
      </c>
      <c r="N9" s="272">
        <f t="shared" si="2"/>
        <v>18.066666666666666</v>
      </c>
      <c r="O9" s="248">
        <f t="shared" si="3"/>
        <v>47.334666666666664</v>
      </c>
    </row>
    <row r="10" spans="2:15" ht="15.75" thickBot="1" x14ac:dyDescent="0.3">
      <c r="B10" s="45">
        <v>180970057</v>
      </c>
      <c r="C10" s="46" t="s">
        <v>7</v>
      </c>
      <c r="D10" s="47" t="s">
        <v>8</v>
      </c>
      <c r="E10" s="47" t="s">
        <v>173</v>
      </c>
      <c r="F10" s="70">
        <v>6.1</v>
      </c>
      <c r="G10" s="100">
        <v>7.6</v>
      </c>
      <c r="H10" s="18">
        <v>6.6</v>
      </c>
      <c r="I10" s="272">
        <f t="shared" si="0"/>
        <v>6.7666666666666657</v>
      </c>
      <c r="J10" s="268">
        <f t="shared" si="1"/>
        <v>17.728666666666665</v>
      </c>
      <c r="K10" s="216">
        <v>7.6</v>
      </c>
      <c r="L10" s="18">
        <v>6.6</v>
      </c>
      <c r="M10" s="210" t="s">
        <v>316</v>
      </c>
      <c r="N10" s="23" t="s">
        <v>240</v>
      </c>
      <c r="O10" s="42" t="s">
        <v>240</v>
      </c>
    </row>
    <row r="11" spans="2:15" ht="15.75" thickBot="1" x14ac:dyDescent="0.3">
      <c r="B11" s="45">
        <v>180970078</v>
      </c>
      <c r="C11" s="46" t="s">
        <v>7</v>
      </c>
      <c r="D11" s="47" t="s">
        <v>8</v>
      </c>
      <c r="E11" s="47" t="s">
        <v>10</v>
      </c>
      <c r="F11" s="70">
        <v>3.7</v>
      </c>
      <c r="G11" s="18">
        <v>2.8</v>
      </c>
      <c r="H11" s="18">
        <v>2.7</v>
      </c>
      <c r="I11" s="272">
        <f t="shared" si="0"/>
        <v>3.0666666666666664</v>
      </c>
      <c r="J11" s="268">
        <f t="shared" si="1"/>
        <v>8.0346666666666664</v>
      </c>
      <c r="K11" s="70">
        <v>2.8</v>
      </c>
      <c r="L11" s="18">
        <v>2.7</v>
      </c>
      <c r="M11" s="18">
        <v>2.6</v>
      </c>
      <c r="N11" s="272">
        <f t="shared" si="2"/>
        <v>2.6999999999999997</v>
      </c>
      <c r="O11" s="248">
        <f t="shared" si="3"/>
        <v>7.073999999999999</v>
      </c>
    </row>
    <row r="12" spans="2:15" ht="15.75" thickBot="1" x14ac:dyDescent="0.3">
      <c r="B12" s="45">
        <v>181270028</v>
      </c>
      <c r="C12" s="46" t="s">
        <v>51</v>
      </c>
      <c r="D12" s="47"/>
      <c r="E12" s="46" t="s">
        <v>176</v>
      </c>
      <c r="F12" s="70">
        <v>80.5</v>
      </c>
      <c r="G12" s="18">
        <v>73</v>
      </c>
      <c r="H12" s="18">
        <v>44.9</v>
      </c>
      <c r="I12" s="272">
        <f t="shared" si="0"/>
        <v>66.13333333333334</v>
      </c>
      <c r="J12" s="268">
        <f t="shared" si="1"/>
        <v>173.26933333333335</v>
      </c>
      <c r="K12" s="70">
        <v>73</v>
      </c>
      <c r="L12" s="18">
        <v>44.9</v>
      </c>
      <c r="M12" s="18">
        <v>79.400000000000006</v>
      </c>
      <c r="N12" s="272">
        <f t="shared" si="2"/>
        <v>65.766666666666666</v>
      </c>
      <c r="O12" s="248">
        <f t="shared" si="3"/>
        <v>172.30866666666668</v>
      </c>
    </row>
    <row r="13" spans="2:15" ht="15.75" thickBot="1" x14ac:dyDescent="0.3">
      <c r="B13" s="45">
        <v>181630021</v>
      </c>
      <c r="C13" s="46" t="s">
        <v>16</v>
      </c>
      <c r="D13" s="47" t="s">
        <v>56</v>
      </c>
      <c r="E13" s="47" t="s">
        <v>57</v>
      </c>
      <c r="F13" s="70">
        <v>6.8</v>
      </c>
      <c r="G13" s="89">
        <v>8.8000000000000007</v>
      </c>
      <c r="H13" s="18">
        <v>10.199999999999999</v>
      </c>
      <c r="I13" s="272">
        <f t="shared" si="0"/>
        <v>8.6</v>
      </c>
      <c r="J13" s="268">
        <f t="shared" si="1"/>
        <v>22.532</v>
      </c>
      <c r="K13" s="217">
        <v>8.8000000000000007</v>
      </c>
      <c r="L13" s="18">
        <v>10.199999999999999</v>
      </c>
      <c r="M13" s="18">
        <v>6.7</v>
      </c>
      <c r="N13" s="272">
        <f t="shared" si="2"/>
        <v>8.5666666666666664</v>
      </c>
      <c r="O13" s="248">
        <f t="shared" si="3"/>
        <v>22.444666666666667</v>
      </c>
    </row>
    <row r="14" spans="2:15" ht="15.75" thickBot="1" x14ac:dyDescent="0.3">
      <c r="B14" s="45">
        <v>181670018</v>
      </c>
      <c r="C14" s="46" t="s">
        <v>60</v>
      </c>
      <c r="D14" s="47" t="s">
        <v>179</v>
      </c>
      <c r="E14" s="47" t="s">
        <v>180</v>
      </c>
      <c r="F14" s="70">
        <v>3.7</v>
      </c>
      <c r="G14" s="89">
        <v>3.6</v>
      </c>
      <c r="H14" s="18">
        <v>3.2</v>
      </c>
      <c r="I14" s="272">
        <f t="shared" si="0"/>
        <v>3.5</v>
      </c>
      <c r="J14" s="268">
        <f t="shared" si="1"/>
        <v>9.17</v>
      </c>
      <c r="K14" s="217">
        <v>3.6</v>
      </c>
      <c r="L14" s="18">
        <v>3.2</v>
      </c>
      <c r="M14" s="18">
        <v>3.6</v>
      </c>
      <c r="N14" s="272">
        <f t="shared" si="2"/>
        <v>3.4666666666666668</v>
      </c>
      <c r="O14" s="248">
        <f t="shared" si="3"/>
        <v>9.0826666666666682</v>
      </c>
    </row>
    <row r="15" spans="2:15" ht="15.75" thickBot="1" x14ac:dyDescent="0.3">
      <c r="B15" s="47" t="s">
        <v>266</v>
      </c>
      <c r="C15" s="46" t="s">
        <v>269</v>
      </c>
      <c r="D15" s="46" t="s">
        <v>270</v>
      </c>
      <c r="E15" s="46" t="s">
        <v>271</v>
      </c>
      <c r="F15" s="147" t="s">
        <v>267</v>
      </c>
      <c r="G15" s="90">
        <v>21.3</v>
      </c>
      <c r="H15" s="24">
        <v>22.7</v>
      </c>
      <c r="I15" s="273">
        <f>(G15+H15)/2</f>
        <v>22</v>
      </c>
      <c r="J15" s="269">
        <f t="shared" si="1"/>
        <v>57.639999999999993</v>
      </c>
      <c r="K15" s="221">
        <v>21.3</v>
      </c>
      <c r="L15" s="24">
        <v>22.7</v>
      </c>
      <c r="M15" s="24">
        <v>19.600000000000001</v>
      </c>
      <c r="N15" s="274">
        <f>(L15+M15)/2</f>
        <v>21.15</v>
      </c>
      <c r="O15" s="249">
        <f t="shared" si="3"/>
        <v>55.412999999999997</v>
      </c>
    </row>
    <row r="16" spans="2:15" x14ac:dyDescent="0.25">
      <c r="B16" s="72"/>
      <c r="C16" s="5"/>
      <c r="D16" s="4"/>
      <c r="E16" s="4"/>
      <c r="I16" s="73" t="s">
        <v>255</v>
      </c>
      <c r="J16" s="27"/>
      <c r="K16" s="218"/>
      <c r="L16" s="218"/>
      <c r="M16" s="218"/>
      <c r="N16" s="219" t="s">
        <v>255</v>
      </c>
      <c r="O16" s="220"/>
    </row>
    <row r="17" spans="9:15" x14ac:dyDescent="0.25">
      <c r="I17" s="26" t="s">
        <v>246</v>
      </c>
      <c r="J17" s="32"/>
      <c r="N17" s="26" t="s">
        <v>246</v>
      </c>
      <c r="O17" s="32"/>
    </row>
    <row r="18" spans="9:15" x14ac:dyDescent="0.25">
      <c r="I18" s="26" t="s">
        <v>242</v>
      </c>
      <c r="J18" s="28"/>
      <c r="N18" s="26" t="s">
        <v>242</v>
      </c>
      <c r="O18" s="28"/>
    </row>
    <row r="19" spans="9:15" x14ac:dyDescent="0.25">
      <c r="I19" s="26" t="s">
        <v>243</v>
      </c>
      <c r="J19" s="29"/>
      <c r="N19" s="26" t="s">
        <v>243</v>
      </c>
      <c r="O19" s="29"/>
    </row>
    <row r="20" spans="9:15" x14ac:dyDescent="0.25">
      <c r="I20" s="26" t="s">
        <v>244</v>
      </c>
      <c r="J20" s="30"/>
      <c r="N20" s="26" t="s">
        <v>244</v>
      </c>
      <c r="O20" s="30"/>
    </row>
    <row r="21" spans="9:15" x14ac:dyDescent="0.25">
      <c r="I21" s="26" t="s">
        <v>272</v>
      </c>
      <c r="J21" s="99"/>
      <c r="N21" s="26" t="s">
        <v>272</v>
      </c>
      <c r="O21" s="99"/>
    </row>
  </sheetData>
  <mergeCells count="5">
    <mergeCell ref="B1:E1"/>
    <mergeCell ref="B2:B3"/>
    <mergeCell ref="C2:C3"/>
    <mergeCell ref="D2:D3"/>
    <mergeCell ref="E2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P23"/>
  <sheetViews>
    <sheetView workbookViewId="0">
      <selection activeCell="P28" sqref="P28"/>
    </sheetView>
  </sheetViews>
  <sheetFormatPr defaultRowHeight="15" x14ac:dyDescent="0.25"/>
  <cols>
    <col min="1" max="1" width="3.5703125" customWidth="1"/>
    <col min="2" max="2" width="11.28515625" customWidth="1"/>
    <col min="3" max="3" width="15.42578125" customWidth="1"/>
    <col min="4" max="4" width="25.7109375" customWidth="1"/>
    <col min="5" max="5" width="13.85546875" customWidth="1"/>
    <col min="6" max="6" width="24.7109375" customWidth="1"/>
    <col min="10" max="10" width="13.7109375" customWidth="1"/>
    <col min="11" max="11" width="17.5703125" customWidth="1"/>
    <col min="15" max="15" width="13.42578125" customWidth="1"/>
    <col min="16" max="16" width="18.28515625" customWidth="1"/>
  </cols>
  <sheetData>
    <row r="2" spans="2:16" ht="21.75" thickBot="1" x14ac:dyDescent="0.4">
      <c r="B2" s="162" t="s">
        <v>190</v>
      </c>
      <c r="C2" s="175"/>
      <c r="D2" s="175"/>
      <c r="E2" s="175"/>
      <c r="F2" s="175"/>
    </row>
    <row r="3" spans="2:16" ht="66" x14ac:dyDescent="0.25">
      <c r="B3" s="180" t="s">
        <v>142</v>
      </c>
      <c r="C3" s="182" t="s">
        <v>22</v>
      </c>
      <c r="D3" s="182" t="s">
        <v>4</v>
      </c>
      <c r="E3" s="182" t="s">
        <v>3</v>
      </c>
      <c r="F3" s="182" t="s">
        <v>23</v>
      </c>
      <c r="G3" s="178" t="s">
        <v>191</v>
      </c>
      <c r="H3" s="178"/>
      <c r="I3" s="178"/>
      <c r="J3" s="43" t="s">
        <v>192</v>
      </c>
      <c r="K3" s="61" t="s">
        <v>193</v>
      </c>
      <c r="L3" s="291" t="s">
        <v>191</v>
      </c>
      <c r="M3" s="178"/>
      <c r="N3" s="178"/>
      <c r="O3" s="43" t="s">
        <v>192</v>
      </c>
      <c r="P3" s="61" t="s">
        <v>193</v>
      </c>
    </row>
    <row r="4" spans="2:16" x14ac:dyDescent="0.25">
      <c r="B4" s="181"/>
      <c r="C4" s="183"/>
      <c r="D4" s="183"/>
      <c r="E4" s="183"/>
      <c r="F4" s="184"/>
      <c r="G4" s="8">
        <v>2020</v>
      </c>
      <c r="H4" s="8">
        <v>2021</v>
      </c>
      <c r="I4" s="8">
        <v>2022</v>
      </c>
      <c r="J4" s="57" t="s">
        <v>283</v>
      </c>
      <c r="K4" s="284" t="s">
        <v>283</v>
      </c>
      <c r="L4" s="231">
        <v>2021</v>
      </c>
      <c r="M4" s="8">
        <v>2022</v>
      </c>
      <c r="N4" s="8">
        <v>2023</v>
      </c>
      <c r="O4" s="57" t="s">
        <v>303</v>
      </c>
      <c r="P4" s="284" t="s">
        <v>303</v>
      </c>
    </row>
    <row r="5" spans="2:16" x14ac:dyDescent="0.25">
      <c r="B5" s="152" t="s">
        <v>165</v>
      </c>
      <c r="C5" s="154" t="s">
        <v>194</v>
      </c>
      <c r="D5" s="153" t="s">
        <v>38</v>
      </c>
      <c r="E5" s="153" t="s">
        <v>37</v>
      </c>
      <c r="F5" s="153" t="s">
        <v>195</v>
      </c>
      <c r="G5" s="12">
        <v>38.5</v>
      </c>
      <c r="H5" s="97">
        <v>44</v>
      </c>
      <c r="I5" s="40">
        <v>47</v>
      </c>
      <c r="J5" s="288">
        <v>47</v>
      </c>
      <c r="K5" s="285">
        <f>((J5/1000)*1880)</f>
        <v>88.36</v>
      </c>
      <c r="L5" s="199">
        <v>44</v>
      </c>
      <c r="M5" s="40">
        <v>47</v>
      </c>
      <c r="N5" s="40">
        <v>44</v>
      </c>
      <c r="O5" s="288">
        <f>(L5+M5+N5)/3</f>
        <v>45</v>
      </c>
      <c r="P5" s="285">
        <f>((O5/1000)*1880)</f>
        <v>84.6</v>
      </c>
    </row>
    <row r="6" spans="2:16" x14ac:dyDescent="0.25">
      <c r="B6" s="152" t="s">
        <v>9</v>
      </c>
      <c r="C6" s="154" t="s">
        <v>196</v>
      </c>
      <c r="D6" s="155" t="s">
        <v>197</v>
      </c>
      <c r="E6" s="156" t="s">
        <v>198</v>
      </c>
      <c r="F6" s="155" t="s">
        <v>197</v>
      </c>
      <c r="G6" s="17">
        <v>39</v>
      </c>
      <c r="H6" s="40">
        <v>36</v>
      </c>
      <c r="I6" s="40">
        <v>35</v>
      </c>
      <c r="J6" s="289">
        <v>36</v>
      </c>
      <c r="K6" s="286">
        <f>((J6/1000)*1880)</f>
        <v>67.679999999999993</v>
      </c>
      <c r="L6" s="67">
        <v>36</v>
      </c>
      <c r="M6" s="40">
        <v>35</v>
      </c>
      <c r="N6" s="40">
        <v>34</v>
      </c>
      <c r="O6" s="292">
        <f>(L6+M6+N6)/3</f>
        <v>35</v>
      </c>
      <c r="P6" s="286">
        <f>((O6/1000)*1880)</f>
        <v>65.800000000000011</v>
      </c>
    </row>
    <row r="7" spans="2:16" x14ac:dyDescent="0.25">
      <c r="B7" s="152" t="s">
        <v>12</v>
      </c>
      <c r="C7" s="154" t="s">
        <v>196</v>
      </c>
      <c r="D7" s="155" t="s">
        <v>199</v>
      </c>
      <c r="E7" s="156" t="s">
        <v>8</v>
      </c>
      <c r="F7" s="155" t="s">
        <v>199</v>
      </c>
      <c r="G7" s="17">
        <v>38</v>
      </c>
      <c r="H7" s="40">
        <v>40</v>
      </c>
      <c r="I7" s="40">
        <v>43</v>
      </c>
      <c r="J7" s="289">
        <f>(G7+H7+I7)/3</f>
        <v>40.333333333333336</v>
      </c>
      <c r="K7" s="286">
        <f>((J7/1000)*1880)</f>
        <v>75.826666666666682</v>
      </c>
      <c r="L7" s="67">
        <v>40</v>
      </c>
      <c r="M7" s="40">
        <v>43</v>
      </c>
      <c r="N7" s="40">
        <v>44</v>
      </c>
      <c r="O7" s="289">
        <f>(L7+M7+N7)/3</f>
        <v>42.333333333333336</v>
      </c>
      <c r="P7" s="286">
        <f>((O7/1000)*1880)</f>
        <v>79.586666666666673</v>
      </c>
    </row>
    <row r="8" spans="2:16" x14ac:dyDescent="0.25">
      <c r="B8" s="152" t="s">
        <v>200</v>
      </c>
      <c r="C8" s="154" t="s">
        <v>201</v>
      </c>
      <c r="D8" s="153" t="s">
        <v>202</v>
      </c>
      <c r="E8" s="153" t="s">
        <v>120</v>
      </c>
      <c r="F8" s="153" t="s">
        <v>122</v>
      </c>
      <c r="G8" s="38">
        <v>38</v>
      </c>
      <c r="H8" s="40">
        <v>37</v>
      </c>
      <c r="I8" s="40">
        <v>33</v>
      </c>
      <c r="J8" s="288">
        <v>34</v>
      </c>
      <c r="K8" s="285">
        <f>((J8/1000)*1880)</f>
        <v>63.92</v>
      </c>
      <c r="L8" s="67">
        <v>37</v>
      </c>
      <c r="M8" s="40">
        <v>33</v>
      </c>
      <c r="N8" s="40">
        <v>30</v>
      </c>
      <c r="O8" s="288">
        <f>(L8+M8+N8)/3</f>
        <v>33.333333333333336</v>
      </c>
      <c r="P8" s="285">
        <f>((O8/1000)*1880)</f>
        <v>62.666666666666664</v>
      </c>
    </row>
    <row r="9" spans="2:16" ht="15" customHeight="1" thickBot="1" x14ac:dyDescent="0.3">
      <c r="B9" s="91" t="s">
        <v>55</v>
      </c>
      <c r="C9" s="158" t="s">
        <v>203</v>
      </c>
      <c r="D9" s="159" t="s">
        <v>57</v>
      </c>
      <c r="E9" s="159" t="s">
        <v>56</v>
      </c>
      <c r="F9" s="157" t="s">
        <v>58</v>
      </c>
      <c r="G9" s="19">
        <v>30</v>
      </c>
      <c r="H9" s="9">
        <v>30</v>
      </c>
      <c r="I9" s="9">
        <v>30</v>
      </c>
      <c r="J9" s="290">
        <f>(G9+H9+I9)/3</f>
        <v>30</v>
      </c>
      <c r="K9" s="287">
        <f>((J9/1000)*1880)</f>
        <v>56.4</v>
      </c>
      <c r="L9" s="204">
        <v>30</v>
      </c>
      <c r="M9" s="9">
        <v>30</v>
      </c>
      <c r="N9" s="9">
        <v>25</v>
      </c>
      <c r="O9" s="290">
        <f>(L9+M9+N9)/3</f>
        <v>28.333333333333332</v>
      </c>
      <c r="P9" s="287">
        <f>((O9/1000)*1880)</f>
        <v>53.266666666666666</v>
      </c>
    </row>
    <row r="10" spans="2:16" ht="15" customHeight="1" x14ac:dyDescent="0.25">
      <c r="B10" s="4"/>
      <c r="C10" s="59"/>
      <c r="D10" s="60"/>
      <c r="E10" s="60"/>
      <c r="F10" s="4"/>
      <c r="J10" s="26" t="s">
        <v>246</v>
      </c>
      <c r="K10" s="32"/>
      <c r="O10" s="26" t="s">
        <v>246</v>
      </c>
      <c r="P10" s="32"/>
    </row>
    <row r="11" spans="2:16" ht="15" customHeight="1" x14ac:dyDescent="0.25">
      <c r="B11" s="4"/>
      <c r="C11" s="59"/>
      <c r="D11" s="60"/>
      <c r="E11" s="60"/>
      <c r="F11" s="4"/>
      <c r="J11" s="26" t="s">
        <v>242</v>
      </c>
      <c r="K11" s="28"/>
      <c r="O11" s="26" t="s">
        <v>242</v>
      </c>
      <c r="P11" s="28"/>
    </row>
    <row r="12" spans="2:16" ht="15" customHeight="1" x14ac:dyDescent="0.25">
      <c r="B12" s="4"/>
      <c r="C12" s="59"/>
      <c r="D12" s="60"/>
      <c r="E12" s="60"/>
      <c r="F12" s="4"/>
      <c r="J12" s="26" t="s">
        <v>243</v>
      </c>
      <c r="K12" s="29"/>
      <c r="O12" s="26" t="s">
        <v>243</v>
      </c>
      <c r="P12" s="29"/>
    </row>
    <row r="13" spans="2:16" x14ac:dyDescent="0.25">
      <c r="J13" s="26" t="s">
        <v>244</v>
      </c>
      <c r="K13" s="30"/>
      <c r="O13" s="26" t="s">
        <v>244</v>
      </c>
      <c r="P13" s="30"/>
    </row>
    <row r="15" spans="2:16" ht="21.75" thickBot="1" x14ac:dyDescent="0.4">
      <c r="B15" s="172" t="s">
        <v>204</v>
      </c>
      <c r="C15" s="179"/>
      <c r="D15" s="179"/>
      <c r="E15" s="179"/>
      <c r="F15" s="179"/>
    </row>
    <row r="16" spans="2:16" ht="66" x14ac:dyDescent="0.25">
      <c r="B16" s="7" t="s">
        <v>1</v>
      </c>
      <c r="C16" s="2" t="s">
        <v>22</v>
      </c>
      <c r="D16" s="2" t="s">
        <v>3</v>
      </c>
      <c r="E16" s="2" t="s">
        <v>4</v>
      </c>
      <c r="F16" s="2" t="s">
        <v>205</v>
      </c>
      <c r="G16" s="2" t="s">
        <v>251</v>
      </c>
      <c r="H16" s="2" t="s">
        <v>262</v>
      </c>
      <c r="I16" s="2" t="s">
        <v>295</v>
      </c>
      <c r="J16" s="48" t="s">
        <v>292</v>
      </c>
      <c r="K16" s="61" t="s">
        <v>293</v>
      </c>
      <c r="L16" s="7" t="s">
        <v>262</v>
      </c>
      <c r="M16" s="2" t="s">
        <v>295</v>
      </c>
      <c r="N16" s="2" t="s">
        <v>321</v>
      </c>
      <c r="O16" s="48" t="s">
        <v>317</v>
      </c>
      <c r="P16" s="61" t="s">
        <v>318</v>
      </c>
    </row>
    <row r="17" spans="2:16" x14ac:dyDescent="0.25">
      <c r="B17" s="152" t="s">
        <v>165</v>
      </c>
      <c r="C17" s="153" t="s">
        <v>6</v>
      </c>
      <c r="D17" s="153" t="s">
        <v>37</v>
      </c>
      <c r="E17" s="153" t="s">
        <v>38</v>
      </c>
      <c r="F17" s="153" t="s">
        <v>195</v>
      </c>
      <c r="G17" s="127">
        <v>9</v>
      </c>
      <c r="H17" s="10">
        <v>9</v>
      </c>
      <c r="I17" s="10">
        <v>9</v>
      </c>
      <c r="J17" s="295">
        <f>MAX(G17:I17)/1000</f>
        <v>8.9999999999999993E-3</v>
      </c>
      <c r="K17" s="293">
        <f>J17*1880</f>
        <v>16.919999999999998</v>
      </c>
      <c r="L17" s="80">
        <v>9</v>
      </c>
      <c r="M17" s="10">
        <v>9</v>
      </c>
      <c r="N17" s="10">
        <v>7</v>
      </c>
      <c r="O17" s="295">
        <f>MAX(L17:N17)/1000</f>
        <v>8.9999999999999993E-3</v>
      </c>
      <c r="P17" s="293">
        <f>O17*1880</f>
        <v>16.919999999999998</v>
      </c>
    </row>
    <row r="18" spans="2:16" x14ac:dyDescent="0.25">
      <c r="B18" s="152" t="s">
        <v>9</v>
      </c>
      <c r="C18" s="154" t="s">
        <v>196</v>
      </c>
      <c r="D18" s="155" t="s">
        <v>197</v>
      </c>
      <c r="E18" s="156" t="s">
        <v>198</v>
      </c>
      <c r="F18" s="155" t="s">
        <v>197</v>
      </c>
      <c r="G18" s="37">
        <v>8</v>
      </c>
      <c r="H18" s="10">
        <v>8</v>
      </c>
      <c r="I18" s="10">
        <v>5</v>
      </c>
      <c r="J18" s="295">
        <f>MAX(G18:I18)/1000</f>
        <v>8.0000000000000002E-3</v>
      </c>
      <c r="K18" s="293">
        <f>J18*1880</f>
        <v>15.040000000000001</v>
      </c>
      <c r="L18" s="80">
        <v>8</v>
      </c>
      <c r="M18" s="10">
        <v>5</v>
      </c>
      <c r="N18" s="10">
        <v>6</v>
      </c>
      <c r="O18" s="295">
        <f>MAX(L18:N18)/1000</f>
        <v>8.0000000000000002E-3</v>
      </c>
      <c r="P18" s="293">
        <f>O18*1880</f>
        <v>15.040000000000001</v>
      </c>
    </row>
    <row r="19" spans="2:16" x14ac:dyDescent="0.25">
      <c r="B19" s="152" t="s">
        <v>12</v>
      </c>
      <c r="C19" s="154" t="s">
        <v>196</v>
      </c>
      <c r="D19" s="155" t="s">
        <v>199</v>
      </c>
      <c r="E19" s="156" t="s">
        <v>8</v>
      </c>
      <c r="F19" s="155" t="s">
        <v>199</v>
      </c>
      <c r="G19" s="37">
        <v>11</v>
      </c>
      <c r="H19" s="10">
        <v>12</v>
      </c>
      <c r="I19" s="10">
        <v>11</v>
      </c>
      <c r="J19" s="295">
        <f>MAX(G19:I19)/1000</f>
        <v>1.2E-2</v>
      </c>
      <c r="K19" s="293">
        <f>J19*1880</f>
        <v>22.56</v>
      </c>
      <c r="L19" s="80">
        <v>12</v>
      </c>
      <c r="M19" s="10">
        <v>11</v>
      </c>
      <c r="N19" s="10">
        <v>13</v>
      </c>
      <c r="O19" s="295">
        <f>MAX(L19:N19)/1000</f>
        <v>1.2999999999999999E-2</v>
      </c>
      <c r="P19" s="293">
        <f>O19*1880</f>
        <v>24.439999999999998</v>
      </c>
    </row>
    <row r="20" spans="2:16" x14ac:dyDescent="0.25">
      <c r="B20" s="152" t="s">
        <v>200</v>
      </c>
      <c r="C20" s="153" t="s">
        <v>206</v>
      </c>
      <c r="D20" s="153" t="s">
        <v>207</v>
      </c>
      <c r="E20" s="153" t="s">
        <v>202</v>
      </c>
      <c r="F20" s="153" t="s">
        <v>122</v>
      </c>
      <c r="G20" s="37">
        <v>4</v>
      </c>
      <c r="H20" s="35">
        <v>5</v>
      </c>
      <c r="I20" s="10">
        <v>5</v>
      </c>
      <c r="J20" s="295">
        <f>MAX(G20:I20)/1000</f>
        <v>5.0000000000000001E-3</v>
      </c>
      <c r="K20" s="293">
        <f>J20*1880</f>
        <v>9.4</v>
      </c>
      <c r="L20" s="82">
        <v>5</v>
      </c>
      <c r="M20" s="10">
        <v>5</v>
      </c>
      <c r="N20" s="10">
        <v>4</v>
      </c>
      <c r="O20" s="295">
        <f>MAX(L20:N20)/1000</f>
        <v>5.0000000000000001E-3</v>
      </c>
      <c r="P20" s="293">
        <f>O20*1880</f>
        <v>9.4</v>
      </c>
    </row>
    <row r="21" spans="2:16" ht="15.75" thickBot="1" x14ac:dyDescent="0.3">
      <c r="B21" s="91" t="s">
        <v>55</v>
      </c>
      <c r="C21" s="157" t="s">
        <v>16</v>
      </c>
      <c r="D21" s="157" t="s">
        <v>56</v>
      </c>
      <c r="E21" s="157" t="s">
        <v>208</v>
      </c>
      <c r="F21" s="157" t="s">
        <v>58</v>
      </c>
      <c r="G21" s="160">
        <v>7</v>
      </c>
      <c r="H21" s="11">
        <v>5</v>
      </c>
      <c r="I21" s="11">
        <v>5</v>
      </c>
      <c r="J21" s="296">
        <f>MAX(G21:I21)/1000</f>
        <v>7.0000000000000001E-3</v>
      </c>
      <c r="K21" s="294">
        <f>J21*1880</f>
        <v>13.16</v>
      </c>
      <c r="L21" s="83">
        <v>5</v>
      </c>
      <c r="M21" s="11">
        <v>5</v>
      </c>
      <c r="N21" s="11">
        <v>3</v>
      </c>
      <c r="O21" s="296">
        <f>MAX(L21:N21)/1000</f>
        <v>5.0000000000000001E-3</v>
      </c>
      <c r="P21" s="294">
        <f>O21*1880</f>
        <v>9.4</v>
      </c>
    </row>
    <row r="22" spans="2:16" x14ac:dyDescent="0.25">
      <c r="J22" s="26" t="s">
        <v>246</v>
      </c>
      <c r="K22" s="32"/>
      <c r="O22" s="26" t="s">
        <v>246</v>
      </c>
      <c r="P22" s="32"/>
    </row>
    <row r="23" spans="2:16" x14ac:dyDescent="0.25">
      <c r="J23" s="26" t="s">
        <v>242</v>
      </c>
      <c r="K23" s="28"/>
      <c r="O23" s="26" t="s">
        <v>242</v>
      </c>
      <c r="P23" s="28"/>
    </row>
  </sheetData>
  <mergeCells count="9">
    <mergeCell ref="L3:N3"/>
    <mergeCell ref="G3:I3"/>
    <mergeCell ref="B15:F15"/>
    <mergeCell ref="B2:F2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9"/>
  <sheetViews>
    <sheetView workbookViewId="0">
      <selection activeCell="E21" sqref="E21"/>
    </sheetView>
  </sheetViews>
  <sheetFormatPr defaultRowHeight="15" x14ac:dyDescent="0.25"/>
  <cols>
    <col min="1" max="1" width="13.5703125" customWidth="1"/>
    <col min="2" max="2" width="16.85546875" bestFit="1" customWidth="1"/>
    <col min="3" max="3" width="16.7109375" bestFit="1" customWidth="1"/>
    <col min="4" max="4" width="27" bestFit="1" customWidth="1"/>
    <col min="5" max="5" width="60.140625" customWidth="1"/>
    <col min="6" max="6" width="18.5703125" customWidth="1"/>
    <col min="7" max="7" width="20.28515625" customWidth="1"/>
  </cols>
  <sheetData>
    <row r="1" spans="1:7" x14ac:dyDescent="0.25">
      <c r="A1" s="185" t="s">
        <v>209</v>
      </c>
      <c r="B1" s="185"/>
      <c r="C1" s="185"/>
      <c r="D1" s="185"/>
      <c r="E1" s="185"/>
    </row>
    <row r="2" spans="1:7" ht="15.75" thickBot="1" x14ac:dyDescent="0.3">
      <c r="A2" s="175"/>
      <c r="B2" s="175"/>
      <c r="C2" s="175"/>
      <c r="D2" s="175"/>
      <c r="E2" s="175"/>
    </row>
    <row r="3" spans="1:7" ht="66.75" thickBot="1" x14ac:dyDescent="0.3">
      <c r="A3" s="1" t="s">
        <v>142</v>
      </c>
      <c r="B3" s="1" t="s">
        <v>22</v>
      </c>
      <c r="C3" s="1" t="s">
        <v>3</v>
      </c>
      <c r="D3" s="1" t="s">
        <v>4</v>
      </c>
      <c r="E3" s="1" t="s">
        <v>23</v>
      </c>
      <c r="F3" s="222" t="s">
        <v>296</v>
      </c>
      <c r="G3" s="222" t="s">
        <v>320</v>
      </c>
    </row>
    <row r="4" spans="1:7" ht="15.75" thickBot="1" x14ac:dyDescent="0.3">
      <c r="A4" s="62" t="s">
        <v>210</v>
      </c>
      <c r="B4" s="47" t="s">
        <v>74</v>
      </c>
      <c r="C4" s="47" t="s">
        <v>211</v>
      </c>
      <c r="D4" s="47" t="s">
        <v>212</v>
      </c>
      <c r="E4" s="55" t="s">
        <v>233</v>
      </c>
      <c r="F4" s="223">
        <v>0.05</v>
      </c>
      <c r="G4" s="225">
        <v>0.04</v>
      </c>
    </row>
    <row r="5" spans="1:7" ht="15.75" thickBot="1" x14ac:dyDescent="0.3">
      <c r="A5" s="62" t="s">
        <v>43</v>
      </c>
      <c r="B5" s="47" t="s">
        <v>6</v>
      </c>
      <c r="C5" s="47" t="s">
        <v>213</v>
      </c>
      <c r="D5" s="47" t="s">
        <v>234</v>
      </c>
      <c r="E5" s="47" t="s">
        <v>234</v>
      </c>
      <c r="F5" s="223">
        <v>0.01</v>
      </c>
      <c r="G5" s="225">
        <v>0.01</v>
      </c>
    </row>
    <row r="6" spans="1:7" ht="15.75" thickBot="1" x14ac:dyDescent="0.3">
      <c r="A6" s="62" t="s">
        <v>214</v>
      </c>
      <c r="B6" s="47" t="s">
        <v>6</v>
      </c>
      <c r="C6" s="47" t="s">
        <v>215</v>
      </c>
      <c r="D6" s="47" t="s">
        <v>235</v>
      </c>
      <c r="E6" s="47" t="s">
        <v>236</v>
      </c>
      <c r="F6" s="224">
        <v>0.16</v>
      </c>
      <c r="G6" s="226">
        <v>0.16</v>
      </c>
    </row>
    <row r="7" spans="1:7" x14ac:dyDescent="0.25">
      <c r="F7" s="63" t="s">
        <v>252</v>
      </c>
      <c r="G7" s="27"/>
    </row>
    <row r="8" spans="1:7" x14ac:dyDescent="0.25">
      <c r="F8" s="26" t="s">
        <v>246</v>
      </c>
      <c r="G8" s="32"/>
    </row>
    <row r="9" spans="1:7" x14ac:dyDescent="0.25">
      <c r="F9" s="26" t="s">
        <v>242</v>
      </c>
      <c r="G9" s="28"/>
    </row>
  </sheetData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 1-HR, 8-HR</vt:lpstr>
      <vt:lpstr>PM10 24-HR, Annual</vt:lpstr>
      <vt:lpstr>PM2.5 Annual</vt:lpstr>
      <vt:lpstr>PM2.5 24-Hour</vt:lpstr>
      <vt:lpstr>SO2 3-HR, 24-Hr, Annual</vt:lpstr>
      <vt:lpstr>SO2 1-Hour</vt:lpstr>
      <vt:lpstr>NO2 1-Hour, Annual</vt:lpstr>
      <vt:lpstr>PB 3-Month Average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mboner</dc:creator>
  <cp:keywords/>
  <dc:description/>
  <cp:lastModifiedBy>BONER, MICHELE</cp:lastModifiedBy>
  <cp:revision/>
  <dcterms:created xsi:type="dcterms:W3CDTF">2014-02-18T13:58:50Z</dcterms:created>
  <dcterms:modified xsi:type="dcterms:W3CDTF">2024-04-16T16:59:17Z</dcterms:modified>
  <cp:category/>
  <cp:contentStatus/>
</cp:coreProperties>
</file>