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6E7354FA-24B7-41DE-B4A1-00E7A0C7355F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Diesel - hp" sheetId="2" r:id="rId1"/>
    <sheet name="Diesel - MMBtu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E28" i="2"/>
  <c r="D28" i="2"/>
  <c r="E58" i="2" l="1"/>
  <c r="D58" i="2"/>
  <c r="I41" i="2"/>
  <c r="H41" i="2"/>
  <c r="G41" i="2"/>
  <c r="F41" i="2"/>
  <c r="E41" i="2"/>
  <c r="D41" i="2"/>
  <c r="C41" i="2"/>
  <c r="F28" i="2"/>
  <c r="C59" i="2"/>
  <c r="F30" i="2" l="1"/>
  <c r="I30" i="2"/>
  <c r="C42" i="2"/>
  <c r="H42" i="2"/>
  <c r="D42" i="2"/>
  <c r="E30" i="2"/>
  <c r="G42" i="2"/>
  <c r="E59" i="2"/>
  <c r="D30" i="2"/>
  <c r="H30" i="2"/>
  <c r="F42" i="2"/>
  <c r="D59" i="2"/>
  <c r="C30" i="2"/>
  <c r="G30" i="2"/>
  <c r="E42" i="2"/>
  <c r="I42" i="2"/>
  <c r="I62" i="2" l="1"/>
  <c r="I47" i="2"/>
  <c r="I61" i="2"/>
  <c r="D28" i="1"/>
  <c r="E28" i="1"/>
  <c r="E55" i="1"/>
  <c r="D55" i="1"/>
  <c r="D23" i="1"/>
  <c r="C41" i="1" s="1"/>
  <c r="F28" i="1"/>
  <c r="E56" i="1" l="1"/>
  <c r="D56" i="1"/>
  <c r="D30" i="1"/>
  <c r="D41" i="1"/>
  <c r="C30" i="1"/>
  <c r="F30" i="1"/>
  <c r="H30" i="1"/>
  <c r="C56" i="1"/>
  <c r="I30" i="1"/>
  <c r="G30" i="1"/>
  <c r="E30" i="1"/>
  <c r="H41" i="1"/>
  <c r="I41" i="1"/>
  <c r="G41" i="1"/>
  <c r="F41" i="1"/>
  <c r="E41" i="1"/>
  <c r="I59" i="1" l="1"/>
  <c r="I58" i="1"/>
  <c r="I44" i="1"/>
</calcChain>
</file>

<file path=xl/sharedStrings.xml><?xml version="1.0" encoding="utf-8"?>
<sst xmlns="http://schemas.openxmlformats.org/spreadsheetml/2006/main" count="119" uniqueCount="63">
  <si>
    <t>Pollutant</t>
  </si>
  <si>
    <t>PM*</t>
  </si>
  <si>
    <t>PM10*</t>
  </si>
  <si>
    <t>SO2</t>
  </si>
  <si>
    <t>NOx</t>
  </si>
  <si>
    <t>VOC</t>
  </si>
  <si>
    <t>CO</t>
  </si>
  <si>
    <t>Emission Factor in lb/MMBtu</t>
  </si>
  <si>
    <t>Potential Emission in tons/yr</t>
  </si>
  <si>
    <t>Emission Factor in lb/hp-hr</t>
  </si>
  <si>
    <t>Methodology</t>
  </si>
  <si>
    <t>Potential Throughput (MMBtu/yr) = [Heat Input Capacity (MMBtu/hr)] * [Maximum Hours Operated per Year]</t>
  </si>
  <si>
    <t>Acetaldehyde</t>
  </si>
  <si>
    <t>Acrolein</t>
  </si>
  <si>
    <t>Benzene</t>
  </si>
  <si>
    <t>Formaldehyde</t>
  </si>
  <si>
    <t>Toluene</t>
  </si>
  <si>
    <t>Xylene</t>
  </si>
  <si>
    <t>Total PAH</t>
  </si>
  <si>
    <t>Potential Throughput (hp-hr/yr) = [Output Horsepower Rating (hp)] * [Maximum Hours Operated per Year]</t>
  </si>
  <si>
    <t>Potential Emission (tons/yr) = [Potential Throughput (hp-hr/yr)] * [Emission Factor (lb/hp-hr)] / [2,000 lb/ton]</t>
  </si>
  <si>
    <t>Potential Emission (tons/yr) = [Potential Throughput (MMBtu/yr)] * [Emission Factor (lb/MMBtu)] / [2,000 lb/ton]</t>
  </si>
  <si>
    <t>Output Rating (&gt;600 HP)</t>
  </si>
  <si>
    <t>Large Reciprocating Internal Combustion Engines - Diesel Fuel</t>
  </si>
  <si>
    <t>(1.01S)</t>
  </si>
  <si>
    <t>**see below</t>
  </si>
  <si>
    <t>**NOx emissions:  uncontrolled = 3.2 lb/MMBtu, controlled with ignition timing retard = 1.9 lb/MMBtu</t>
  </si>
  <si>
    <t>**NOx emission factor:  uncontrolled = 0.024 lb/hp-hr, controlled by ignition timing retard = 0.013 lb/hp-hr</t>
  </si>
  <si>
    <t>(.00809S)</t>
  </si>
  <si>
    <t>HAPs***</t>
  </si>
  <si>
    <t>***PAH = Polyaromatic Hydrocarbon  (PAHs are considered HAPs, since they are considered Polycyclic Organic Matter)</t>
  </si>
  <si>
    <t>Hazardous Air Pollutants (HAPs)</t>
  </si>
  <si>
    <t>Emission Factor in lb/hp-hr****</t>
  </si>
  <si>
    <t>Maximum Input Rate (&gt;4.2 MMBtu/hr)</t>
  </si>
  <si>
    <t>CO2</t>
  </si>
  <si>
    <t>CH4</t>
  </si>
  <si>
    <t>N2O</t>
  </si>
  <si>
    <t xml:space="preserve">Emission Factors are from AP 42 (Supplement B 10/96) Tables 3.4-1 , 3.4-2, 3.4-3, and 3.4-4.  </t>
  </si>
  <si>
    <t>direct PM2.5*</t>
  </si>
  <si>
    <t>Global Warming Potentials (GWP) from Table A-1 of 40 CFR Part 98 Subpart A.</t>
  </si>
  <si>
    <t xml:space="preserve">Potential Emission of Total HAPs (tons/yr)  </t>
  </si>
  <si>
    <t xml:space="preserve">Summed Potential Emissions in tons/yr  </t>
  </si>
  <si>
    <t xml:space="preserve">Heat Input Capacity (MMBtu/hr)  </t>
  </si>
  <si>
    <t xml:space="preserve">Potential Throughput (MMBtu/yr)  </t>
  </si>
  <si>
    <t xml:space="preserve">Sulfur Content (S) of Fuel (% by weight) </t>
  </si>
  <si>
    <t xml:space="preserve">Maximum Hours Operated per Year  </t>
  </si>
  <si>
    <t xml:space="preserve">Output Horsepower Rating (hp)  </t>
  </si>
  <si>
    <t xml:space="preserve">Potential Throughput (hp-hr/yr)  </t>
  </si>
  <si>
    <t xml:space="preserve">Sulfur Content (S) of Fuel (% by weight)  </t>
  </si>
  <si>
    <t>CO2e (tons/yr) based on 11/29/2013 federal GWPs= CO2 Potential Emission ton/yr x CO2 GWP (1) + CH4 Potential Emission ton/yr x CH4 GWP (25) + N2O Potential Emission ton/yr x N2O GWP (298).</t>
  </si>
  <si>
    <t xml:space="preserve">CO2e Total in tons/yr </t>
  </si>
  <si>
    <t>****Emission factors in lb/hp-hr were calculated using emission factors in lb/MMBtu and a brake specific fuel consumption of 7,000 Btu / hp-hr (AP-42 Tables 3.3-1 and 3.4-1).</t>
  </si>
  <si>
    <t>Greenhouse Gas Emissions (GHG)</t>
  </si>
  <si>
    <t>Emissions calculated based on heat input capacity (MMBtu/hr)</t>
  </si>
  <si>
    <t>Emissions calculated based on output rating (hp)</t>
  </si>
  <si>
    <t>CO2 Emission Factor is from AP 42 (Supplement B 10/96) Table 3.4-1.</t>
  </si>
  <si>
    <t>CH4 and N2O Emission Factors are from 40 CFR 98 Subpart C Table C-2.</t>
  </si>
  <si>
    <t>*PM emission factor is from AP-42 Table 3.4-1.  The PM10 and PM2.5 emission factors for are from AP-42 Table 3.4-2.  The PM10 emission factor is the sum of filterable PM10 and condensable particulate.  The PM2.5 emission factor is the sum of filterable particulate less than 3 um and condensable particulate.  Emission factors in lb/hp-hr were calculated using the emission factor in lb/MMBtu and a brake specific fuel consumption of 7,000 Btu / hp-hr (AP-42 Tables 3.3-1 and 3.4-1).</t>
  </si>
  <si>
    <t>*PM emission factor is from AP-42 Table 3.4-1.  The PM10 and PM2.5 emission factors for are from AP-42 Table 3.4-2.  The PM10 emission factor is the sum of filterable PM10 and condensable particulate.  The PM2.5 emission factor is the sum of filterable particulate less than 3 um and condensable particulate.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</si>
  <si>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</si>
  <si>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</si>
  <si>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</si>
  <si>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 xml:space="preserve">Use a conversion factor of 7,000 Btu/hp-hr to convert from horsepower to Btu/hr, unless the manufacturer provides a specific brake specific fuel consumption (BSFC)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</si>
</sst>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0_)"/>
    <numFmt numFmtId="166" formatCode="0_)"/>
    <numFmt numFmtId="167" formatCode="0.0000"/>
    <numFmt numFmtId="168" formatCode="0.000"/>
    <numFmt numFmtId="169" formatCode="#,##0.000"/>
    <numFmt numFmtId="170" formatCode="0.000_)"/>
  </numFmts>
  <fonts count="13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 MT"/>
    </font>
    <font>
      <b/>
      <sz val="10"/>
      <name val="Arial MT"/>
    </font>
    <font>
      <b/>
      <sz val="10"/>
      <color indexed="10"/>
      <name val="Arial MT"/>
    </font>
    <font>
      <b/>
      <sz val="10"/>
      <name val="Arial"/>
      <family val="2"/>
    </font>
    <font>
      <b/>
      <sz val="10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22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1" fontId="5" fillId="4" borderId="1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Continuous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2" fontId="5" fillId="0" borderId="5" xfId="0" applyNumberFormat="1" applyFont="1" applyFill="1" applyBorder="1" applyAlignment="1" applyProtection="1">
      <alignment horizont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170" fontId="5" fillId="0" borderId="10" xfId="0" applyNumberFormat="1" applyFont="1" applyFill="1" applyBorder="1" applyAlignment="1" applyProtection="1">
      <alignment horizontal="center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165" fontId="5" fillId="0" borderId="20" xfId="0" applyNumberFormat="1" applyFont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164" fontId="7" fillId="0" borderId="13" xfId="0" applyNumberFormat="1" applyFont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165" fontId="5" fillId="0" borderId="13" xfId="0" applyNumberFormat="1" applyFont="1" applyFill="1" applyBorder="1" applyAlignment="1" applyProtection="1">
      <alignment horizontal="center" vertical="center"/>
      <protection locked="0"/>
    </xf>
    <xf numFmtId="165" fontId="5" fillId="0" borderId="18" xfId="0" applyNumberFormat="1" applyFont="1" applyFill="1" applyBorder="1" applyAlignment="1" applyProtection="1">
      <alignment horizontal="center" vertical="center"/>
      <protection locked="0"/>
    </xf>
    <xf numFmtId="165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164" fontId="5" fillId="0" borderId="0" xfId="0" applyNumberFormat="1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11" fontId="8" fillId="0" borderId="1" xfId="0" applyNumberFormat="1" applyFont="1" applyFill="1" applyBorder="1" applyAlignment="1" applyProtection="1">
      <alignment horizontal="center" vertical="center"/>
      <protection locked="0"/>
    </xf>
    <xf numFmtId="1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/>
      <protection locked="0"/>
    </xf>
    <xf numFmtId="168" fontId="5" fillId="0" borderId="0" xfId="0" applyNumberFormat="1" applyFont="1" applyFill="1" applyBorder="1" applyAlignment="1" applyProtection="1">
      <alignment horizontal="center" vertical="center"/>
      <protection locked="0"/>
    </xf>
    <xf numFmtId="11" fontId="5" fillId="0" borderId="0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3" xfId="0" applyNumberFormat="1" applyFont="1" applyFill="1" applyBorder="1" applyAlignment="1" applyProtection="1">
      <alignment vertical="center"/>
      <protection locked="0"/>
    </xf>
    <xf numFmtId="164" fontId="9" fillId="0" borderId="3" xfId="0" applyNumberFormat="1" applyFont="1" applyFill="1" applyBorder="1" applyAlignment="1" applyProtection="1">
      <alignment vertical="center"/>
      <protection locked="0"/>
    </xf>
    <xf numFmtId="164" fontId="9" fillId="0" borderId="4" xfId="0" applyNumberFormat="1" applyFont="1" applyFill="1" applyBorder="1" applyAlignment="1" applyProtection="1">
      <alignment horizontal="right" vertical="center"/>
      <protection locked="0"/>
    </xf>
    <xf numFmtId="11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1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Continuous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11" fontId="8" fillId="0" borderId="26" xfId="0" applyNumberFormat="1" applyFont="1" applyFill="1" applyBorder="1" applyAlignment="1" applyProtection="1">
      <alignment horizontal="center" vertical="center"/>
      <protection locked="0"/>
    </xf>
    <xf numFmtId="11" fontId="8" fillId="0" borderId="0" xfId="0" applyNumberFormat="1" applyFont="1" applyFill="1" applyBorder="1" applyAlignment="1" applyProtection="1">
      <alignment horizontal="center" vertical="center"/>
      <protection locked="0"/>
    </xf>
    <xf numFmtId="11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horizontal="right" vertical="center"/>
      <protection locked="0"/>
    </xf>
    <xf numFmtId="11" fontId="4" fillId="0" borderId="29" xfId="0" applyNumberFormat="1" applyFont="1" applyFill="1" applyBorder="1" applyAlignment="1" applyProtection="1">
      <alignment horizontal="center" vertical="center"/>
      <protection locked="0"/>
    </xf>
    <xf numFmtId="11" fontId="11" fillId="0" borderId="2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11" fontId="5" fillId="0" borderId="5" xfId="0" applyNumberFormat="1" applyFont="1" applyFill="1" applyBorder="1" applyAlignment="1" applyProtection="1">
      <alignment horizontal="center"/>
      <protection locked="0"/>
    </xf>
    <xf numFmtId="11" fontId="5" fillId="0" borderId="10" xfId="0" applyNumberFormat="1" applyFont="1" applyFill="1" applyBorder="1" applyAlignment="1" applyProtection="1">
      <alignment horizontal="center"/>
      <protection locked="0"/>
    </xf>
    <xf numFmtId="11" fontId="5" fillId="0" borderId="11" xfId="0" applyNumberFormat="1" applyFont="1" applyBorder="1" applyAlignment="1" applyProtection="1">
      <alignment horizontal="center"/>
      <protection locked="0"/>
    </xf>
    <xf numFmtId="11" fontId="5" fillId="0" borderId="20" xfId="0" applyNumberFormat="1" applyFont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Normal_GAP-calcs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81"/>
  <sheetViews>
    <sheetView tabSelected="1" view="pageBreakPreview" zoomScaleNormal="75" zoomScaleSheetLayoutView="100" workbookViewId="0"/>
  </sheetViews>
  <sheetFormatPr defaultColWidth="11.6640625" defaultRowHeight="12.75" customHeight="1"/>
  <cols>
    <col min="1" max="1" width="11.33203125" style="12" customWidth="1"/>
    <col min="2" max="2" width="13.77734375" style="12" customWidth="1"/>
    <col min="3" max="3" width="8.44140625" style="12" customWidth="1"/>
    <col min="4" max="4" width="8.6640625" style="12" bestFit="1" customWidth="1"/>
    <col min="5" max="5" width="10.109375" style="12" customWidth="1"/>
    <col min="6" max="6" width="11.21875" style="12" customWidth="1"/>
    <col min="7" max="7" width="10.77734375" style="12" customWidth="1"/>
    <col min="8" max="8" width="9.44140625" style="12" customWidth="1"/>
    <col min="9" max="9" width="9" style="12" customWidth="1"/>
    <col min="10" max="16384" width="11.6640625" style="12"/>
  </cols>
  <sheetData>
    <row r="1" spans="1:10" ht="12.75" customHeight="1">
      <c r="A1" s="11"/>
      <c r="B1" s="11"/>
      <c r="E1" s="13" t="s">
        <v>23</v>
      </c>
      <c r="H1" s="11"/>
    </row>
    <row r="2" spans="1:10" ht="12.75" customHeight="1">
      <c r="A2" s="11"/>
      <c r="B2" s="11"/>
      <c r="E2" s="13" t="s">
        <v>22</v>
      </c>
      <c r="G2" s="11"/>
      <c r="H2" s="11"/>
    </row>
    <row r="3" spans="1:10" ht="12.75" customHeight="1">
      <c r="A3" s="11"/>
      <c r="B3" s="11"/>
      <c r="E3" s="13" t="s">
        <v>33</v>
      </c>
      <c r="G3" s="11"/>
      <c r="H3" s="11"/>
    </row>
    <row r="4" spans="1:10" ht="12.75" customHeight="1">
      <c r="A4" s="11"/>
      <c r="B4" s="11"/>
      <c r="H4" s="11"/>
    </row>
    <row r="5" spans="1:10" ht="12.75" customHeight="1">
      <c r="A5" s="9" t="s">
        <v>59</v>
      </c>
      <c r="B5" s="9"/>
      <c r="C5" s="9"/>
      <c r="D5" s="9"/>
      <c r="E5" s="9"/>
      <c r="F5" s="9"/>
      <c r="G5" s="9"/>
      <c r="H5" s="9"/>
      <c r="I5" s="9"/>
      <c r="J5" s="9"/>
    </row>
    <row r="6" spans="1:10" ht="12.75" customHeight="1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12.7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.75" customHeight="1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12.75" customHeight="1">
      <c r="A9" s="5"/>
      <c r="B9" s="5"/>
      <c r="C9" s="6"/>
      <c r="D9" s="7"/>
      <c r="E9" s="5"/>
      <c r="F9" s="6"/>
      <c r="G9" s="6"/>
      <c r="H9" s="6"/>
      <c r="I9" s="5"/>
      <c r="J9" s="6"/>
    </row>
    <row r="10" spans="1:10" ht="12.75" customHeight="1">
      <c r="A10" s="10" t="s">
        <v>60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2.75" customHeight="1">
      <c r="A11" s="5"/>
      <c r="B11" s="5"/>
      <c r="C11" s="6"/>
      <c r="D11" s="7"/>
      <c r="E11" s="5"/>
      <c r="F11" s="6"/>
      <c r="G11" s="6"/>
      <c r="H11" s="5"/>
      <c r="I11" s="5"/>
      <c r="J11" s="6"/>
    </row>
    <row r="12" spans="1:10" ht="12.75" customHeight="1">
      <c r="A12" s="9" t="s">
        <v>61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2.75" customHeight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12.75" customHeight="1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12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2.75" customHeight="1">
      <c r="A16" s="15" t="s">
        <v>62</v>
      </c>
      <c r="B16" s="15"/>
      <c r="C16" s="15"/>
      <c r="D16" s="15"/>
      <c r="E16" s="15"/>
      <c r="F16" s="15"/>
      <c r="G16" s="15"/>
      <c r="H16" s="15"/>
      <c r="I16" s="15"/>
    </row>
    <row r="17" spans="1:9" ht="12.75" customHeight="1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12.75" customHeight="1">
      <c r="A18" s="16"/>
      <c r="B18" s="16"/>
      <c r="C18" s="16"/>
      <c r="D18" s="16"/>
      <c r="E18" s="16"/>
      <c r="F18" s="16"/>
      <c r="G18" s="16"/>
      <c r="H18" s="16"/>
      <c r="I18" s="16"/>
    </row>
    <row r="19" spans="1:9" ht="12.75" customHeight="1">
      <c r="A19" s="17" t="s">
        <v>54</v>
      </c>
      <c r="G19" s="21"/>
      <c r="H19" s="21"/>
      <c r="I19" s="21"/>
    </row>
    <row r="20" spans="1:9" ht="12.75" customHeight="1">
      <c r="A20" s="21"/>
      <c r="B20" s="21"/>
      <c r="C20" s="21"/>
      <c r="D20" s="21"/>
      <c r="E20" s="21"/>
      <c r="F20" s="21"/>
      <c r="G20" s="21"/>
      <c r="H20" s="21"/>
      <c r="I20" s="21"/>
    </row>
    <row r="21" spans="1:9" ht="12.75" customHeight="1">
      <c r="A21" s="21"/>
      <c r="C21" s="18" t="s">
        <v>46</v>
      </c>
      <c r="D21" s="1">
        <v>600.1</v>
      </c>
      <c r="E21" s="21"/>
      <c r="F21" s="21"/>
      <c r="G21" s="21"/>
      <c r="H21" s="21"/>
      <c r="I21" s="21"/>
    </row>
    <row r="22" spans="1:9" ht="12.75" customHeight="1">
      <c r="A22" s="21"/>
      <c r="B22" s="21"/>
      <c r="C22" s="18" t="s">
        <v>45</v>
      </c>
      <c r="D22" s="2">
        <v>8760</v>
      </c>
      <c r="E22" s="21"/>
      <c r="F22" s="21"/>
      <c r="G22" s="21"/>
      <c r="H22" s="21"/>
      <c r="I22" s="21"/>
    </row>
    <row r="23" spans="1:9" ht="12.75" customHeight="1">
      <c r="A23" s="21"/>
      <c r="B23" s="21"/>
      <c r="C23" s="18" t="s">
        <v>47</v>
      </c>
      <c r="D23" s="22">
        <f>$D$21*$D$22</f>
        <v>5256876</v>
      </c>
      <c r="E23" s="21"/>
      <c r="F23" s="21"/>
      <c r="G23" s="21"/>
      <c r="H23" s="21"/>
      <c r="I23" s="21"/>
    </row>
    <row r="24" spans="1:9" ht="12.75" customHeight="1">
      <c r="A24" s="21"/>
      <c r="B24" s="21"/>
      <c r="C24" s="18" t="s">
        <v>48</v>
      </c>
      <c r="D24" s="3">
        <v>0.5</v>
      </c>
      <c r="F24" s="21"/>
      <c r="G24" s="21"/>
      <c r="H24" s="21"/>
      <c r="I24" s="21"/>
    </row>
    <row r="25" spans="1:9" ht="12.75" customHeight="1">
      <c r="A25" s="21"/>
      <c r="B25" s="21"/>
      <c r="C25" s="21"/>
      <c r="D25" s="21"/>
      <c r="E25" s="21"/>
      <c r="F25" s="21"/>
      <c r="G25" s="21"/>
      <c r="H25" s="21"/>
      <c r="I25" s="21"/>
    </row>
    <row r="26" spans="1:9" ht="12.75" customHeight="1">
      <c r="C26" s="23"/>
      <c r="D26" s="24"/>
      <c r="E26" s="24"/>
      <c r="F26" s="25" t="s">
        <v>0</v>
      </c>
      <c r="G26" s="24"/>
      <c r="H26" s="24"/>
      <c r="I26" s="82"/>
    </row>
    <row r="27" spans="1:9" ht="12.75" customHeight="1">
      <c r="A27" s="27"/>
      <c r="B27" s="27"/>
      <c r="C27" s="101" t="s">
        <v>1</v>
      </c>
      <c r="D27" s="102" t="s">
        <v>2</v>
      </c>
      <c r="E27" s="102" t="s">
        <v>38</v>
      </c>
      <c r="F27" s="102" t="s">
        <v>3</v>
      </c>
      <c r="G27" s="102" t="s">
        <v>4</v>
      </c>
      <c r="H27" s="102" t="s">
        <v>5</v>
      </c>
      <c r="I27" s="103" t="s">
        <v>6</v>
      </c>
    </row>
    <row r="28" spans="1:9" ht="12.75" customHeight="1">
      <c r="A28" s="32" t="s">
        <v>9</v>
      </c>
      <c r="B28" s="33"/>
      <c r="C28" s="104">
        <v>6.9999999999999999E-4</v>
      </c>
      <c r="D28" s="104">
        <f>(0.0496+0.0077)*7000/1000000</f>
        <v>4.0109999999999999E-4</v>
      </c>
      <c r="E28" s="104">
        <f>(0.0479+0.0077)*7000/1000000</f>
        <v>3.8919999999999997E-4</v>
      </c>
      <c r="F28" s="105">
        <f>0.00809*$D$24</f>
        <v>4.045E-3</v>
      </c>
      <c r="G28" s="8"/>
      <c r="H28" s="106">
        <v>7.0500000000000001E-4</v>
      </c>
      <c r="I28" s="107">
        <v>5.5000000000000005E-3</v>
      </c>
    </row>
    <row r="29" spans="1:9" ht="12.75" customHeight="1">
      <c r="A29" s="39"/>
      <c r="B29" s="40"/>
      <c r="C29" s="41"/>
      <c r="D29" s="108"/>
      <c r="E29" s="108"/>
      <c r="F29" s="44" t="s">
        <v>28</v>
      </c>
      <c r="G29" s="45" t="s">
        <v>25</v>
      </c>
      <c r="H29" s="46"/>
      <c r="I29" s="47"/>
    </row>
    <row r="30" spans="1:9" ht="12.75" customHeight="1">
      <c r="A30" s="39" t="s">
        <v>8</v>
      </c>
      <c r="B30" s="109"/>
      <c r="C30" s="49">
        <f t="shared" ref="C30:I30" si="0">$D$23*C28/2000</f>
        <v>1.8399065999999999</v>
      </c>
      <c r="D30" s="50">
        <f t="shared" si="0"/>
        <v>1.0542664818</v>
      </c>
      <c r="E30" s="50">
        <f t="shared" si="0"/>
        <v>1.0229880696</v>
      </c>
      <c r="F30" s="50">
        <f t="shared" si="0"/>
        <v>10.63203171</v>
      </c>
      <c r="G30" s="50">
        <f t="shared" si="0"/>
        <v>0</v>
      </c>
      <c r="H30" s="50">
        <f t="shared" si="0"/>
        <v>1.8530487900000001</v>
      </c>
      <c r="I30" s="51">
        <f t="shared" si="0"/>
        <v>14.456409000000001</v>
      </c>
    </row>
    <row r="31" spans="1:9" ht="12.75" customHeight="1">
      <c r="A31" s="52" t="s">
        <v>57</v>
      </c>
      <c r="B31" s="52"/>
      <c r="C31" s="52"/>
      <c r="D31" s="52"/>
      <c r="E31" s="52"/>
      <c r="F31" s="52"/>
      <c r="G31" s="52"/>
      <c r="H31" s="52"/>
      <c r="I31" s="52"/>
    </row>
    <row r="32" spans="1:9" ht="12.75" customHeight="1">
      <c r="A32" s="110"/>
      <c r="B32" s="110"/>
      <c r="C32" s="110"/>
      <c r="D32" s="110"/>
      <c r="E32" s="110"/>
      <c r="F32" s="110"/>
      <c r="G32" s="110"/>
      <c r="H32" s="110"/>
      <c r="I32" s="110"/>
    </row>
    <row r="33" spans="1:9" ht="12.75" customHeight="1">
      <c r="A33" s="110"/>
      <c r="B33" s="110"/>
      <c r="C33" s="110"/>
      <c r="D33" s="110"/>
      <c r="E33" s="110"/>
      <c r="F33" s="110"/>
      <c r="G33" s="110"/>
      <c r="H33" s="110"/>
      <c r="I33" s="110"/>
    </row>
    <row r="34" spans="1:9" ht="12.75" customHeight="1">
      <c r="A34" s="111"/>
      <c r="B34" s="111"/>
      <c r="C34" s="111"/>
      <c r="D34" s="111"/>
      <c r="E34" s="111"/>
      <c r="F34" s="111"/>
      <c r="G34" s="111"/>
      <c r="H34" s="111"/>
      <c r="I34" s="111"/>
    </row>
    <row r="35" spans="1:9" ht="12.75" customHeight="1">
      <c r="A35" s="21" t="s">
        <v>27</v>
      </c>
      <c r="B35" s="21"/>
      <c r="C35" s="56"/>
      <c r="D35" s="56"/>
      <c r="E35" s="56"/>
      <c r="F35" s="56"/>
      <c r="G35" s="56"/>
      <c r="H35" s="56"/>
      <c r="I35" s="56"/>
    </row>
    <row r="36" spans="1:9" ht="12.75" customHeight="1">
      <c r="B36" s="21"/>
      <c r="C36" s="56"/>
      <c r="D36" s="56"/>
      <c r="E36" s="56"/>
      <c r="F36" s="56"/>
      <c r="G36" s="56"/>
      <c r="H36" s="56"/>
      <c r="I36" s="56"/>
    </row>
    <row r="37" spans="1:9" ht="12.75" customHeight="1">
      <c r="A37" s="17" t="s">
        <v>31</v>
      </c>
      <c r="B37" s="21"/>
      <c r="C37" s="56"/>
      <c r="D37" s="56"/>
      <c r="E37" s="56"/>
      <c r="F37" s="56"/>
      <c r="G37" s="56"/>
      <c r="H37" s="56"/>
      <c r="I37" s="56"/>
    </row>
    <row r="38" spans="1:9" s="55" customFormat="1" ht="12.75" customHeight="1">
      <c r="A38" s="12"/>
      <c r="B38" s="12"/>
      <c r="C38" s="23"/>
      <c r="D38" s="57"/>
      <c r="E38" s="24"/>
      <c r="F38" s="25" t="s">
        <v>0</v>
      </c>
      <c r="G38" s="25"/>
      <c r="H38" s="24"/>
      <c r="I38" s="24"/>
    </row>
    <row r="39" spans="1:9" s="55" customFormat="1" ht="12.75" customHeight="1">
      <c r="A39" s="12"/>
      <c r="B39" s="12"/>
      <c r="C39" s="58"/>
      <c r="D39" s="59"/>
      <c r="E39" s="59"/>
      <c r="F39" s="59"/>
      <c r="G39" s="59"/>
      <c r="H39" s="59"/>
      <c r="I39" s="60" t="s">
        <v>18</v>
      </c>
    </row>
    <row r="40" spans="1:9" ht="12.75" customHeight="1">
      <c r="A40" s="27"/>
      <c r="B40" s="27"/>
      <c r="C40" s="61" t="s">
        <v>14</v>
      </c>
      <c r="D40" s="62" t="s">
        <v>16</v>
      </c>
      <c r="E40" s="62" t="s">
        <v>17</v>
      </c>
      <c r="F40" s="62" t="s">
        <v>15</v>
      </c>
      <c r="G40" s="62" t="s">
        <v>12</v>
      </c>
      <c r="H40" s="62" t="s">
        <v>13</v>
      </c>
      <c r="I40" s="63" t="s">
        <v>29</v>
      </c>
    </row>
    <row r="41" spans="1:9" ht="12.75" customHeight="1">
      <c r="A41" s="64" t="s">
        <v>32</v>
      </c>
      <c r="B41" s="65"/>
      <c r="C41" s="66">
        <f>0.000776*0.007</f>
        <v>5.4319999999999998E-6</v>
      </c>
      <c r="D41" s="66">
        <f>0.000281*0.007</f>
        <v>1.967E-6</v>
      </c>
      <c r="E41" s="66">
        <f>0.000193*0.007</f>
        <v>1.3510000000000001E-6</v>
      </c>
      <c r="F41" s="66">
        <f>0.0000789*0.007</f>
        <v>5.5229999999999999E-7</v>
      </c>
      <c r="G41" s="66">
        <f>0.0000252*0.007</f>
        <v>1.7639999999999999E-7</v>
      </c>
      <c r="H41" s="66">
        <f>0.00000788*0.007</f>
        <v>5.5160000000000006E-8</v>
      </c>
      <c r="I41" s="66">
        <f>0.000212*0.007</f>
        <v>1.4840000000000001E-6</v>
      </c>
    </row>
    <row r="42" spans="1:9" ht="12.75" customHeight="1">
      <c r="A42" s="64" t="s">
        <v>8</v>
      </c>
      <c r="B42" s="65"/>
      <c r="C42" s="67">
        <f>$D$23*C41/2000</f>
        <v>1.4277675215999999E-2</v>
      </c>
      <c r="D42" s="67">
        <f t="shared" ref="D42:I42" si="1">$D$23*D41/2000</f>
        <v>5.1701375460000004E-3</v>
      </c>
      <c r="E42" s="67">
        <f t="shared" si="1"/>
        <v>3.5510197380000004E-3</v>
      </c>
      <c r="F42" s="67">
        <f t="shared" si="1"/>
        <v>1.4516863074E-3</v>
      </c>
      <c r="G42" s="67">
        <f t="shared" si="1"/>
        <v>4.6365646319999996E-4</v>
      </c>
      <c r="H42" s="67">
        <f t="shared" si="1"/>
        <v>1.4498464008000001E-4</v>
      </c>
      <c r="I42" s="67">
        <f t="shared" si="1"/>
        <v>3.9006019920000004E-3</v>
      </c>
    </row>
    <row r="43" spans="1:9" ht="12.75" customHeight="1">
      <c r="A43" s="68" t="s">
        <v>30</v>
      </c>
      <c r="B43" s="55"/>
      <c r="C43" s="55"/>
      <c r="D43" s="55"/>
      <c r="E43" s="55"/>
      <c r="F43" s="55"/>
      <c r="G43" s="55"/>
      <c r="H43" s="55"/>
      <c r="I43" s="55"/>
    </row>
    <row r="44" spans="1:9" ht="12.75" customHeight="1">
      <c r="A44" s="110" t="s">
        <v>51</v>
      </c>
      <c r="B44" s="54"/>
      <c r="C44" s="54"/>
      <c r="D44" s="54"/>
      <c r="E44" s="54"/>
      <c r="F44" s="54"/>
      <c r="G44" s="54"/>
      <c r="H44" s="70"/>
      <c r="I44" s="69"/>
    </row>
    <row r="45" spans="1:9" ht="12.75" customHeight="1">
      <c r="A45" s="54"/>
      <c r="B45" s="54"/>
      <c r="C45" s="54"/>
      <c r="D45" s="54"/>
      <c r="E45" s="54"/>
      <c r="F45" s="54"/>
      <c r="G45" s="54"/>
      <c r="H45" s="56"/>
      <c r="I45" s="56"/>
    </row>
    <row r="46" spans="1:9" ht="12.75" customHeight="1">
      <c r="A46" s="96"/>
      <c r="B46" s="96"/>
      <c r="C46" s="96"/>
      <c r="D46" s="96"/>
      <c r="E46" s="96"/>
      <c r="F46" s="96"/>
      <c r="G46" s="96"/>
      <c r="H46" s="56"/>
      <c r="I46" s="56"/>
    </row>
    <row r="47" spans="1:9" ht="12.75" customHeight="1">
      <c r="A47" s="96"/>
      <c r="B47" s="96"/>
      <c r="C47" s="96"/>
      <c r="D47" s="96"/>
      <c r="E47" s="71"/>
      <c r="F47" s="72"/>
      <c r="G47" s="73"/>
      <c r="H47" s="74" t="s">
        <v>40</v>
      </c>
      <c r="I47" s="75">
        <f>SUM(C42:I42)</f>
        <v>2.8959761902679997E-2</v>
      </c>
    </row>
    <row r="48" spans="1:9" ht="12.75" customHeight="1">
      <c r="A48" s="96"/>
      <c r="B48" s="96"/>
      <c r="C48" s="96"/>
      <c r="D48" s="96"/>
      <c r="E48" s="96"/>
      <c r="F48" s="96"/>
      <c r="G48" s="96"/>
      <c r="H48" s="56"/>
      <c r="I48" s="56"/>
    </row>
    <row r="49" spans="1:9" ht="12.75" customHeight="1">
      <c r="A49" s="17" t="s">
        <v>10</v>
      </c>
      <c r="B49" s="21"/>
      <c r="C49" s="21"/>
      <c r="D49" s="21"/>
      <c r="E49" s="21"/>
      <c r="F49" s="21"/>
      <c r="G49" s="21"/>
      <c r="H49" s="21"/>
    </row>
    <row r="50" spans="1:9" ht="12.75" customHeight="1">
      <c r="A50" s="80" t="s">
        <v>37</v>
      </c>
      <c r="B50" s="21"/>
      <c r="C50" s="21"/>
      <c r="D50" s="21"/>
      <c r="E50" s="21"/>
      <c r="F50" s="21"/>
      <c r="G50" s="21"/>
      <c r="H50" s="21"/>
    </row>
    <row r="51" spans="1:9" ht="12.75" customHeight="1">
      <c r="A51" s="80" t="s">
        <v>19</v>
      </c>
      <c r="B51" s="21"/>
      <c r="C51" s="21"/>
      <c r="D51" s="21"/>
      <c r="E51" s="21"/>
      <c r="F51" s="21"/>
      <c r="G51" s="21"/>
      <c r="H51" s="21"/>
    </row>
    <row r="52" spans="1:9" ht="12.75" customHeight="1">
      <c r="A52" s="80" t="s">
        <v>20</v>
      </c>
    </row>
    <row r="54" spans="1:9" ht="12.75" customHeight="1">
      <c r="A54" s="17" t="s">
        <v>52</v>
      </c>
      <c r="B54" s="21"/>
      <c r="C54" s="81"/>
      <c r="D54" s="21"/>
      <c r="E54" s="21"/>
      <c r="F54" s="21"/>
      <c r="G54" s="27"/>
      <c r="H54" s="27"/>
      <c r="I54" s="27"/>
    </row>
    <row r="55" spans="1:9" ht="12.75" customHeight="1">
      <c r="C55" s="23"/>
      <c r="D55" s="25" t="s">
        <v>0</v>
      </c>
      <c r="E55" s="82"/>
      <c r="F55" s="55"/>
      <c r="G55" s="83"/>
      <c r="H55" s="84"/>
      <c r="I55" s="84"/>
    </row>
    <row r="56" spans="1:9" ht="12.75" customHeight="1">
      <c r="C56" s="58"/>
      <c r="D56" s="59"/>
      <c r="E56" s="60"/>
      <c r="F56" s="85"/>
      <c r="G56" s="85"/>
      <c r="H56" s="85"/>
      <c r="I56" s="85"/>
    </row>
    <row r="57" spans="1:9" ht="12.75" customHeight="1">
      <c r="A57" s="27"/>
      <c r="B57" s="27"/>
      <c r="C57" s="61" t="s">
        <v>34</v>
      </c>
      <c r="D57" s="62" t="s">
        <v>35</v>
      </c>
      <c r="E57" s="62" t="s">
        <v>36</v>
      </c>
      <c r="F57" s="86"/>
      <c r="G57" s="85"/>
      <c r="H57" s="85"/>
      <c r="I57" s="85"/>
    </row>
    <row r="58" spans="1:9" ht="12.75" customHeight="1">
      <c r="A58" s="64" t="s">
        <v>9</v>
      </c>
      <c r="B58" s="65"/>
      <c r="C58" s="66">
        <v>1.1599999999999999</v>
      </c>
      <c r="D58" s="66">
        <f>0.09*7.05*10^-4</f>
        <v>6.3449999999999997E-5</v>
      </c>
      <c r="E58" s="66">
        <f>1.16/165*2.20462*6*10^-4</f>
        <v>9.2994879999999985E-6</v>
      </c>
      <c r="F58" s="87"/>
      <c r="G58" s="88"/>
      <c r="H58" s="88"/>
      <c r="I58" s="88"/>
    </row>
    <row r="59" spans="1:9" ht="12.75" customHeight="1">
      <c r="A59" s="64" t="s">
        <v>8</v>
      </c>
      <c r="B59" s="65"/>
      <c r="C59" s="67">
        <f>$D$23*C58/2000</f>
        <v>3048.9880799999996</v>
      </c>
      <c r="D59" s="67">
        <f>$D$23*D58/2000</f>
        <v>0.1667743911</v>
      </c>
      <c r="E59" s="67">
        <f>$D$23*E58/2000</f>
        <v>2.4443127639743996E-2</v>
      </c>
      <c r="F59" s="89"/>
      <c r="G59" s="70"/>
      <c r="H59" s="70"/>
      <c r="I59" s="70"/>
    </row>
    <row r="60" spans="1:9" ht="12.75" customHeight="1" thickBot="1">
      <c r="A60" s="27"/>
      <c r="B60" s="55"/>
      <c r="C60" s="70"/>
      <c r="D60" s="70"/>
      <c r="E60" s="70"/>
      <c r="F60" s="70"/>
      <c r="G60" s="70"/>
      <c r="H60" s="70"/>
      <c r="I60" s="70"/>
    </row>
    <row r="61" spans="1:9" ht="12.75" customHeight="1" thickBot="1">
      <c r="B61" s="90"/>
      <c r="C61" s="90"/>
      <c r="D61" s="21"/>
      <c r="E61" s="91"/>
      <c r="F61" s="92"/>
      <c r="G61" s="92"/>
      <c r="H61" s="93" t="s">
        <v>41</v>
      </c>
      <c r="I61" s="94">
        <f>C59+D59+E59</f>
        <v>3049.1792975187391</v>
      </c>
    </row>
    <row r="62" spans="1:9" ht="12.75" customHeight="1" thickBot="1">
      <c r="B62" s="90"/>
      <c r="C62" s="90"/>
      <c r="D62" s="21"/>
      <c r="E62" s="91"/>
      <c r="F62" s="92"/>
      <c r="G62" s="92"/>
      <c r="H62" s="93" t="s">
        <v>50</v>
      </c>
      <c r="I62" s="95">
        <f>C59*1+D59*25+E59*298</f>
        <v>3060.4414918141433</v>
      </c>
    </row>
    <row r="63" spans="1:9" ht="12.75" customHeight="1">
      <c r="A63" s="17" t="s">
        <v>10</v>
      </c>
      <c r="B63" s="21"/>
      <c r="C63" s="21"/>
      <c r="D63" s="21"/>
      <c r="E63" s="21"/>
      <c r="F63" s="21"/>
      <c r="G63" s="21"/>
      <c r="H63" s="21"/>
    </row>
    <row r="64" spans="1:9" ht="12.75" customHeight="1">
      <c r="A64" s="80" t="s">
        <v>55</v>
      </c>
      <c r="B64" s="21"/>
      <c r="C64" s="21"/>
      <c r="D64" s="21"/>
      <c r="E64" s="21"/>
      <c r="F64" s="21"/>
      <c r="G64" s="21"/>
      <c r="H64" s="21"/>
    </row>
    <row r="65" spans="1:8" ht="12.75" customHeight="1">
      <c r="A65" s="80" t="s">
        <v>56</v>
      </c>
      <c r="B65" s="21"/>
      <c r="C65" s="21"/>
      <c r="D65" s="21"/>
      <c r="E65" s="21"/>
      <c r="F65" s="21"/>
      <c r="G65" s="21"/>
      <c r="H65" s="21"/>
    </row>
    <row r="66" spans="1:8" s="98" customFormat="1" ht="12.75" customHeight="1">
      <c r="A66" s="97" t="s">
        <v>39</v>
      </c>
      <c r="B66" s="97"/>
      <c r="C66" s="97"/>
      <c r="D66" s="97"/>
      <c r="E66" s="97"/>
      <c r="F66" s="97"/>
      <c r="G66" s="97"/>
      <c r="H66" s="97"/>
    </row>
    <row r="67" spans="1:8" ht="12.75" customHeight="1">
      <c r="A67" s="80" t="s">
        <v>21</v>
      </c>
      <c r="B67" s="21"/>
      <c r="C67" s="21"/>
      <c r="D67" s="21"/>
      <c r="E67" s="21"/>
      <c r="F67" s="21"/>
      <c r="G67" s="21"/>
      <c r="H67" s="21"/>
    </row>
    <row r="68" spans="1:8" ht="30" customHeight="1">
      <c r="A68" s="99" t="s">
        <v>49</v>
      </c>
      <c r="B68" s="99"/>
      <c r="C68" s="99"/>
      <c r="D68" s="99"/>
      <c r="E68" s="99"/>
      <c r="F68" s="99"/>
      <c r="G68" s="99"/>
      <c r="H68" s="99"/>
    </row>
    <row r="69" spans="1:8" ht="12.75" customHeight="1">
      <c r="A69" s="100"/>
    </row>
    <row r="70" spans="1:8" ht="12.75" customHeight="1">
      <c r="A70" s="100"/>
    </row>
    <row r="71" spans="1:8" ht="12.75" customHeight="1">
      <c r="A71" s="100"/>
    </row>
    <row r="72" spans="1:8" ht="12.75" customHeight="1">
      <c r="A72" s="100"/>
    </row>
    <row r="73" spans="1:8" ht="12.75" customHeight="1">
      <c r="A73" s="100"/>
    </row>
    <row r="74" spans="1:8" ht="12.75" customHeight="1">
      <c r="A74" s="100"/>
    </row>
    <row r="75" spans="1:8" ht="12.75" customHeight="1">
      <c r="A75" s="100"/>
    </row>
    <row r="76" spans="1:8" ht="12.75" customHeight="1">
      <c r="A76" s="100"/>
    </row>
    <row r="77" spans="1:8" ht="12.75" customHeight="1">
      <c r="A77" s="100"/>
    </row>
    <row r="78" spans="1:8" ht="12.75" customHeight="1">
      <c r="A78" s="100"/>
    </row>
    <row r="79" spans="1:8" ht="12.75" customHeight="1">
      <c r="A79" s="100"/>
    </row>
    <row r="80" spans="1:8" ht="12.75" customHeight="1">
      <c r="A80" s="100"/>
    </row>
    <row r="81" spans="1:1" ht="12.75" customHeight="1">
      <c r="A81" s="100"/>
    </row>
  </sheetData>
  <sheetProtection algorithmName="SHA-512" hashValue="EnoyzuwlSArsj2vWcW/WzTT8bLVjR/+YliQZzshqdPFdROLik6BugP5/UAnQ4xGKWjVypTeW3sdoXIX0eERBWA==" saltValue="j078vlpI/1C7j0c62utzcA==" spinCount="100000" sheet="1" objects="1" scenarios="1"/>
  <mergeCells count="7">
    <mergeCell ref="A44:G45"/>
    <mergeCell ref="A68:H68"/>
    <mergeCell ref="A31:I34"/>
    <mergeCell ref="A5:J8"/>
    <mergeCell ref="A10:J10"/>
    <mergeCell ref="A12:J14"/>
    <mergeCell ref="A16:I17"/>
  </mergeCells>
  <pageMargins left="0.5" right="0.5" top="0.5" bottom="0.5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79"/>
  <sheetViews>
    <sheetView view="pageBreakPreview" zoomScaleNormal="75" zoomScaleSheetLayoutView="100" workbookViewId="0"/>
  </sheetViews>
  <sheetFormatPr defaultColWidth="11.6640625" defaultRowHeight="12.75" customHeight="1"/>
  <cols>
    <col min="1" max="1" width="11.33203125" style="12" customWidth="1"/>
    <col min="2" max="2" width="13.77734375" style="12" customWidth="1"/>
    <col min="3" max="3" width="8.44140625" style="12" customWidth="1"/>
    <col min="4" max="4" width="8.6640625" style="12" bestFit="1" customWidth="1"/>
    <col min="5" max="5" width="10.109375" style="12" customWidth="1"/>
    <col min="6" max="6" width="11.33203125" style="12" customWidth="1"/>
    <col min="7" max="7" width="10.77734375" style="12" customWidth="1"/>
    <col min="8" max="8" width="9.44140625" style="12" customWidth="1"/>
    <col min="9" max="9" width="9" style="12" customWidth="1"/>
    <col min="10" max="16384" width="11.6640625" style="12"/>
  </cols>
  <sheetData>
    <row r="1" spans="1:10" ht="12.75" customHeight="1">
      <c r="A1" s="11"/>
      <c r="B1" s="11"/>
      <c r="E1" s="13" t="s">
        <v>23</v>
      </c>
      <c r="H1" s="11"/>
    </row>
    <row r="2" spans="1:10" ht="12.75" customHeight="1">
      <c r="A2" s="11"/>
      <c r="B2" s="11"/>
      <c r="E2" s="13" t="s">
        <v>22</v>
      </c>
      <c r="G2" s="11"/>
      <c r="H2" s="11"/>
    </row>
    <row r="3" spans="1:10" ht="12.75" customHeight="1">
      <c r="A3" s="11"/>
      <c r="B3" s="11"/>
      <c r="E3" s="13" t="s">
        <v>33</v>
      </c>
      <c r="G3" s="11"/>
      <c r="H3" s="11"/>
    </row>
    <row r="4" spans="1:10" ht="12.75" customHeight="1">
      <c r="A4" s="11"/>
      <c r="B4" s="11"/>
      <c r="H4" s="11"/>
    </row>
    <row r="5" spans="1:10" ht="12.75" customHeight="1">
      <c r="A5" s="9" t="s">
        <v>59</v>
      </c>
      <c r="B5" s="9"/>
      <c r="C5" s="9"/>
      <c r="D5" s="9"/>
      <c r="E5" s="9"/>
      <c r="F5" s="9"/>
      <c r="G5" s="9"/>
      <c r="H5" s="9"/>
      <c r="I5" s="9"/>
      <c r="J5" s="9"/>
    </row>
    <row r="6" spans="1:10" ht="12.75" customHeight="1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12.7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.75" customHeight="1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12.75" customHeight="1">
      <c r="A9" s="5"/>
      <c r="B9" s="5"/>
      <c r="C9" s="6"/>
      <c r="D9" s="7"/>
      <c r="E9" s="5"/>
      <c r="F9" s="6"/>
      <c r="G9" s="6"/>
      <c r="H9" s="6"/>
      <c r="I9" s="5"/>
      <c r="J9" s="6"/>
    </row>
    <row r="10" spans="1:10" ht="12.75" customHeight="1">
      <c r="A10" s="10" t="s">
        <v>60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2.75" customHeight="1">
      <c r="A11" s="5"/>
      <c r="B11" s="5"/>
      <c r="C11" s="6"/>
      <c r="D11" s="7"/>
      <c r="E11" s="5"/>
      <c r="F11" s="6"/>
      <c r="G11" s="6"/>
      <c r="H11" s="5"/>
      <c r="I11" s="5"/>
      <c r="J11" s="6"/>
    </row>
    <row r="12" spans="1:10" ht="12.75" customHeight="1">
      <c r="A12" s="9" t="s">
        <v>61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2.75" customHeight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12.75" customHeight="1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12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2.75" customHeight="1">
      <c r="A16" s="15" t="s">
        <v>62</v>
      </c>
      <c r="B16" s="15"/>
      <c r="C16" s="15"/>
      <c r="D16" s="15"/>
      <c r="E16" s="15"/>
      <c r="F16" s="15"/>
      <c r="G16" s="15"/>
      <c r="H16" s="15"/>
      <c r="I16" s="15"/>
    </row>
    <row r="17" spans="1:9" ht="12.75" customHeight="1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12.75" customHeight="1">
      <c r="A18" s="16"/>
      <c r="B18" s="16"/>
      <c r="C18" s="16"/>
      <c r="D18" s="16"/>
      <c r="E18" s="16"/>
      <c r="F18" s="16"/>
      <c r="G18" s="16"/>
      <c r="H18" s="16"/>
      <c r="I18" s="16"/>
    </row>
    <row r="19" spans="1:9" ht="12.75" customHeight="1">
      <c r="A19" s="17" t="s">
        <v>53</v>
      </c>
    </row>
    <row r="21" spans="1:9" ht="12.75" customHeight="1">
      <c r="C21" s="18" t="s">
        <v>42</v>
      </c>
      <c r="D21" s="1">
        <v>600.1</v>
      </c>
      <c r="F21" s="19"/>
      <c r="G21" s="20"/>
      <c r="H21" s="20"/>
    </row>
    <row r="22" spans="1:9" ht="12.75" customHeight="1">
      <c r="B22" s="21"/>
      <c r="C22" s="18" t="s">
        <v>45</v>
      </c>
      <c r="D22" s="2">
        <v>8760</v>
      </c>
      <c r="F22" s="21"/>
      <c r="G22" s="21"/>
      <c r="H22" s="21"/>
    </row>
    <row r="23" spans="1:9" ht="12.75" customHeight="1">
      <c r="B23" s="21"/>
      <c r="C23" s="18" t="s">
        <v>43</v>
      </c>
      <c r="D23" s="22">
        <f>$D$21*$D$22</f>
        <v>5256876</v>
      </c>
      <c r="E23" s="21"/>
      <c r="F23" s="21"/>
      <c r="G23" s="21"/>
      <c r="H23" s="21"/>
    </row>
    <row r="24" spans="1:9" ht="12.75" customHeight="1">
      <c r="B24" s="21"/>
      <c r="C24" s="18" t="s">
        <v>44</v>
      </c>
      <c r="D24" s="3">
        <v>0.5</v>
      </c>
      <c r="E24" s="21"/>
      <c r="F24" s="21"/>
      <c r="G24" s="21"/>
      <c r="H24" s="21"/>
    </row>
    <row r="25" spans="1:9" ht="12.75" customHeight="1">
      <c r="A25" s="21"/>
      <c r="B25" s="21"/>
      <c r="C25" s="21"/>
      <c r="D25" s="21"/>
      <c r="E25" s="21"/>
      <c r="F25" s="21"/>
      <c r="G25" s="21"/>
      <c r="H25" s="21"/>
      <c r="I25" s="21"/>
    </row>
    <row r="26" spans="1:9" ht="12.75" customHeight="1">
      <c r="C26" s="23"/>
      <c r="D26" s="24"/>
      <c r="E26" s="24"/>
      <c r="F26" s="25" t="s">
        <v>0</v>
      </c>
      <c r="G26" s="24"/>
      <c r="H26" s="24"/>
      <c r="I26" s="26"/>
    </row>
    <row r="27" spans="1:9" ht="12.75" customHeight="1">
      <c r="A27" s="27"/>
      <c r="B27" s="27"/>
      <c r="C27" s="28" t="s">
        <v>1</v>
      </c>
      <c r="D27" s="29" t="s">
        <v>2</v>
      </c>
      <c r="E27" s="29" t="s">
        <v>38</v>
      </c>
      <c r="F27" s="29" t="s">
        <v>3</v>
      </c>
      <c r="G27" s="29" t="s">
        <v>4</v>
      </c>
      <c r="H27" s="30" t="s">
        <v>5</v>
      </c>
      <c r="I27" s="31" t="s">
        <v>6</v>
      </c>
    </row>
    <row r="28" spans="1:9" ht="12.75" customHeight="1">
      <c r="A28" s="32" t="s">
        <v>7</v>
      </c>
      <c r="B28" s="33"/>
      <c r="C28" s="34">
        <v>0.1</v>
      </c>
      <c r="D28" s="35">
        <f>0.0496+0.0077</f>
        <v>5.7299999999999997E-2</v>
      </c>
      <c r="E28" s="31">
        <f>0.0479+0.0077</f>
        <v>5.5599999999999997E-2</v>
      </c>
      <c r="F28" s="36">
        <f>$D$24*1.01</f>
        <v>0.505</v>
      </c>
      <c r="G28" s="4"/>
      <c r="H28" s="37">
        <v>0.09</v>
      </c>
      <c r="I28" s="38">
        <v>0.85</v>
      </c>
    </row>
    <row r="29" spans="1:9" ht="12.75" customHeight="1">
      <c r="A29" s="39"/>
      <c r="B29" s="40"/>
      <c r="C29" s="41"/>
      <c r="D29" s="42"/>
      <c r="E29" s="43"/>
      <c r="F29" s="44" t="s">
        <v>24</v>
      </c>
      <c r="G29" s="45" t="s">
        <v>25</v>
      </c>
      <c r="H29" s="46"/>
      <c r="I29" s="47"/>
    </row>
    <row r="30" spans="1:9" ht="12.75" customHeight="1">
      <c r="A30" s="39" t="s">
        <v>8</v>
      </c>
      <c r="B30" s="48"/>
      <c r="C30" s="49">
        <f t="shared" ref="C30:I30" si="0">$D$23*C28/2000</f>
        <v>262.84379999999999</v>
      </c>
      <c r="D30" s="50">
        <f t="shared" si="0"/>
        <v>150.60949739999998</v>
      </c>
      <c r="E30" s="50">
        <f t="shared" si="0"/>
        <v>146.14115279999999</v>
      </c>
      <c r="F30" s="50">
        <f t="shared" si="0"/>
        <v>1327.3611899999999</v>
      </c>
      <c r="G30" s="50">
        <f t="shared" si="0"/>
        <v>0</v>
      </c>
      <c r="H30" s="50">
        <f t="shared" si="0"/>
        <v>236.55941999999999</v>
      </c>
      <c r="I30" s="51">
        <f t="shared" si="0"/>
        <v>2234.1722999999997</v>
      </c>
    </row>
    <row r="31" spans="1:9" ht="12.75" customHeight="1">
      <c r="A31" s="52" t="s">
        <v>58</v>
      </c>
      <c r="B31" s="52"/>
      <c r="C31" s="52"/>
      <c r="D31" s="52"/>
      <c r="E31" s="52"/>
      <c r="F31" s="52"/>
      <c r="G31" s="52"/>
      <c r="H31" s="52"/>
      <c r="I31" s="53"/>
    </row>
    <row r="32" spans="1:9" ht="12.75" customHeight="1">
      <c r="A32" s="54"/>
      <c r="B32" s="54"/>
      <c r="C32" s="54"/>
      <c r="D32" s="54"/>
      <c r="E32" s="54"/>
      <c r="F32" s="54"/>
      <c r="G32" s="54"/>
      <c r="H32" s="54"/>
      <c r="I32" s="53"/>
    </row>
    <row r="33" spans="1:9" ht="12.75" customHeight="1">
      <c r="A33" s="54"/>
      <c r="B33" s="54"/>
      <c r="C33" s="54"/>
      <c r="D33" s="54"/>
      <c r="E33" s="54"/>
      <c r="F33" s="54"/>
      <c r="G33" s="54"/>
      <c r="H33" s="54"/>
      <c r="I33" s="53"/>
    </row>
    <row r="34" spans="1:9" ht="12.75" customHeight="1">
      <c r="A34" s="21" t="s">
        <v>26</v>
      </c>
      <c r="B34" s="55"/>
      <c r="C34" s="53"/>
      <c r="D34" s="53"/>
      <c r="E34" s="53"/>
      <c r="F34" s="53"/>
      <c r="G34" s="53"/>
      <c r="H34" s="53"/>
      <c r="I34" s="53"/>
    </row>
    <row r="35" spans="1:9" ht="12.75" customHeight="1">
      <c r="B35" s="21"/>
      <c r="C35" s="21"/>
      <c r="D35" s="21"/>
      <c r="E35" s="21"/>
      <c r="F35" s="21"/>
      <c r="G35" s="21"/>
      <c r="H35" s="21"/>
      <c r="I35" s="21"/>
    </row>
    <row r="36" spans="1:9" ht="12.75" customHeight="1">
      <c r="A36" s="17" t="s">
        <v>31</v>
      </c>
      <c r="B36" s="21"/>
      <c r="C36" s="56"/>
      <c r="D36" s="56"/>
      <c r="E36" s="56"/>
      <c r="F36" s="56"/>
      <c r="G36" s="56"/>
      <c r="H36" s="56"/>
      <c r="I36" s="56"/>
    </row>
    <row r="37" spans="1:9" ht="12.75" customHeight="1">
      <c r="C37" s="23"/>
      <c r="D37" s="57"/>
      <c r="E37" s="24"/>
      <c r="F37" s="25" t="s">
        <v>0</v>
      </c>
      <c r="G37" s="25"/>
      <c r="H37" s="24"/>
      <c r="I37" s="24"/>
    </row>
    <row r="38" spans="1:9" ht="12.75" customHeight="1">
      <c r="C38" s="58"/>
      <c r="D38" s="59"/>
      <c r="E38" s="59"/>
      <c r="F38" s="59"/>
      <c r="G38" s="59"/>
      <c r="H38" s="59"/>
      <c r="I38" s="60" t="s">
        <v>18</v>
      </c>
    </row>
    <row r="39" spans="1:9" ht="12.75" customHeight="1">
      <c r="A39" s="27"/>
      <c r="B39" s="27"/>
      <c r="C39" s="61" t="s">
        <v>14</v>
      </c>
      <c r="D39" s="62" t="s">
        <v>16</v>
      </c>
      <c r="E39" s="62" t="s">
        <v>17</v>
      </c>
      <c r="F39" s="62" t="s">
        <v>15</v>
      </c>
      <c r="G39" s="62" t="s">
        <v>12</v>
      </c>
      <c r="H39" s="62" t="s">
        <v>13</v>
      </c>
      <c r="I39" s="63" t="s">
        <v>29</v>
      </c>
    </row>
    <row r="40" spans="1:9" ht="12.75" customHeight="1">
      <c r="A40" s="64" t="s">
        <v>7</v>
      </c>
      <c r="B40" s="65"/>
      <c r="C40" s="66">
        <v>7.76E-4</v>
      </c>
      <c r="D40" s="66">
        <v>2.81E-4</v>
      </c>
      <c r="E40" s="66">
        <v>1.93E-4</v>
      </c>
      <c r="F40" s="66">
        <v>7.8899999999999993E-5</v>
      </c>
      <c r="G40" s="66">
        <v>2.5199999999999999E-5</v>
      </c>
      <c r="H40" s="66">
        <v>7.8800000000000008E-6</v>
      </c>
      <c r="I40" s="66">
        <v>2.12E-4</v>
      </c>
    </row>
    <row r="41" spans="1:9" ht="12.75" customHeight="1">
      <c r="A41" s="64" t="s">
        <v>8</v>
      </c>
      <c r="B41" s="65"/>
      <c r="C41" s="67">
        <f t="shared" ref="C41:I41" si="1">$D$23*C40/2000</f>
        <v>2.0396678879999999</v>
      </c>
      <c r="D41" s="67">
        <f t="shared" si="1"/>
        <v>0.73859107800000001</v>
      </c>
      <c r="E41" s="67">
        <f t="shared" si="1"/>
        <v>0.50728853400000007</v>
      </c>
      <c r="F41" s="67">
        <f t="shared" si="1"/>
        <v>0.20738375819999999</v>
      </c>
      <c r="G41" s="67">
        <f t="shared" si="1"/>
        <v>6.6236637599999995E-2</v>
      </c>
      <c r="H41" s="67">
        <f t="shared" si="1"/>
        <v>2.071209144E-2</v>
      </c>
      <c r="I41" s="67">
        <f t="shared" si="1"/>
        <v>0.55722885600000005</v>
      </c>
    </row>
    <row r="42" spans="1:9" ht="12.75" customHeight="1">
      <c r="A42" s="68" t="s">
        <v>30</v>
      </c>
      <c r="B42" s="55"/>
      <c r="C42" s="69"/>
      <c r="D42" s="69"/>
      <c r="E42" s="69"/>
      <c r="F42" s="70"/>
      <c r="G42" s="70"/>
      <c r="H42" s="70"/>
      <c r="I42" s="69"/>
    </row>
    <row r="43" spans="1:9" ht="12.75" customHeight="1">
      <c r="A43" s="68"/>
      <c r="B43" s="55"/>
      <c r="C43" s="69"/>
      <c r="D43" s="69"/>
      <c r="E43" s="69"/>
      <c r="F43" s="70"/>
      <c r="G43" s="70"/>
      <c r="H43" s="70"/>
      <c r="I43" s="69"/>
    </row>
    <row r="44" spans="1:9" ht="12.75" customHeight="1">
      <c r="A44" s="21"/>
      <c r="B44" s="21"/>
      <c r="C44" s="56"/>
      <c r="D44" s="56"/>
      <c r="E44" s="71"/>
      <c r="F44" s="72"/>
      <c r="G44" s="73"/>
      <c r="H44" s="74" t="s">
        <v>40</v>
      </c>
      <c r="I44" s="75">
        <f>SUM(C41:I41)</f>
        <v>4.1371088432400001</v>
      </c>
    </row>
    <row r="45" spans="1:9" ht="12.75" customHeight="1">
      <c r="A45" s="21"/>
      <c r="B45" s="21"/>
      <c r="C45" s="56"/>
      <c r="D45" s="56"/>
      <c r="E45" s="76"/>
      <c r="F45" s="76"/>
      <c r="G45" s="77"/>
      <c r="H45" s="78"/>
      <c r="I45" s="79"/>
    </row>
    <row r="46" spans="1:9" ht="12.75" customHeight="1">
      <c r="A46" s="17" t="s">
        <v>10</v>
      </c>
      <c r="B46" s="21"/>
      <c r="C46" s="56"/>
      <c r="D46" s="56"/>
      <c r="E46" s="76"/>
      <c r="F46" s="76"/>
      <c r="G46" s="77"/>
      <c r="H46" s="78"/>
      <c r="I46" s="79"/>
    </row>
    <row r="47" spans="1:9" ht="12.75" customHeight="1">
      <c r="A47" s="80" t="s">
        <v>37</v>
      </c>
      <c r="B47" s="21"/>
      <c r="C47" s="21"/>
      <c r="D47" s="21"/>
      <c r="E47" s="21"/>
      <c r="F47" s="21"/>
      <c r="G47" s="21"/>
      <c r="H47" s="21"/>
      <c r="I47" s="21"/>
    </row>
    <row r="48" spans="1:9" ht="12.75" customHeight="1">
      <c r="A48" s="80" t="s">
        <v>11</v>
      </c>
      <c r="B48" s="21"/>
      <c r="C48" s="21"/>
      <c r="D48" s="21"/>
      <c r="E48" s="21"/>
      <c r="F48" s="21"/>
      <c r="G48" s="21"/>
      <c r="H48" s="21"/>
      <c r="I48" s="21"/>
    </row>
    <row r="49" spans="1:9" ht="12.75" customHeight="1">
      <c r="A49" s="80" t="s">
        <v>21</v>
      </c>
      <c r="B49" s="21"/>
      <c r="C49" s="21"/>
      <c r="D49" s="21"/>
      <c r="E49" s="21"/>
      <c r="F49" s="21"/>
      <c r="G49" s="21"/>
      <c r="H49" s="21"/>
      <c r="I49" s="21"/>
    </row>
    <row r="50" spans="1:9" ht="12.75" customHeight="1">
      <c r="A50" s="80"/>
      <c r="B50" s="21"/>
      <c r="C50" s="21"/>
      <c r="D50" s="21"/>
      <c r="E50" s="21"/>
      <c r="F50" s="21"/>
      <c r="G50" s="21"/>
      <c r="H50" s="21"/>
      <c r="I50" s="21"/>
    </row>
    <row r="51" spans="1:9" ht="12.75" customHeight="1">
      <c r="A51" s="17" t="s">
        <v>52</v>
      </c>
      <c r="B51" s="21"/>
      <c r="C51" s="21"/>
      <c r="D51" s="81"/>
      <c r="F51" s="21"/>
      <c r="G51" s="27"/>
      <c r="H51" s="27"/>
      <c r="I51" s="27"/>
    </row>
    <row r="52" spans="1:9" ht="12.75" customHeight="1">
      <c r="C52" s="23"/>
      <c r="D52" s="25" t="s">
        <v>0</v>
      </c>
      <c r="E52" s="82"/>
      <c r="F52" s="55"/>
      <c r="G52" s="83"/>
      <c r="H52" s="84"/>
      <c r="I52" s="84"/>
    </row>
    <row r="53" spans="1:9" ht="12.75" customHeight="1">
      <c r="C53" s="58"/>
      <c r="D53" s="59"/>
      <c r="E53" s="60"/>
      <c r="F53" s="85"/>
      <c r="G53" s="85"/>
      <c r="H53" s="85"/>
      <c r="I53" s="85"/>
    </row>
    <row r="54" spans="1:9" ht="12.75" customHeight="1">
      <c r="A54" s="27"/>
      <c r="B54" s="27"/>
      <c r="C54" s="61" t="s">
        <v>34</v>
      </c>
      <c r="D54" s="62" t="s">
        <v>35</v>
      </c>
      <c r="E54" s="62" t="s">
        <v>36</v>
      </c>
      <c r="F54" s="86"/>
      <c r="G54" s="85"/>
      <c r="H54" s="85"/>
      <c r="I54" s="85"/>
    </row>
    <row r="55" spans="1:9" ht="12.75" customHeight="1">
      <c r="A55" s="64" t="s">
        <v>7</v>
      </c>
      <c r="B55" s="65"/>
      <c r="C55" s="66">
        <v>165</v>
      </c>
      <c r="D55" s="66">
        <f>0.09*0.09</f>
        <v>8.0999999999999996E-3</v>
      </c>
      <c r="E55" s="66">
        <f>2.20462*6*10^-4</f>
        <v>1.3227719999999998E-3</v>
      </c>
      <c r="F55" s="87"/>
      <c r="G55" s="88"/>
      <c r="H55" s="88"/>
      <c r="I55" s="88"/>
    </row>
    <row r="56" spans="1:9" ht="12.75" customHeight="1">
      <c r="A56" s="64" t="s">
        <v>8</v>
      </c>
      <c r="B56" s="65"/>
      <c r="C56" s="67">
        <f>$D$23*C55/2000</f>
        <v>433692.27</v>
      </c>
      <c r="D56" s="67">
        <f>$D$23*D55/2000</f>
        <v>21.290347799999999</v>
      </c>
      <c r="E56" s="67">
        <f>$D$23*E55/2000</f>
        <v>3.4768241901359995</v>
      </c>
      <c r="F56" s="89"/>
      <c r="G56" s="70"/>
      <c r="H56" s="70"/>
      <c r="I56" s="70"/>
    </row>
    <row r="57" spans="1:9" ht="12.75" customHeight="1" thickBot="1">
      <c r="A57" s="27"/>
      <c r="B57" s="55"/>
      <c r="C57" s="70"/>
      <c r="D57" s="70"/>
      <c r="E57" s="70"/>
      <c r="F57" s="70"/>
      <c r="G57" s="70"/>
      <c r="H57" s="70"/>
      <c r="I57" s="70"/>
    </row>
    <row r="58" spans="1:9" ht="12.75" customHeight="1" thickBot="1">
      <c r="B58" s="90"/>
      <c r="C58" s="90"/>
      <c r="D58" s="21"/>
      <c r="E58" s="91"/>
      <c r="F58" s="92"/>
      <c r="G58" s="92"/>
      <c r="H58" s="93" t="s">
        <v>41</v>
      </c>
      <c r="I58" s="94">
        <f>C56+D56+E56</f>
        <v>433717.03717199014</v>
      </c>
    </row>
    <row r="59" spans="1:9" ht="12.75" customHeight="1" thickBot="1">
      <c r="B59" s="90"/>
      <c r="C59" s="90"/>
      <c r="D59" s="21"/>
      <c r="E59" s="91"/>
      <c r="F59" s="92"/>
      <c r="G59" s="92"/>
      <c r="H59" s="93" t="s">
        <v>50</v>
      </c>
      <c r="I59" s="95">
        <f>C56*1+D56*25+E56*298</f>
        <v>435260.62230366055</v>
      </c>
    </row>
    <row r="60" spans="1:9" ht="12.75" customHeight="1">
      <c r="A60" s="96"/>
      <c r="B60" s="96"/>
      <c r="C60" s="96"/>
      <c r="D60" s="96"/>
      <c r="E60" s="96"/>
      <c r="F60" s="96"/>
      <c r="G60" s="96"/>
      <c r="H60" s="56"/>
      <c r="I60" s="56"/>
    </row>
    <row r="61" spans="1:9" ht="12.75" customHeight="1">
      <c r="A61" s="17" t="s">
        <v>10</v>
      </c>
      <c r="B61" s="21"/>
      <c r="C61" s="21"/>
      <c r="D61" s="21"/>
      <c r="E61" s="21"/>
      <c r="F61" s="21"/>
      <c r="G61" s="21"/>
      <c r="H61" s="21"/>
    </row>
    <row r="62" spans="1:9" ht="12.75" customHeight="1">
      <c r="A62" s="80" t="s">
        <v>55</v>
      </c>
      <c r="B62" s="21"/>
      <c r="C62" s="21"/>
      <c r="D62" s="21"/>
      <c r="E62" s="21"/>
      <c r="F62" s="21"/>
      <c r="G62" s="21"/>
      <c r="H62" s="21"/>
    </row>
    <row r="63" spans="1:9" ht="12.75" customHeight="1">
      <c r="A63" s="80" t="s">
        <v>56</v>
      </c>
      <c r="B63" s="21"/>
      <c r="C63" s="21"/>
      <c r="D63" s="21"/>
      <c r="E63" s="21"/>
      <c r="F63" s="21"/>
      <c r="G63" s="21"/>
      <c r="H63" s="21"/>
    </row>
    <row r="64" spans="1:9" s="98" customFormat="1" ht="12.75" customHeight="1">
      <c r="A64" s="97" t="s">
        <v>39</v>
      </c>
      <c r="B64" s="97"/>
      <c r="C64" s="97"/>
      <c r="D64" s="97"/>
      <c r="E64" s="97"/>
      <c r="F64" s="97"/>
      <c r="G64" s="97"/>
      <c r="H64" s="97"/>
    </row>
    <row r="65" spans="1:8" ht="12.75" customHeight="1">
      <c r="A65" s="80" t="s">
        <v>21</v>
      </c>
      <c r="B65" s="21"/>
      <c r="C65" s="21"/>
      <c r="D65" s="21"/>
      <c r="E65" s="21"/>
      <c r="F65" s="21"/>
      <c r="G65" s="21"/>
      <c r="H65" s="21"/>
    </row>
    <row r="66" spans="1:8" ht="30" customHeight="1">
      <c r="A66" s="99" t="s">
        <v>49</v>
      </c>
      <c r="B66" s="99"/>
      <c r="C66" s="99"/>
      <c r="D66" s="99"/>
      <c r="E66" s="99"/>
      <c r="F66" s="99"/>
      <c r="G66" s="99"/>
      <c r="H66" s="99"/>
    </row>
    <row r="67" spans="1:8" ht="12.75" customHeight="1">
      <c r="A67" s="100"/>
    </row>
    <row r="68" spans="1:8" ht="12.75" customHeight="1">
      <c r="A68" s="100"/>
    </row>
    <row r="69" spans="1:8" ht="12.75" customHeight="1">
      <c r="A69" s="100"/>
    </row>
    <row r="70" spans="1:8" ht="12.75" customHeight="1">
      <c r="A70" s="100"/>
    </row>
    <row r="71" spans="1:8" ht="12.75" customHeight="1">
      <c r="A71" s="100"/>
    </row>
    <row r="72" spans="1:8" ht="12.75" customHeight="1">
      <c r="A72" s="100"/>
    </row>
    <row r="73" spans="1:8" ht="12.75" customHeight="1">
      <c r="A73" s="100"/>
    </row>
    <row r="74" spans="1:8" ht="12.75" customHeight="1">
      <c r="A74" s="100"/>
    </row>
    <row r="75" spans="1:8" ht="12.75" customHeight="1">
      <c r="A75" s="100"/>
    </row>
    <row r="76" spans="1:8" ht="12.75" customHeight="1">
      <c r="A76" s="100"/>
    </row>
    <row r="77" spans="1:8" ht="12.75" customHeight="1">
      <c r="A77" s="100"/>
    </row>
    <row r="78" spans="1:8" ht="12.75" customHeight="1">
      <c r="A78" s="100"/>
    </row>
    <row r="79" spans="1:8" ht="12.75" customHeight="1">
      <c r="A79" s="100"/>
    </row>
  </sheetData>
  <sheetProtection algorithmName="SHA-512" hashValue="dHx05yvSneX4fO+pm4WZp3YBQlcYvk+gCxfulxWDf0JQh3RWg2NMCFXQS17PaXhvIVNCfC7nid7ZW3F82OakLQ==" saltValue="pXe9pWYGjhM8gydpk5OiVg==" spinCount="100000" sheet="1" objects="1" scenarios="1"/>
  <mergeCells count="6">
    <mergeCell ref="A16:I17"/>
    <mergeCell ref="A66:H66"/>
    <mergeCell ref="A31:H33"/>
    <mergeCell ref="A5:J8"/>
    <mergeCell ref="A10:J10"/>
    <mergeCell ref="A12:J14"/>
  </mergeCells>
  <phoneticPr fontId="0" type="noConversion"/>
  <pageMargins left="0.5" right="0.5" top="0.5" bottom="0.5" header="0.5" footer="0.5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Internal Combustion Diesel Engine Greater than 600 hp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F3F31-0652-48B8-8A11-F613D1F4BDA8}"/>
</file>

<file path=customXml/itemProps2.xml><?xml version="1.0" encoding="utf-8"?>
<ds:datastoreItem xmlns:ds="http://schemas.openxmlformats.org/officeDocument/2006/customXml" ds:itemID="{4A418603-7685-4489-BB23-8D37BD664D62}">
  <ds:schemaRefs>
    <ds:schemaRef ds:uri="http://purl.org/dc/elements/1.1/"/>
    <ds:schemaRef ds:uri="http://schemas.microsoft.com/office/2006/documentManagement/types"/>
    <ds:schemaRef ds:uri="http://purl.org/dc/terms/"/>
    <ds:schemaRef ds:uri="157d2481-7646-4106-b82b-066a865f8875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EB557C-170B-4BD0-B194-418632BB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Diesel - hp</vt:lpstr>
      <vt:lpstr>Diesel - MMBtu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Internal Combustion Diesel Engine Greater than 600 hp</dc:title>
  <dc:creator/>
  <cp:lastModifiedBy>Bell, Nathan</cp:lastModifiedBy>
  <cp:lastPrinted>2009-04-09T19:23:19Z</cp:lastPrinted>
  <dcterms:created xsi:type="dcterms:W3CDTF">2002-01-21T16:51:05Z</dcterms:created>
  <dcterms:modified xsi:type="dcterms:W3CDTF">2022-03-10T21:34:48Z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9300</vt:r8>
  </property>
  <property fmtid="{D5CDD505-2E9C-101B-9397-08002B2CF9AE}" pid="4" name="Author">
    <vt:lpwstr>3;#;UserInfo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2014-01-11T02:23:24Z</vt:filetime>
  </property>
  <property fmtid="{D5CDD505-2E9C-101B-9397-08002B2CF9AE}" pid="9" name="Modified">
    <vt:filetime>2014-10-03T00:45:23Z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</Properties>
</file>