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C:\Users\CGonzalesCruz\Downloads\"/>
    </mc:Choice>
  </mc:AlternateContent>
  <xr:revisionPtr revIDLastSave="0" documentId="8_{924EEB6F-DBE1-43C6-AA22-AF660C66D4B3}"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08" yWindow="-108" windowWidth="23256" windowHeight="12576" tabRatio="684" activeTab="1"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sharedStrings.xml><?xml version="1.0" encoding="utf-8"?>
<sst xmlns="http://schemas.openxmlformats.org/spreadsheetml/2006/main" count="4377" uniqueCount="577">
  <si>
    <t>#</t>
  </si>
  <si>
    <t>Item</t>
  </si>
  <si>
    <t>Free text</t>
  </si>
  <si>
    <t>Enter the date on which this document is being submitted to CMS.</t>
  </si>
  <si>
    <t>Instructions</t>
  </si>
  <si>
    <t>Item Instructions</t>
  </si>
  <si>
    <t>State or territory</t>
  </si>
  <si>
    <t>Date of report submission</t>
  </si>
  <si>
    <t>Plan name</t>
  </si>
  <si>
    <t>Alabama</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</si>
  <si>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</si>
  <si>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</si>
  <si>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</si>
  <si>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</si>
  <si>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</si>
  <si>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</si>
  <si>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</si>
  <si>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</si>
  <si>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</si>
  <si>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</si>
  <si>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</si>
  <si>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</si>
  <si>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</si>
  <si>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</si>
  <si>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</si>
  <si>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</si>
  <si>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</si>
  <si>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</si>
  <si>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</si>
  <si>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</si>
  <si>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</si>
  <si>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</si>
  <si>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</si>
  <si>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</si>
  <si>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</si>
  <si>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</si>
  <si>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</si>
  <si>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</si>
  <si>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</si>
  <si>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</si>
  <si>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</si>
  <si>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</si>
  <si>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</si>
  <si>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</si>
  <si>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</si>
  <si>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</si>
  <si>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</si>
  <si>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</si>
  <si>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</si>
  <si>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</si>
  <si>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</si>
  <si>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</si>
  <si>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</si>
  <si>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</si>
  <si>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</si>
  <si>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</si>
  <si>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</si>
  <si>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</si>
  <si>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</si>
  <si>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Organization</t>
  </si>
  <si>
    <t>Contact name</t>
  </si>
  <si>
    <t>Contact email address</t>
  </si>
  <si>
    <t>Plan Provider Roster Review</t>
  </si>
  <si>
    <t>EVV Data Analysis</t>
  </si>
  <si>
    <t>Review of Grievances Related to Access</t>
  </si>
  <si>
    <t>Analysis methods</t>
  </si>
  <si>
    <t>Geomapping</t>
  </si>
  <si>
    <t>Encounter Data Analysis</t>
  </si>
  <si>
    <t>Other (Specify)</t>
  </si>
  <si>
    <t>Data Format</t>
  </si>
  <si>
    <t>Inputting information</t>
  </si>
  <si>
    <t>Enter the name of the individual(s) filling out this document.</t>
  </si>
  <si>
    <t>Enter the email address(es) of the individual(s) filling out this document.</t>
  </si>
  <si>
    <t>Reporting period start date</t>
  </si>
  <si>
    <t>Reporting period end date</t>
  </si>
  <si>
    <t>Date (MM/DD/YYYY)</t>
  </si>
  <si>
    <t>LTSS</t>
  </si>
  <si>
    <t>Secret Shopper Calls: Network Participation</t>
  </si>
  <si>
    <t>Secret Shopper Calls: Appointment Availability</t>
  </si>
  <si>
    <t>Adult primary care</t>
  </si>
  <si>
    <t>Pediatric primary care</t>
  </si>
  <si>
    <t>Adult behavioral health</t>
  </si>
  <si>
    <t>Pediatric behavioral health</t>
  </si>
  <si>
    <t>Adult specialist</t>
  </si>
  <si>
    <t>Pediatric specialist</t>
  </si>
  <si>
    <t>Hospital</t>
  </si>
  <si>
    <t>Pharmacy</t>
  </si>
  <si>
    <t>Pediatric dental</t>
  </si>
  <si>
    <t>OB/GYN</t>
  </si>
  <si>
    <t>Plan type included in program</t>
  </si>
  <si>
    <t>Provider type</t>
  </si>
  <si>
    <t xml:space="preserve">Applicable region(s) </t>
  </si>
  <si>
    <t>Population</t>
  </si>
  <si>
    <t>Standard type</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</si>
  <si>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</si>
  <si>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</si>
  <si>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</si>
  <si>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</si>
  <si>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</si>
  <si>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</si>
  <si>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</si>
  <si>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</si>
  <si>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</si>
  <si>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</si>
  <si>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</si>
  <si>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</si>
  <si>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</si>
  <si>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</si>
  <si>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</si>
  <si>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</si>
  <si>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</si>
  <si>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</si>
  <si>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</si>
  <si>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</si>
  <si>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</si>
  <si>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</si>
  <si>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</si>
  <si>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</si>
  <si>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</si>
  <si>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</si>
  <si>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</si>
  <si>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</si>
  <si>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</si>
  <si>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</si>
  <si>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</si>
  <si>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</si>
  <si>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</si>
  <si>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</si>
  <si>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</si>
  <si>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</si>
  <si>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</si>
  <si>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</si>
  <si>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</si>
  <si>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</si>
  <si>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Describe the standard (for example, 60 miles maximum distance to travel to an appointment).</t>
  </si>
  <si>
    <t>Enter the provider type that the standard applies to.</t>
  </si>
  <si>
    <t xml:space="preserve">Enter the population that the standard applies to. </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</si>
  <si>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</si>
  <si>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</si>
  <si>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</si>
  <si>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</si>
  <si>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</si>
  <si>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</si>
  <si>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</si>
  <si>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</si>
  <si>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</si>
  <si>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</si>
  <si>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</si>
  <si>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</si>
  <si>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</si>
  <si>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</si>
  <si>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</si>
  <si>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</si>
  <si>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</si>
  <si>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</si>
  <si>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</si>
  <si>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</si>
  <si>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</si>
  <si>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</si>
  <si>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</si>
  <si>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</si>
  <si>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</si>
  <si>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</si>
  <si>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</si>
  <si>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</si>
  <si>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</si>
  <si>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</si>
  <si>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</si>
  <si>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</si>
  <si>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</si>
  <si>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</si>
  <si>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</si>
  <si>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</si>
  <si>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</si>
  <si>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</si>
  <si>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</si>
  <si>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</si>
  <si>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</si>
  <si>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</si>
  <si>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</si>
  <si>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</si>
  <si>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</si>
  <si>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</si>
  <si>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</si>
  <si>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</si>
  <si>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</si>
  <si>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</si>
  <si>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</si>
  <si>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</si>
  <si>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</si>
  <si>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</si>
  <si>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</si>
  <si>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</si>
  <si>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</si>
  <si>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</si>
  <si>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</si>
  <si>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</si>
  <si>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Maximum time to travel</t>
  </si>
  <si>
    <t>Urban</t>
  </si>
  <si>
    <t xml:space="preserve">Adult </t>
  </si>
  <si>
    <t>Maximum distance to travel</t>
  </si>
  <si>
    <t>Rural</t>
  </si>
  <si>
    <t>Pediatric</t>
  </si>
  <si>
    <t>Monthly</t>
  </si>
  <si>
    <t>Weekly</t>
  </si>
  <si>
    <t>Maximum time or distance</t>
  </si>
  <si>
    <t>Adult and pediatric</t>
  </si>
  <si>
    <t>Quarterly</t>
  </si>
  <si>
    <t>Bi-weekly</t>
  </si>
  <si>
    <t>Ease of getting an appointment timely</t>
  </si>
  <si>
    <t>MLTSS</t>
  </si>
  <si>
    <t>Other (free text, specify)</t>
  </si>
  <si>
    <t>Appointment wait time</t>
  </si>
  <si>
    <t>Hours of operation</t>
  </si>
  <si>
    <t>Provider to enrollee ratios</t>
  </si>
  <si>
    <t>Service fulfillment</t>
  </si>
  <si>
    <t>Enter the region that the standard applies to.</t>
  </si>
  <si>
    <t xml:space="preserve">Frequency of analysis </t>
  </si>
  <si>
    <t>Drop down values</t>
  </si>
  <si>
    <t>Frequency</t>
  </si>
  <si>
    <t>Bi-monthly</t>
  </si>
  <si>
    <t>Semi-annually</t>
  </si>
  <si>
    <t>Standard description</t>
  </si>
  <si>
    <t>Enter the standard type for each standard used in the program.</t>
  </si>
  <si>
    <t>Enter the state or territory represented in this document.</t>
  </si>
  <si>
    <t>Applicable region(s)</t>
  </si>
  <si>
    <t>Program name</t>
  </si>
  <si>
    <t xml:space="preserve">(none) </t>
  </si>
  <si>
    <t>(header/blank cell)</t>
  </si>
  <si>
    <t xml:space="preserve">Input state-level data in this column </t>
  </si>
  <si>
    <t xml:space="preserve">State </t>
  </si>
  <si>
    <t>Dist. of Col.</t>
  </si>
  <si>
    <t>Set values (select one)</t>
  </si>
  <si>
    <t>Input program-level data in these column unless specified in the item instructions &gt;&gt;</t>
  </si>
  <si>
    <t>C. Plan-level compliance data</t>
  </si>
  <si>
    <t>Monitoring methods</t>
  </si>
  <si>
    <t xml:space="preserve">Program summary </t>
  </si>
  <si>
    <t>II. Program-level standards, monitoring methods, and plan compliance</t>
  </si>
  <si>
    <t xml:space="preserve">The formulas below are used to populate the service menu on each program tab: </t>
  </si>
  <si>
    <t>ID selected services:</t>
  </si>
  <si>
    <t xml:space="preserve">Join: </t>
  </si>
  <si>
    <t>Remove commas:</t>
  </si>
  <si>
    <t>A. Access and network adequacy standards required for plans participating in the program</t>
  </si>
  <si>
    <t>Secret Shopper: Network Participation</t>
  </si>
  <si>
    <t>Secret Shopper: Appointment Availability</t>
  </si>
  <si>
    <t xml:space="preserve">Assurance of plan compliance </t>
  </si>
  <si>
    <t>Tab topic:</t>
  </si>
  <si>
    <t>I_State&amp;Prog_Info</t>
  </si>
  <si>
    <t>II_Prog_X</t>
  </si>
  <si>
    <t>Number of tabs available:</t>
  </si>
  <si>
    <t>Tab name:</t>
  </si>
  <si>
    <t>I. State and program information</t>
  </si>
  <si>
    <t>I.A.1</t>
  </si>
  <si>
    <t>I.A.2</t>
  </si>
  <si>
    <t>I.A.3</t>
  </si>
  <si>
    <t>I.A.4</t>
  </si>
  <si>
    <t>I.B.1</t>
  </si>
  <si>
    <t>I.B.3.a</t>
  </si>
  <si>
    <t>I.B.3.b</t>
  </si>
  <si>
    <t>I.B.3.c</t>
  </si>
  <si>
    <t>I.B.3.d</t>
  </si>
  <si>
    <t>I.B.3.e</t>
  </si>
  <si>
    <t>I.B.3.f</t>
  </si>
  <si>
    <t>I.B.3.g</t>
  </si>
  <si>
    <t>I.B.3.h</t>
  </si>
  <si>
    <t>I.B.3.i</t>
  </si>
  <si>
    <t>I.B.3.j</t>
  </si>
  <si>
    <t>I.B.3.k</t>
  </si>
  <si>
    <t>I.B.3.l</t>
  </si>
  <si>
    <t>I.C.1</t>
  </si>
  <si>
    <t>I.C.2</t>
  </si>
  <si>
    <t>Separate analysis document</t>
  </si>
  <si>
    <t>Separate results document</t>
  </si>
  <si>
    <t>II.A.1</t>
  </si>
  <si>
    <t>II.A.2</t>
  </si>
  <si>
    <t>II.A.3</t>
  </si>
  <si>
    <t>II.A.4</t>
  </si>
  <si>
    <t>II.A.5</t>
  </si>
  <si>
    <t>Yes, compliance results are contained in a separate document</t>
  </si>
  <si>
    <t>No, compliance results are not contained in a separate document</t>
  </si>
  <si>
    <t>II.B.1</t>
  </si>
  <si>
    <t>II.B.2</t>
  </si>
  <si>
    <t>II.B.3</t>
  </si>
  <si>
    <t>II.C.2.a</t>
  </si>
  <si>
    <t>II.C.2.b</t>
  </si>
  <si>
    <t>II.C.2.c</t>
  </si>
  <si>
    <t>II.C.3.a</t>
  </si>
  <si>
    <t>II.C.3.b</t>
  </si>
  <si>
    <t>II.C.3.c</t>
  </si>
  <si>
    <t>Set values (select one) or use free text for "other" response</t>
  </si>
  <si>
    <t>B. Analyses that the state uses to monitor compliance with access and network adequacy standards reported in Section A</t>
  </si>
  <si>
    <t>Services</t>
  </si>
  <si>
    <t>Covered</t>
  </si>
  <si>
    <t>Not covered</t>
  </si>
  <si>
    <r>
      <t>I. State and program</t>
    </r>
    <r>
      <rPr>
        <sz val="11"/>
        <rFont val="Arial"/>
        <family val="2"/>
      </rPr>
      <t>-level</t>
    </r>
    <r>
      <rPr>
        <sz val="11"/>
        <color theme="1"/>
        <rFont val="Arial"/>
        <family val="2"/>
      </rPr>
      <t xml:space="preserve"> information</t>
    </r>
  </si>
  <si>
    <r>
      <t>II. Program-level standards, monitoring methods, and pl</t>
    </r>
    <r>
      <rPr>
        <sz val="11"/>
        <rFont val="Arial"/>
        <family val="2"/>
      </rPr>
      <t xml:space="preserve">an-level </t>
    </r>
    <r>
      <rPr>
        <sz val="11"/>
        <color theme="1"/>
        <rFont val="Arial"/>
        <family val="2"/>
      </rPr>
      <t>compliance</t>
    </r>
  </si>
  <si>
    <t>Statutory authority</t>
  </si>
  <si>
    <t xml:space="preserve">Indicate whether the program covers pediatric primary care providers. </t>
  </si>
  <si>
    <t xml:space="preserve">Indicate whether the program covers Ob/Gyn providers. </t>
  </si>
  <si>
    <t xml:space="preserve">Indicate whether the program covers adult behavioral health providers. </t>
  </si>
  <si>
    <t xml:space="preserve">Indicate whether the program covers pediatric behavioral health providers. </t>
  </si>
  <si>
    <t xml:space="preserve">Indicate whether the program covers adult specialist providers. </t>
  </si>
  <si>
    <t xml:space="preserve">Indicate whether the program covers pediatric specialist providers. </t>
  </si>
  <si>
    <t xml:space="preserve">Indicate whether the program covers hospital providers. </t>
  </si>
  <si>
    <t xml:space="preserve">Indicate whether the program covers pharmacy providers. </t>
  </si>
  <si>
    <t xml:space="preserve">Indicate whether the program covers pediatric dental providers. </t>
  </si>
  <si>
    <t xml:space="preserve">Indicate whether the program covers long-term services and supports (LTSS) providers.  </t>
  </si>
  <si>
    <t>Reporting scenario</t>
  </si>
  <si>
    <t>Scenario 1: New contract</t>
  </si>
  <si>
    <t xml:space="preserve">Set values (select one) </t>
  </si>
  <si>
    <t>Used for all plans</t>
  </si>
  <si>
    <t>Not used for any plans</t>
  </si>
  <si>
    <t>Scenario 2: Annual report</t>
  </si>
  <si>
    <t>Indicate whether the program covers adult primary care providers.</t>
  </si>
  <si>
    <t>Other (optional field for the state)</t>
  </si>
  <si>
    <t>Free text (optional field for the state)</t>
  </si>
  <si>
    <t>Analysis and results in separate documents</t>
  </si>
  <si>
    <t>Plan type included in program contracts</t>
  </si>
  <si>
    <t>Provider types covered in program contracts</t>
  </si>
  <si>
    <t>Analysis and results in separate document</t>
  </si>
  <si>
    <t>Provider type covered by standard</t>
  </si>
  <si>
    <t>Population covered by standard</t>
  </si>
  <si>
    <t xml:space="preserve">States should use this section of the tab to report each standard included in managed care program contracts; report each unique standard in columns E - CZ. 
</t>
  </si>
  <si>
    <t xml:space="preserve">Plan-specific analysis </t>
  </si>
  <si>
    <t>Suburban</t>
  </si>
  <si>
    <t>Frontier</t>
  </si>
  <si>
    <t>Statewide</t>
  </si>
  <si>
    <t xml:space="preserve">For each program, enter the start date of the reporting period for the analysis and compliance information entered into this report. </t>
  </si>
  <si>
    <t>Used for some but not all plans</t>
  </si>
  <si>
    <t>A. State information and reporting scenario</t>
  </si>
  <si>
    <t>I.A.5</t>
  </si>
  <si>
    <t>B. Program information</t>
  </si>
  <si>
    <t>I.B.2</t>
  </si>
  <si>
    <t>I.B.3</t>
  </si>
  <si>
    <t>I.B.4</t>
  </si>
  <si>
    <t>I.B.5</t>
  </si>
  <si>
    <t>I.B.6.a</t>
  </si>
  <si>
    <t>I.B.6.b</t>
  </si>
  <si>
    <t>I.B.6.c</t>
  </si>
  <si>
    <t>I.B.6.d</t>
  </si>
  <si>
    <t>I.B.6.e</t>
  </si>
  <si>
    <t>I.B.6.f</t>
  </si>
  <si>
    <t>I.B.6.g</t>
  </si>
  <si>
    <t>I.B.6.h</t>
  </si>
  <si>
    <t>I.B.6.i</t>
  </si>
  <si>
    <t>I.B.6.j</t>
  </si>
  <si>
    <t>I.B.6.k</t>
  </si>
  <si>
    <t>I.B.6.l</t>
  </si>
  <si>
    <t>C. Separate analysis and results documents</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</si>
  <si>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</si>
  <si>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Indicate (1) any notes for items I.B.6.a - k and/or (2) other provider types relevant to the state's network adequacy standards (42 C.F.R. § 438.68) or availability standards (42 C.F.R. § 438.206) covered under the program not listed in items I.B.6.a - k.</t>
  </si>
  <si>
    <t xml:space="preserve">States should use this section of the tab to report on the analyses that the state uses to assess plan compliance with the state's 42 C.F.R. § 438.68 and 42 C.F.R. § 438.206 standards; report on each analysis in columns E - L. </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</si>
  <si>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</si>
  <si>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Assurance of plan compliance with 42 C.F.R. § 438.68</t>
  </si>
  <si>
    <t>Description of results: 42 C.F.R. § 438.68</t>
  </si>
  <si>
    <t>Assurance of compliance with 42 C.F.R. § 438.206</t>
  </si>
  <si>
    <t>Description of results: 42 C.F.R. § 438.206</t>
  </si>
  <si>
    <t xml:space="preserve">States should use this section of the tab to report on plan compliance with the state's 42 C.F.R. § 438.68 and 42 C.F.R. § 438.206 standards; report on each plan in columns E - AR. </t>
  </si>
  <si>
    <t>I.A.6</t>
  </si>
  <si>
    <t>Yes, the plan complies based on all analyses</t>
  </si>
  <si>
    <t xml:space="preserve">No, the plan does not comply based on all analyses </t>
  </si>
  <si>
    <t>II.C.2.d</t>
  </si>
  <si>
    <t>II.C.1.a</t>
  </si>
  <si>
    <t>Describe any network adequacy standard exceptions that the state has granted to the plan under 42 C.F.R. § 438.68(d). If there are no exceptions, write "None."</t>
  </si>
  <si>
    <t>Name of analysis and results documents</t>
  </si>
  <si>
    <t>Date of analysis and results documents</t>
  </si>
  <si>
    <t>Page/section references in analysis and results documents</t>
  </si>
  <si>
    <t>I.C.3</t>
  </si>
  <si>
    <t>I.C.4</t>
  </si>
  <si>
    <t>Exceptions granted under 42 C.F.R. § 438.68(d)</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</si>
  <si>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</si>
  <si>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</si>
  <si>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Scenario 3: Significant change - services</t>
  </si>
  <si>
    <t>Scenario 3: Significant change - benefits</t>
  </si>
  <si>
    <t>Scenario 3: Significant change - geographic service area</t>
  </si>
  <si>
    <t>Scenario 3: Significant change - composition of provider network</t>
  </si>
  <si>
    <t>Scenario 3: Significant change - payments to provider network</t>
  </si>
  <si>
    <t>Scenario 3: Significant change - enrollment of new population</t>
  </si>
  <si>
    <t xml:space="preserve">Reporting scenario - other </t>
  </si>
  <si>
    <t>II.C.2.e</t>
  </si>
  <si>
    <t>II.C.3.d</t>
  </si>
  <si>
    <t>For each program, enter the end date of the reporting period for the analysis and compliance information entered into this report.</t>
  </si>
  <si>
    <t>Reassessment for plan deficiencies: 42 C.F.R. § 438.68</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</si>
  <si>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</si>
  <si>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Reassessment for plan deficiencies: 42 C.F.R. § 438.206</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</si>
  <si>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</si>
  <si>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Indicate how frequently the state analyzes plan compliance with 42 C.F.R. § 438.68 and/or 42 C.F.R. § 438.206 for the program being reported on in this tab using the methods listed in columns E-L. If the state does not use the method, select "Not used for any plans".</t>
  </si>
  <si>
    <t>If the state is submitting this form to CMS for any reason other than those specified in I.A.5, explain the reason.</t>
  </si>
  <si>
    <t>II.C.2.f</t>
  </si>
  <si>
    <t>Plan deficiencies: 42 C.F.R. § 438.68 (Part 1)</t>
  </si>
  <si>
    <t>Plan deficiencies: 42 C.F.R. § 438.68 (Part 2)</t>
  </si>
  <si>
    <t>II.C.3.e</t>
  </si>
  <si>
    <t>Plan deficiencies: 42 C.F.R. § 438.206 (Part 1)</t>
  </si>
  <si>
    <t>Plan deficiencies: 42 C.F.R. § 438.206 (Part 2)</t>
  </si>
  <si>
    <t>Minimum # of network providers</t>
  </si>
  <si>
    <t>In columns E - AR, enter the names of the plans that contract with the state for the managed care program identified above.</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</si>
  <si>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</si>
  <si>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</si>
  <si>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</si>
  <si>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Values in the box below auto-populate from the "I_State&amp;Prog_Info" tab.</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</si>
  <si>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</si>
  <si>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 xml:space="preserve">If the state identified any plan deficiencies in II.C.2.c, indicate when the state will reassess the plan's network to determine whether the plan has remediated those deficiencies. </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</si>
  <si>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</si>
  <si>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 xml:space="preserve">If the state identified any plan deficiencies in II.C.3.c, indicate when the state will reassess the plan's availability of services to determine whether the plan has remediated those deficiencies. </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</si>
  <si>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</si>
  <si>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</si>
  <si>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Large metro</t>
  </si>
  <si>
    <t>Metro</t>
  </si>
  <si>
    <t>Micro</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</si>
  <si>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</si>
  <si>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</si>
  <si>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</si>
  <si>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</si>
  <si>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If the state indicated that analysis methods and results are contained in a separate document(s) for any program in columns E-S, indicate the name of the document(s). If analysis methods and results are not contained in a separate document(s), write "N/A."</t>
  </si>
  <si>
    <t>If the state indicated that analysis methods and results are contained in a separate document(s) for any program in columns E-S, indicate the date of the document(s). If analysis methods and results are not contained in a separate document(s), write "N/A."</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</si>
  <si>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</si>
  <si>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</si>
  <si>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</si>
  <si>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Yes, analysis methods and results are contained in a separate document(s)</t>
  </si>
  <si>
    <t>No, analysis methods and results are not contained in a separate document(s)</t>
  </si>
  <si>
    <t>Plan Provider Directory Review</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</si>
  <si>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</si>
  <si>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</si>
  <si>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</si>
  <si>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Name of analysis and results document</t>
  </si>
  <si>
    <t>Date of analysis and results document</t>
  </si>
  <si>
    <t>States should use this section of the tab to report their contact information, date of report submission, and reporting scenario.</t>
  </si>
  <si>
    <t xml:space="preserve">States should use this section of the tab to report information on applicable managed care programs under the scenario selected in I.A.5, including reporting periods and providers covered under the programs.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</si>
  <si>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</si>
  <si>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 xml:space="preserve">States should use this section of the tab to report on separate documents submitted with this form that contain the state's analysis and results information requested in tabs "II_Prog_X". </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</si>
  <si>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</si>
  <si>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Indicate the managed care plan type (MCO, PIHP, PAHP, or MMP) that contracts with the state in each program.</t>
  </si>
  <si>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</si>
  <si>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</si>
  <si>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</si>
  <si>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</si>
  <si>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</si>
  <si>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Plan type</t>
  </si>
  <si>
    <t>MCO</t>
  </si>
  <si>
    <t>PIHP</t>
  </si>
  <si>
    <t>PAHP</t>
  </si>
  <si>
    <t>MMP</t>
  </si>
  <si>
    <t>blank row</t>
  </si>
  <si>
    <t>End of worksheet</t>
  </si>
  <si>
    <t>end of table</t>
  </si>
  <si>
    <t xml:space="preserve">Please submit the completed form through an online portal that will be made available. Questions about this form may be directed to </t>
  </si>
  <si>
    <t>ManagedCareTA@mathematica-mpr.com.</t>
  </si>
  <si>
    <t>Input program-level data in beige cells in columns for Program 1 through Program 15&gt;&gt;</t>
  </si>
  <si>
    <t>End of table</t>
  </si>
  <si>
    <t>Input program-level data in columns for Standard 1 through Standard 100&gt;&gt;</t>
  </si>
  <si>
    <t>Input plan-level data in columns for Plan 1 through Plan 40 &gt;&gt;</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</si>
  <si>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</si>
  <si>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Cinthia Gonzales</t>
  </si>
  <si>
    <t>cinthia.gonzalescruz@fssa.in.gov</t>
  </si>
  <si>
    <t>Healthy Indiana Plan</t>
  </si>
  <si>
    <t>Hoosier Healthwise</t>
  </si>
  <si>
    <t xml:space="preserve">Hoosier Care Connect </t>
  </si>
  <si>
    <t xml:space="preserve">The transport distance to a hospital from the member’s home shall be the usual and customary, not to exceed thirty (30) miles </t>
  </si>
  <si>
    <t>Regardless of if a PMP model is utilized, the Contractor must ensure the availability of a physician to serve as the ongoing source of care appropriate to the member’s clinical condition within at least thirty (30) miles of the member’s residence.</t>
  </si>
  <si>
    <t>Each PMP must be available to see members at least three (3) days per week for a minimum of twenty (20) hours per week at any combination of no more than two (2) locations</t>
  </si>
  <si>
    <t>The Contractor must provide, at a minimum, two (2) specialty providers within sixty (60) miles of the member’s residence : Anesthesiologists, Cardiologists, Endocrinologists, Gastroenterologists, General surgeons, Hematologists, Nephrologists, Neurologists, OB/GYNs, Occupational therapists, Oncologists, Ophthalmologists, Optometrists, Orthopedic surgeons, Orthopedists, Otolaryngologists, Physiatrists, Physical therapists, Podiatrists, Psychiatrists, Pulmonologists, Speech therapists, Urologists, Diagnostic testing</t>
  </si>
  <si>
    <t>The Contractor must provide, at a minimum, one specialty provider within ninety (90) miles of the member’s residence:Prosthetic suppliers, Cardiothoracic surgeons, Dermatologists, Infectious disease specialists, Interventional radiologists, Neurosurgeons, Non-hospital-based anesthesiologist (e.g., pain medicine), Pathologists, Radiation oncologists, Rheumatologists</t>
  </si>
  <si>
    <t>Two (2) durable medical equipment providers must be available to provide services to the Contractor’s members in each county or contiguous county</t>
  </si>
  <si>
    <t>Medical Equipment Access</t>
  </si>
  <si>
    <t>county or contiguous county</t>
  </si>
  <si>
    <t>Two (2) home health providers must be available to provide services to the Contractor’s members in each county or contiguous county</t>
  </si>
  <si>
    <t>The Contractor must provide at least one (1) behavioral health provider able to treat adults and children within thirty (30) minutes or thirty (30) miles from the member’s residence.</t>
  </si>
  <si>
    <t>The Contractor shall ensure the availability of a MAT provider within thirty (30) miles of the member’s residence.</t>
  </si>
  <si>
    <t>The Contractor must ensure the availability of an adult general dentistry provider and pediatric dentistry provider within thirty (30) miles of the member’s residence.</t>
  </si>
  <si>
    <t>The Contractor shall affiliate or contract with urgent care clinics. Urgent care clinics shall be made available no less then eleven (11) hours each day Monday through Friday and no less than five (5) hours each day on the weekend.</t>
  </si>
  <si>
    <t>The Contractor must provide at least two (2) pharmacy providers within thirty (30) miles or thirty (30) minutes from a member’s residence in each county</t>
  </si>
  <si>
    <t>The Contractor shall offer to enter into contracts with Indian health care providers participating in Medicaid</t>
  </si>
  <si>
    <t>United Healthcare</t>
  </si>
  <si>
    <t>Managed Health Services</t>
  </si>
  <si>
    <t xml:space="preserve">Anthem </t>
  </si>
  <si>
    <t>Annually</t>
  </si>
  <si>
    <t xml:space="preserve">Every January, the MCEs must submit a provider directory so that OMPP may audit the directory. Specifically, the MCEs must select 500 contracted providers listed in its online directories to verify the information. </t>
  </si>
  <si>
    <t xml:space="preserve">The MCEs submit annual appeals and grievances data every July related to access to care/services from the plan or provider. However, the metric is not specifically tied to a standard in Table A. </t>
  </si>
  <si>
    <t xml:space="preserve">Given that United Healthcare onboarded as a HCC MCE in April 2021, Indiana requested that UHC maintain an open provider network during its initial period until it met network adequacy. In July 2022, an independent evaluator conducted a review of  UHC's network to re-check adequacy, which included geomapping.  </t>
  </si>
  <si>
    <t xml:space="preserve">As a result of the July 2022 evaluation, UHC did not meet standard 9 in Table A, with an average distance of 32 miles instead.  The evaluation only considered six specialties oulined in the UHC-State contract: home health providers, addiction services, oral surgeons, endocrinologists, infectious disease, and rheumatologists.  The independent evaluator used geoaccess maps and the provider enrollment report mentioned in Table B to review the network requirements. </t>
  </si>
  <si>
    <t>None</t>
  </si>
  <si>
    <t xml:space="preserve">All standards in Table A apply to United Healthcare(UHC). As a result of the July 2022 evaluation, UHC did not meet standard 9 in Table A, with an average distance of 32 miles instead.  The evaluation only considered six specialties oulined in the UHC-State contract: home health providers, addiction services, oral surgeons, endocrinologists, infectious disease, and rheumatologists.  The independent evaluator used geoaccess maps and the provider enrollment report mentioned in Table B to review the network requirements. </t>
  </si>
  <si>
    <t xml:space="preserve">All standards in Table A apply to MHS. In August 2022, OMPP completed an analysis of these standards outlined in their contract using the member access and enrolled provider reports in Table B under 'Other.' The deficiencies included minimum provider standards for Home Health, OB/GYN, oral surgeons, and orthodontists. </t>
  </si>
  <si>
    <t xml:space="preserve">The deficiencies included minimum provider standards for Home Health, OB/GYN, oral surgeons, and orthodontists. </t>
  </si>
  <si>
    <t xml:space="preserve">MHS must provide updates on their provider network during monthly meetings with the OMPP compliance and provider relations teams. Additionally, MHS must submit a narrative report to their OMPP compliance officer with the next review of their provider network in Oct 2023 that describes what has been done to improvie specialty adequacy. </t>
  </si>
  <si>
    <t>None, but one standard that may need an exemption is orthodontia as this appears to be a statewide issue.</t>
  </si>
  <si>
    <t xml:space="preserve">All standards in Table A apply to Anthem. In August 2022, OMPP completed an analysis of these standards outlined in their contract using the member access and enrolled provider reports in Table B under 'Other.' The deficiencies included minimum provider standards for Home Health, OB/GYN, oral surgeons, and orthodontists. </t>
  </si>
  <si>
    <t xml:space="preserve">Anthem must provide updates on their provider network during monthly meetings with the OMPP compliance and provider relations teams. Additionally, Anthem must submit a narrative report to their OMPP compliance officer with the next review of their provider network in Oct 2023 that describes what has been done to improvie specialty adequacy. </t>
  </si>
  <si>
    <t xml:space="preserve">Between Jan 2022 and Dec 2022, HHW MCEs were required to submit geoaccess maps. These reports are requested during readiness review process which occurred during the reporting timeframe. Additionally, the maps can be requested ad-hoc if the state finds that the MCE did not meet network standards during their annual provider review. </t>
  </si>
  <si>
    <t>Ad-hoc</t>
  </si>
  <si>
    <t xml:space="preserve">Annually </t>
  </si>
  <si>
    <t xml:space="preserve">Every January, the MCEs must submit a provider directory.  Specifically, the MCEs must select 500 contracted providers listed in its online directories to verify the information. </t>
  </si>
  <si>
    <t xml:space="preserve">Every January, the MCEs submit their provider 24-hour availability audit. Members should be able to access PMP's 24 hours a day, 7 days a week  for urgent and emergent health care needs. Therefore, the MCEs randomly select PMPs to receive test calls each year.  </t>
  </si>
  <si>
    <t>ad-hoc</t>
  </si>
  <si>
    <t xml:space="preserve">Every October, the MCEs must submit a count of their enrolled providers by standard (dentist, behavioral health, etc) and by county. Additionally, the MCEs must submit a member access report. The member access report capures the availability of provider, by mileage, to each county in Indiana. </t>
  </si>
  <si>
    <t>MHS</t>
  </si>
  <si>
    <t>CareSource</t>
  </si>
  <si>
    <t>Mdwise</t>
  </si>
  <si>
    <t>All standards in table A apply to the MCE. During the reporting timeframe, OMPP completed  an analysis of MHS' networks during the 2022 HHW Readiness Review, which occurred August 2022. MHS was required to submit their count of Enrolled Providers and Member Access to providers report, and geoaccess maps, from table B, by 10/31</t>
  </si>
  <si>
    <t xml:space="preserve">All standards in table A apply to the MCE. During the reporting timeframe, OMPP completed an analysis of CareSource's networks during the 2022 HHW Readiness Review, which occurred August 2022.CareSource was required to submit their count of Enrolled Providers and Member Access to providers report and geomaps, from table B, by 10/31. </t>
  </si>
  <si>
    <t xml:space="preserve">All standards in table A apply to the MCE. During the reporting timeframe, OMPP completed an analysis of MDwise's networks during the 2022 HHW Readiness Review, which occurred August 2022.MDwise was required to submit their count of Enrolled Providers and Member Access to providers report and geomaps, from table B, by 10/31. </t>
  </si>
  <si>
    <t xml:space="preserve">The analysis found deficiencies in Home Health, DME, OB/GYN, Oral Surgeons, and Orthodontist standards. Due to the results, Anthem must: provide updates around the network adequacy during Monthly Provider Relations Meetings. A thorough review of the network adequacy will occur with the submission of the annual Network Reports in October 2023. The MCE shall submit a narrative to their OMPP Compliance Officer with the Network Reports in October 2023 as well indicating what has been done to improve the specialist adequacy for HHW members. For example, which providers the MCE is reaching out to. </t>
  </si>
  <si>
    <t>The analysis found deficiencies in Home Health, OB/GYN, Oral Surgeons, Orthodontists, Pediatric Dental, and General Dentistry standards. Due to these deficiencies, MHS must: provide updates around the network adequacy during Monthly Provider Relations Meetings. A thorough review of the network adequacy will occur with the submission of the annual Network Reports in October 2023. The MCE shall submit a narrative to their OMPP Compliance Officer with the Network Reports in October 2023 as well indicating what has been done to improve the specialist adequacy for HHW members.</t>
  </si>
  <si>
    <t>The analysis found deficiencies in substance use disorder, OB/GYN,  and Orthodontists standards. Due to these deficiencies, CareSource must provide updates around the network adequacy during Monthly Provider Relations Meetings. A thorough review of the network adequacy will occur with the submission of the annual Network Reports in October 2023. The MCE shall submit a narrative to their OMPP Compliance Officer with the Network Reports in October 2023 as well indicating what has been done to improve the specialist adequacy for HHW members</t>
  </si>
  <si>
    <t>The analysis found deficiencies in Acute Care Hospitals,  OB/GYN, and Orthodontist standards. Due to these deficiencies, MDwise must provide updates around the network adequacy during Monthly Provider Relations Meetings. A thorough review of the network adequacy will occur with the submission of the annual Network Reports in October 2023. The MCE shall submit a narrative to their OMPP Compliance Officer with the Network Reports in October 2023 as well indicating what has been done to improve the specialist adequacy for HHW members.</t>
  </si>
  <si>
    <t xml:space="preserve">As a result of the July 2022 analysis, UHC had to provide an explanation as to why the provider counts (by type, by county) did not match the geoaccess maps submitted by UHC for the evaluation. To come into compliance, UHC was allowed six-nine months to increase its behavioral health volume. </t>
  </si>
  <si>
    <t xml:space="preserve">The MCE must provide updates on their provider network during monthly meetings with the OMPP compliance and provider relations teams. Additionally, the MCE must submit a narrative report to their OMPP compliance officer with the next review of their provider network in Oct 2023 that describes what has been done to improvie specialty adequacy. </t>
  </si>
  <si>
    <t>N/A</t>
  </si>
  <si>
    <t>1115(a), 1932 (a)</t>
  </si>
  <si>
    <t xml:space="preserve">The contractors shall meet or exceed the following provider-to-member ratio: 1:1,000 for PMPs (includes all physician and advanced practice nurses
enrolled as a PMP with the Contractor)
 </t>
  </si>
  <si>
    <t>The contractors shall meet or exceed the following provider-to-member ratio, 1:1,000 for Behavioral Health Providers (excluding physicians, CMHCs,
and inpatient)</t>
  </si>
  <si>
    <t>The contractors shall meet or exceed the following provider-to-member ratio, 1:2,000 for OB/GYNs</t>
  </si>
  <si>
    <t>The contractors shall meet or exceed the following provider-to-member ratio, 1:2,000 for Pediatricians</t>
  </si>
  <si>
    <t>The contractors shall meet or exceed the following provider-to-member ratio,1:2,000 for Dentists</t>
  </si>
  <si>
    <t>The contractors shall meet or exceed the following provider-to-member ratio,  1:5,000 for Anesthesiology, Cardiology, Endocrinology, Gastroenterology,
Nephrology, Ophthalmology, Orthopedic Surgery, General Surgery,Pulmonology, Rheumatology, Psychiatry, Urology, Infectious Disease,
Otolaryngology, Oncology, Dermatology, and Physiatry/Rehabilitative</t>
  </si>
  <si>
    <t>The transport distance to a hospital from the member’s home shall be the usual and customary, not to exceed thirty (30) miles</t>
  </si>
  <si>
    <t>The transport distance to a hospital from the member’s home shall be the usual and customary, not to exceed  sixty (60) miles</t>
  </si>
  <si>
    <t xml:space="preserve">The Contractor shall ensure access to PMPs within at least thirty (30) miles of the member’s residence.Providers that may serve as PMPs include internal medicine
physicians, general practitioners, family medicine physicians, pediatricians,
obstetricians, gynecologists, endocrinologists (if primarily engaged in internal
medicine), and physician extenders </t>
  </si>
  <si>
    <t>Each PMP shall be available to see members at least three (3) days per week for a minimum of twenty (20) hours per week at any combination of no more than two (2) locations.</t>
  </si>
  <si>
    <t>The Contractor shall provide, at a minimum, two providers for each specialty type within sixty (60) miles of the member’s residence:                            Anesthesiologists,  Cardiologists, Dentists, Oral Surgeons, Endocrinologists, Gastroenterologists, General surgeons, Hematologists, Nephrologists, Neurologists, OB/GYNs, Occupational therapists, Occupational therapists, Oncologists, Ophthalmologists, Diagnostic testing, Optometrists, Orthodontists, Orthopedic surgeons, Otolaryngologist, Physical therapists, Psychiatrists, Pulmonologists, Speech therapists, Urologists</t>
  </si>
  <si>
    <t>The Contractor shall provide, at a minimum, one specialty provider within ninety (90) miles of the member’s residence: Cardiothoracic surgeons, Dermatologists, Infectious disease specialists, Interventional radiologists, neurosurgeons, non-hospital based anesthesiologist,  pathologists, radiation oncologists,rheumatologists</t>
  </si>
  <si>
    <t>Two (2) durable medical equipment providers shall be available to provide services to the Contractor’s members in each county</t>
  </si>
  <si>
    <t xml:space="preserve">two home health providers/county </t>
  </si>
  <si>
    <t xml:space="preserve">The Contractor or its PBM must provide at least two (2) pharmacy providers within thirty (30) miles or thirty (30) minutes from a member’s residence in each county </t>
  </si>
  <si>
    <t>Contract with a minimum of 90% of IHCP enrolled Federally Qualified Health Centers (FQHC) and Rural Health Clinics (RHC) located in the State of Indiana.</t>
  </si>
  <si>
    <t>the Contractor shall provide at least one (1) behavioral health provider within thirty (30) minutes or thirty (30) miles</t>
  </si>
  <si>
    <t>the Contractor shall provide at least one (1) behavioral health provider within forty-five (45) minutes or forty-five (45) miles from the member’s home</t>
  </si>
  <si>
    <t>The transport distance to an inpatient psychiatric facility from the member’s home shall be the usual and customary, not to exceed sixty (60) miles</t>
  </si>
  <si>
    <t>The Contractor shall ensure the availability of a dentist practicing in general, family, and pediatric dentistry within thirty (30) miles of the member’s residence. This can include dental providers who provide service within a federally qualified health center
(FQHC).</t>
  </si>
  <si>
    <t>Specialty dentists such as orthodontists and dental surgeons shall be available within sixty (60) miles of the member’s residence</t>
  </si>
  <si>
    <t>Permit any American Indian or Alaska Native (AI/AN) enrollee who is eligible to receive services from a participating Indian healthcare provider to choose to receive covered services from Indian healthcare providers in and out-of-network</t>
  </si>
  <si>
    <t>In the event that timely access to Indian healthcare providers in network cannot be guaranteed due to few or no network participating Indian healthcare providers, the sufficiency standard is satisfied if:  AI/AN enrollees, living on or off tribal lands, are permitted by the Contractor, to access out-of-state Indian healthcare providers; or  This circumstance is deemed a good cause reason under the managed care plan contract for AI/AN enrollees to disenroll from the managed care program into fee-for-service</t>
  </si>
  <si>
    <t>Urgent care clinics shall be made available no less than eleven (11) hours each day Monday through Friday and no less than five (5) hours each day on the weekend</t>
  </si>
  <si>
    <t>The Contractor shall ensure the availability of one dialysis treatment center within sixty (60) miles of the member’s residence</t>
  </si>
  <si>
    <t>The Contractor shall ensure the availability of at least two OB/GYNs practicing within sixty (60) miles of the member’s residence</t>
  </si>
  <si>
    <t>The Contractor shall ensure the availability of at least one
OB/GYNs practicing within thirty (30) miles of the member’s residence</t>
  </si>
  <si>
    <t>Contract with a minimum of 90% of IHCP enrolled acute care hospitals located in the State of Indiana</t>
  </si>
  <si>
    <t>The Contractor shall have a mechanism in place to ensure that contracted PMPs
provide or arrange for coverage of services twenty-four (24)-hours-a day, seven (7)-
days-a-week and that PMPs have a mechanism in place to offer members direct
contact with their PMP, or the PMP’s qualified clinical staff person, through a toll-free
telephone number twenty-four (24)-hours-a-day, seven (7)-days-a-week</t>
  </si>
  <si>
    <t>The Contractor shall contract with the Indiana Hemophilia and Thrombosis Center or a similar FSSA-approved, federally recognized hemophilia treatment center. This requirement is based on the findings of the Centers for Disease Control and Prevention (CDC) which illustrate that persons affected by a bleeding disorder receiving treatment from a federally recognized treatment center require fewer hospitalizations, experience less bleeding episodes and experience a forty percent (40%) reduction in morbidity and mortality.</t>
  </si>
  <si>
    <t xml:space="preserve">the Contractor shall establish a network of behavioral health providers, addressing both mental health and addiction, including the following:Outpatient mental health and addiction clinics;
? Community mental health centers;
? Licensed clinical addiction counselors;
? Licensed psychologists;
? Health services providers in psychology (HSPPs);
? Licensed clinical social workers;
? Licensed independent practice school psychologists;
? Advanced practice nurses under IC 25-23-1-1(b)(3), credentialed in
psychiatric or mental health nursing by the American Nurses Credentialing
Center;
? Licensed marital and family therapists; and
? Licensed mental health counselors. </t>
  </si>
  <si>
    <t>The Contractor shall establish a network of SUD treatment providers that provide the continuum of the American Society of Addiction Medicine (ASAM) levels of care</t>
  </si>
  <si>
    <t>The Contractor shall not require any service authorization or impose any condition for an AI/AN enrollee to access services at such facilities. This includes the right of the AI/AN enrollee to choose an Indian healthcare provider as a primary care provider, if the Indian healthcare provider is a network provider</t>
  </si>
  <si>
    <t>When a physician in an Indian healthcare facility refers an AI/AN enrollee to a network provider for services covered under this Contract, the Contractor shall not require the member to see a primary care provider prior to the referral.</t>
  </si>
  <si>
    <t>The Contractor will accept the results of home care service assessments, waiver assessments, reassessments and the resulting care plans developed by tribal assessors for AI/AN enrollees as determined by the tribe. Referrals to non-tribal providers for services resulting from the assessments must be made to providers within the Contractor’s network. This applies to services requested by AI/AN enrollees residing on or off tribal land.</t>
  </si>
  <si>
    <t>FSSA strongly encourages the Contractor to contract or enter into business agreements with any health departments that are willing to coordinate with the Contractor and are able to meet the Contractor’s credentialing and service delivery requirements.</t>
  </si>
  <si>
    <t>The Contractor shall ensure the availability of one dialysis treatment center within sixty (60) miles of the member’s residence.</t>
  </si>
  <si>
    <t>In accordance with 42 CFR 440.170 the Contractor shall provide an appropriate means of NEMT for individuals, who have no other means or transportation available, and addresses the safety needs of the person with disabilities and/or special needs.</t>
  </si>
  <si>
    <t>specialist</t>
  </si>
  <si>
    <t>Preventive Services</t>
  </si>
  <si>
    <t>behavioral health</t>
  </si>
  <si>
    <t>Urgent Care</t>
  </si>
  <si>
    <t>Specialty care</t>
  </si>
  <si>
    <t>travel</t>
  </si>
  <si>
    <t xml:space="preserve">County </t>
  </si>
  <si>
    <t xml:space="preserve">county </t>
  </si>
  <si>
    <t>The Contractor shall provide, at a minimum, two providers for each specialty type within sixty (60) miles of the member’s residence:                            Anesthesiologists,  Cardiologists, Dentists, Oral Surgeons, Endocrinologists, Gastroenterologists, General surgeons, Hematologists, Nephrologists, Neurologists, OB/GYNs, Occupational therapists, Oncologists, Ophthalmologists, Diagnostic testing, Optometrists, Orthodontists, Orthopedic surgeons, Otolaryngologist, Physical therapists, Psychiatrists, Pulmonologists, Speech therapists, Urologists</t>
  </si>
  <si>
    <t xml:space="preserve">The Contractor or its PBM must provide at least two (2) pharmacy providers within thirty (30) miles in each county </t>
  </si>
  <si>
    <t>The Contractor shall establish a network of behavioral health providers, addressing both mental health and addiction, including the following:Outpatient mental health and addiction clinics, Community mental health centers;, Licensed clinical addiction counselors, Licensed psychologists;, Health services providers in psychology (HSPPs), Licensed clinical social workers, Licensed independent practice school psychologists, Advanced practice nurses under IC 25-23-1-1(b)(3), credentialed in
psychiatric or mental health nursing by the American Nurses Credentialing
Center, Licensed marital and family therapists, and Licensed mental health counselors</t>
  </si>
  <si>
    <t>The Contractor shall ensure the availability of a dentist practicing in general, family, and pediatric dentistry within thirty (30) miles of the member’s residence.This can include dental providers who provide service within a federally qualified health center
(FQHC).</t>
  </si>
  <si>
    <t>Contract with a minimum of 90% of IHCP enrolled acute care hospitals located in the State of Indiana.</t>
  </si>
  <si>
    <t>Contract with a minimum of 90% of IHCP enrolled Community Mental Health Centers
(CMHC) located in the State of Indiana</t>
  </si>
  <si>
    <t>Dental</t>
  </si>
  <si>
    <t xml:space="preserve">Behavioral Health </t>
  </si>
  <si>
    <t xml:space="preserve">Between Jan 2022 and Dec 2022, HIP MCEs were required to submit geoaccess maps. These reports are requested during readiness review process which occurred during the reporting timeframe. Additionally, the maps can be requested ad-hoc if the state finds that the MCE did not meet network standards during their annual provider review. </t>
  </si>
  <si>
    <t>Caresource</t>
  </si>
  <si>
    <t>Due to these deficiencies, Anthem must provide updates around the network adequacy during Monthly Provider Relations Meetings. A thorough review of the network adequacy will occur with the submission of the annual Network Reports in October 2023. The MCE shall submit a narrative to the Compliance Officer with the Network Reports in October 2023 as well indicating what has been done to improve the specialist adequacy for HIP members</t>
  </si>
  <si>
    <t>All standards in table A apply to the MCE. During the reporting timeframe, Jan 2022-Dec 2022, Anthem completed the readiness review process, due to their contract renewal. After reviewing the maps, annual reports, and access reports in Table B, OMPP determined that Anthem did not meet network standards.</t>
  </si>
  <si>
    <t>None, but one area that may need an exemption is orthodontia as this appears to be a statewide issue.</t>
  </si>
  <si>
    <t>Due to these deficiencies, CareSource must provide updates around the network adequacy during Monthly Provider Relations Meetings. A thorough review of the network adequacy will occur with the submission of the annual Network Reports in October 2023. The MCE shall submit a narrative to the Compliance Officer with the Network Reports in October 2023 as well indicating what has been done to improve the specialist adequacy for HIP members</t>
  </si>
  <si>
    <t>Due to these deficiencies, MHS must provide updates around the network adequacy during Monthly Provider Relations Meetings. A thorough review of the network adequacy will occur with the submission of the annual Network Reports in October 2023. The MCE shall submit a narrative to the Compliance Officer with the Network Reports in October 2023 as well indicating what has been done to improve the specialist adequacy for HIP members</t>
  </si>
  <si>
    <t>Due to these deficiencies, MDwise must provide updates around the network adequacy during Monthly Provider Relations Meetings. A thorough review of the network adequacy will occur with the submission of the annual Network Reports in October 2023. The MCE shall submit a narrative to the Compliance Officer with the Network Reports in October 2023 as well indicating what has been done to improve the specialist adequacy for HIP members</t>
  </si>
  <si>
    <t xml:space="preserve"> After reviewing the maps, annual reports, and access reports in Table B, OMPP determined that Anthem did not meet network standards. The standards that did not meet adequacy include the maximum travel distance for members for OB/GYN's, orthodontia, home health, and DME</t>
  </si>
  <si>
    <t>All standards in Table A apply to the MCE. To analyze the standards, the state used the all the reports mentioned in Table B.</t>
  </si>
  <si>
    <t xml:space="preserve"> After reviewing the maps, annual reports, and access reports in Table B, OMPP determined that CareSource did not meet network standards.The standards that did not meet adequacy include the maximum travel distance and minimum number of providers for members for OB/GYN's, orthodontia, and SUD.</t>
  </si>
  <si>
    <t>After reviewing the maps, annual reports, and access reports in Table B, OMPP determined that MHS did not meet network standards.The analysis found deficiencies in Home Health, OB/GYN, Oral Surgeons, Orthodontists, Pediatric Dental, and General Dentistry standards.</t>
  </si>
  <si>
    <t>After reviewing the maps, annual reports, and access reports in Table B, OMPP determined that Mdwise  did not meet network standards. The analysis found deficiencies in Acute Care Hospitals, OB/GYN, Pharmacy, and Orthodontist standards.</t>
  </si>
  <si>
    <t>1915 (b1), 1915 (b4)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</si>
</sst>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8"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2"/>
      <color rgb="FF000000"/>
      <name val="Arial"/>
      <family val="2"/>
    </font>
    <font>
      <sz val="11"/>
      <color rgb="FF000000"/>
      <name val="Arial"/>
      <family val="2"/>
    </font>
    <font>
      <b/>
      <sz val="13"/>
      <color theme="1"/>
      <name val="Source Sans Pro"/>
      <family val="2"/>
    </font>
  </fonts>
  <fills count="7">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173">
    <xf numFmtId="0" fontId="0" fillId="0" borderId="0" xfId="0"/>
    <xf numFmtId="0" fontId="0" fillId="0" borderId="0" xfId="0" applyAlignment="1">
      <alignment wrapText="1"/>
    </xf>
    <xf numFmtId="0" fontId="2" fillId="0" borderId="0" xfId="1" applyFont="1" applyAlignment="1" applyProtection="1">
      <alignment vertical="center" wrapText="1"/>
    </xf>
    <xf numFmtId="0" fontId="10" fillId="0" borderId="0" xfId="0" applyFont="1"/>
    <xf numFmtId="0" fontId="4" fillId="2" borderId="3" xfId="0" applyFont="1" applyFill="1" applyBorder="1" applyAlignment="1">
      <alignment horizontal="center" vertical="center" wrapText="1"/>
    </xf>
    <xf numFmtId="0" fontId="3" fillId="0" borderId="0" xfId="0" applyFont="1"/>
    <xf numFmtId="0" fontId="4" fillId="2" borderId="8" xfId="0" applyFont="1" applyFill="1" applyBorder="1" applyAlignment="1">
      <alignment horizontal="left" vertical="center"/>
    </xf>
    <xf numFmtId="0" fontId="4" fillId="2" borderId="0" xfId="0" applyFont="1" applyFill="1" applyAlignment="1">
      <alignment horizontal="left" vertical="center" wrapText="1"/>
    </xf>
    <xf numFmtId="0" fontId="3" fillId="3" borderId="0" xfId="0"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wrapText="1"/>
    </xf>
    <xf numFmtId="0" fontId="3" fillId="0" borderId="0" xfId="0" applyFont="1" applyAlignment="1">
      <alignment horizontal="left" vertical="top"/>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12" fillId="0" borderId="0" xfId="1" applyFont="1" applyAlignment="1" applyProtection="1">
      <alignment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22" xfId="0" applyFont="1" applyBorder="1" applyAlignment="1">
      <alignment vertical="center" wrapText="1"/>
    </xf>
    <xf numFmtId="0" fontId="10" fillId="0" borderId="0" xfId="0" applyFont="1" applyAlignment="1">
      <alignment wrapText="1"/>
    </xf>
    <xf numFmtId="0" fontId="10" fillId="3" borderId="0" xfId="0" applyFont="1" applyFill="1" applyAlignment="1">
      <alignment wrapText="1"/>
    </xf>
    <xf numFmtId="0" fontId="3" fillId="3" borderId="0" xfId="0" applyFont="1" applyFill="1"/>
    <xf numFmtId="0" fontId="3" fillId="0" borderId="9" xfId="0" applyFont="1" applyBorder="1" applyAlignment="1">
      <alignment wrapText="1"/>
    </xf>
    <xf numFmtId="0" fontId="10" fillId="3" borderId="0" xfId="0" applyFont="1" applyFill="1" applyAlignment="1">
      <alignment vertical="center"/>
    </xf>
    <xf numFmtId="0" fontId="0" fillId="3" borderId="0" xfId="0" applyFill="1"/>
    <xf numFmtId="0" fontId="0" fillId="3" borderId="0" xfId="0" applyFill="1" applyAlignment="1">
      <alignment wrapText="1"/>
    </xf>
    <xf numFmtId="0" fontId="5" fillId="3" borderId="0" xfId="0" applyFont="1" applyFill="1" applyAlignment="1">
      <alignment vertical="center"/>
    </xf>
    <xf numFmtId="0" fontId="3" fillId="3" borderId="0" xfId="0" applyFont="1" applyFill="1" applyAlignment="1">
      <alignment horizontal="left" vertical="center"/>
    </xf>
    <xf numFmtId="0" fontId="0" fillId="3" borderId="0" xfId="0" applyFill="1" applyAlignment="1">
      <alignment horizontal="left" indent="1"/>
    </xf>
    <xf numFmtId="0" fontId="0" fillId="3" borderId="0" xfId="0" applyFill="1" applyAlignment="1">
      <alignment horizontal="left"/>
    </xf>
    <xf numFmtId="0" fontId="3" fillId="5" borderId="0" xfId="0" applyFont="1" applyFill="1" applyAlignment="1">
      <alignment vertical="center" wrapText="1"/>
    </xf>
    <xf numFmtId="0" fontId="3" fillId="5" borderId="0" xfId="0" applyFont="1" applyFill="1"/>
    <xf numFmtId="0" fontId="5" fillId="0" borderId="13" xfId="0" applyFont="1" applyBorder="1" applyAlignment="1">
      <alignment vertical="center" wrapText="1"/>
    </xf>
    <xf numFmtId="0" fontId="5" fillId="0" borderId="13"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5" fillId="0" borderId="14" xfId="0" applyFont="1" applyBorder="1" applyAlignment="1">
      <alignment vertical="center" wrapText="1"/>
    </xf>
    <xf numFmtId="0" fontId="3" fillId="3" borderId="0" xfId="2" applyFont="1" applyFill="1" applyAlignment="1" applyProtection="1">
      <alignment wrapText="1"/>
      <protection hidden="1"/>
    </xf>
    <xf numFmtId="0" fontId="5" fillId="0" borderId="14" xfId="0" applyFont="1" applyBorder="1" applyAlignment="1">
      <alignment vertical="center"/>
    </xf>
    <xf numFmtId="0" fontId="5" fillId="0" borderId="15" xfId="0" applyFont="1" applyBorder="1" applyAlignment="1">
      <alignment vertical="center" wrapText="1"/>
    </xf>
    <xf numFmtId="0" fontId="5" fillId="0" borderId="23" xfId="0" applyFont="1" applyBorder="1" applyAlignment="1">
      <alignment vertical="center" wrapText="1"/>
    </xf>
    <xf numFmtId="0" fontId="5" fillId="0" borderId="16" xfId="0" applyFont="1" applyBorder="1" applyAlignment="1">
      <alignment vertical="center" wrapText="1"/>
    </xf>
    <xf numFmtId="0" fontId="15" fillId="0" borderId="0" xfId="1" applyFont="1" applyFill="1" applyAlignment="1" applyProtection="1">
      <alignment vertical="center"/>
    </xf>
    <xf numFmtId="0" fontId="5" fillId="3" borderId="0" xfId="0" applyFont="1" applyFill="1" applyAlignment="1">
      <alignment wrapText="1"/>
    </xf>
    <xf numFmtId="0" fontId="5" fillId="4" borderId="0" xfId="0" applyFont="1" applyFill="1" applyAlignment="1">
      <alignment wrapText="1"/>
    </xf>
    <xf numFmtId="0" fontId="3" fillId="0" borderId="18" xfId="0" applyFont="1" applyBorder="1" applyAlignment="1">
      <alignment horizontal="left" vertical="center" wrapText="1"/>
    </xf>
    <xf numFmtId="0" fontId="3" fillId="6" borderId="2" xfId="0" applyFont="1" applyFill="1" applyBorder="1" applyProtection="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9" xfId="0" applyFont="1" applyBorder="1" applyAlignment="1">
      <alignment vertical="center" wrapText="1"/>
    </xf>
    <xf numFmtId="0" fontId="5" fillId="0" borderId="20" xfId="0" applyFont="1" applyBorder="1" applyAlignment="1">
      <alignment vertical="center"/>
    </xf>
    <xf numFmtId="0" fontId="5" fillId="0" borderId="22" xfId="0" applyFont="1" applyBorder="1" applyAlignment="1">
      <alignment vertical="center" wrapText="1"/>
    </xf>
    <xf numFmtId="0" fontId="6" fillId="0" borderId="0" xfId="1" applyFont="1" applyAlignment="1" applyProtection="1">
      <alignment vertical="center"/>
    </xf>
    <xf numFmtId="0" fontId="6" fillId="0" borderId="0" xfId="0" applyFont="1" applyAlignment="1">
      <alignment vertical="center"/>
    </xf>
    <xf numFmtId="0" fontId="11" fillId="0" borderId="9" xfId="0" applyFont="1" applyBorder="1"/>
    <xf numFmtId="0" fontId="11" fillId="0" borderId="0" xfId="0" applyFont="1"/>
    <xf numFmtId="0" fontId="5" fillId="0" borderId="21" xfId="0" applyFont="1" applyBorder="1" applyAlignment="1">
      <alignment vertical="center"/>
    </xf>
    <xf numFmtId="0" fontId="3" fillId="0" borderId="32" xfId="0" applyFont="1" applyBorder="1" applyAlignment="1">
      <alignment vertical="center" wrapText="1"/>
    </xf>
    <xf numFmtId="0" fontId="4" fillId="2" borderId="2" xfId="0" applyFont="1" applyFill="1" applyBorder="1" applyAlignment="1">
      <alignment horizontal="center" vertical="center" wrapText="1"/>
    </xf>
    <xf numFmtId="0" fontId="5" fillId="0" borderId="31" xfId="0" applyFont="1" applyBorder="1" applyAlignment="1">
      <alignment vertical="center"/>
    </xf>
    <xf numFmtId="0" fontId="5" fillId="0" borderId="31"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20" fillId="0" borderId="0" xfId="0" applyFont="1"/>
    <xf numFmtId="0" fontId="5" fillId="0" borderId="32" xfId="0" applyFont="1" applyBorder="1" applyAlignment="1">
      <alignment vertical="center" wrapText="1"/>
    </xf>
    <xf numFmtId="0" fontId="3" fillId="0" borderId="33" xfId="0" applyFont="1" applyBorder="1" applyAlignment="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lignment wrapText="1"/>
    </xf>
    <xf numFmtId="0" fontId="3" fillId="6" borderId="3" xfId="0" applyFont="1" applyFill="1" applyBorder="1" applyProtection="1">
      <protection locked="0"/>
    </xf>
    <xf numFmtId="0" fontId="3" fillId="6" borderId="10" xfId="0" applyFont="1" applyFill="1" applyBorder="1" applyProtection="1">
      <protection locked="0"/>
    </xf>
    <xf numFmtId="0" fontId="5" fillId="6" borderId="2" xfId="0" applyFont="1" applyFill="1" applyBorder="1" applyProtection="1">
      <protection locked="0"/>
    </xf>
    <xf numFmtId="14" fontId="3" fillId="6" borderId="3" xfId="0" applyNumberFormat="1" applyFont="1" applyFill="1" applyBorder="1" applyProtection="1">
      <protection locked="0"/>
    </xf>
    <xf numFmtId="14" fontId="3" fillId="6" borderId="10" xfId="0" applyNumberFormat="1" applyFont="1" applyFill="1" applyBorder="1" applyProtection="1">
      <protection locked="0"/>
    </xf>
    <xf numFmtId="0" fontId="13" fillId="0" borderId="0" xfId="0" applyFont="1"/>
    <xf numFmtId="0" fontId="4" fillId="2" borderId="0" xfId="0" applyFont="1" applyFill="1" applyAlignment="1">
      <alignment horizontal="left" vertical="center"/>
    </xf>
    <xf numFmtId="0" fontId="5" fillId="0" borderId="34" xfId="0" applyFont="1" applyBorder="1" applyAlignment="1">
      <alignment vertical="center"/>
    </xf>
    <xf numFmtId="0" fontId="5" fillId="0" borderId="34" xfId="0" applyFont="1" applyBorder="1" applyAlignment="1">
      <alignment vertical="center" wrapText="1"/>
    </xf>
    <xf numFmtId="0" fontId="6" fillId="0" borderId="11" xfId="0" applyFont="1" applyBorder="1" applyAlignment="1">
      <alignment horizontal="left" vertical="center"/>
    </xf>
    <xf numFmtId="0" fontId="6" fillId="0" borderId="4" xfId="0" applyFont="1" applyBorder="1" applyAlignment="1">
      <alignment horizontal="center" wrapText="1"/>
    </xf>
    <xf numFmtId="0" fontId="6" fillId="0" borderId="19" xfId="0" applyFont="1" applyBorder="1" applyAlignment="1">
      <alignment horizontal="center" wrapText="1"/>
    </xf>
    <xf numFmtId="0" fontId="4" fillId="2" borderId="1" xfId="0" applyFont="1" applyFill="1" applyBorder="1" applyAlignment="1">
      <alignment horizontal="center" vertical="center" wrapText="1"/>
    </xf>
    <xf numFmtId="0" fontId="5" fillId="0" borderId="32" xfId="0" applyFont="1" applyBorder="1" applyAlignment="1">
      <alignment horizontal="left" vertical="center" wrapText="1"/>
    </xf>
    <xf numFmtId="0" fontId="3" fillId="0" borderId="2" xfId="0" applyFont="1" applyBorder="1" applyAlignment="1">
      <alignment horizont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lignment horizontal="center" vertical="center" wrapText="1"/>
    </xf>
    <xf numFmtId="0" fontId="22" fillId="0" borderId="0" xfId="0" applyFont="1" applyAlignment="1">
      <alignment vertical="center"/>
    </xf>
    <xf numFmtId="0" fontId="21" fillId="0" borderId="0" xfId="0" applyFont="1"/>
    <xf numFmtId="0" fontId="3" fillId="0" borderId="0" xfId="0" applyFont="1" applyAlignment="1">
      <alignment horizontal="left" vertical="center" wrapText="1" indent="1"/>
    </xf>
    <xf numFmtId="0" fontId="3" fillId="0" borderId="0" xfId="0" applyFont="1" applyAlignment="1">
      <alignment horizontal="left"/>
    </xf>
    <xf numFmtId="0" fontId="23" fillId="0" borderId="0" xfId="0" applyFont="1" applyAlignment="1">
      <alignment horizontal="left" vertical="center" wrapText="1" indent="1"/>
    </xf>
    <xf numFmtId="0" fontId="11" fillId="0" borderId="0" xfId="0" applyFont="1" applyAlignment="1">
      <alignment horizontal="left" wrapText="1"/>
    </xf>
    <xf numFmtId="0" fontId="0" fillId="0" borderId="0" xfId="0" applyAlignment="1">
      <alignment vertical="top"/>
    </xf>
    <xf numFmtId="0" fontId="6" fillId="0" borderId="11" xfId="0" applyFont="1" applyBorder="1" applyAlignment="1">
      <alignment wrapText="1"/>
    </xf>
    <xf numFmtId="0" fontId="6" fillId="5" borderId="8" xfId="0" applyFont="1" applyFill="1" applyBorder="1" applyAlignment="1">
      <alignment wrapText="1"/>
    </xf>
    <xf numFmtId="0" fontId="4" fillId="5" borderId="8" xfId="0" applyFont="1" applyFill="1" applyBorder="1" applyAlignment="1">
      <alignment vertical="center" wrapText="1"/>
    </xf>
    <xf numFmtId="0" fontId="23" fillId="5" borderId="0" xfId="0" applyFont="1" applyFill="1" applyAlignment="1">
      <alignment vertical="center"/>
    </xf>
    <xf numFmtId="0" fontId="23" fillId="0" borderId="0" xfId="0" applyFont="1" applyAlignment="1">
      <alignment vertical="center"/>
    </xf>
    <xf numFmtId="0" fontId="23" fillId="0" borderId="0" xfId="0" applyFont="1"/>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18" xfId="0" applyFont="1" applyBorder="1" applyAlignment="1">
      <alignment horizontal="left" vertical="top" wrapText="1"/>
    </xf>
    <xf numFmtId="0" fontId="3" fillId="5" borderId="8" xfId="0" applyFont="1" applyFill="1" applyBorder="1" applyAlignment="1">
      <alignment wrapText="1"/>
    </xf>
    <xf numFmtId="14" fontId="3" fillId="5" borderId="8" xfId="0" applyNumberFormat="1" applyFont="1" applyFill="1" applyBorder="1" applyAlignment="1">
      <alignment wrapText="1"/>
    </xf>
    <xf numFmtId="0" fontId="5" fillId="5" borderId="8" xfId="0" applyFont="1" applyFill="1" applyBorder="1" applyAlignment="1">
      <alignment wrapText="1"/>
    </xf>
    <xf numFmtId="0" fontId="6" fillId="0" borderId="0" xfId="0" applyFont="1" applyAlignment="1">
      <alignment wrapText="1"/>
    </xf>
    <xf numFmtId="0" fontId="6" fillId="0" borderId="8" xfId="0" applyFont="1" applyBorder="1" applyAlignment="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lignment horizontal="left" vertical="center"/>
    </xf>
    <xf numFmtId="0" fontId="8" fillId="0" borderId="17" xfId="0" applyFont="1" applyBorder="1" applyAlignment="1">
      <alignment horizontal="center" wrapText="1"/>
    </xf>
    <xf numFmtId="0" fontId="8" fillId="0" borderId="25" xfId="0" applyFont="1" applyBorder="1" applyAlignment="1">
      <alignment horizontal="center" wrapText="1"/>
    </xf>
    <xf numFmtId="0" fontId="8" fillId="0" borderId="7" xfId="0" applyFont="1" applyBorder="1" applyAlignment="1">
      <alignment horizontal="center" wrapText="1"/>
    </xf>
    <xf numFmtId="14" fontId="5" fillId="6" borderId="2" xfId="0" applyNumberFormat="1" applyFont="1" applyFill="1" applyBorder="1" applyProtection="1">
      <protection locked="0"/>
    </xf>
    <xf numFmtId="0" fontId="26" fillId="6" borderId="2" xfId="0" applyFont="1" applyFill="1" applyBorder="1" applyProtection="1">
      <protection locked="0"/>
    </xf>
    <xf numFmtId="0" fontId="25" fillId="6" borderId="2" xfId="0" applyFont="1" applyFill="1" applyBorder="1" applyProtection="1">
      <protection locked="0"/>
    </xf>
    <xf numFmtId="0" fontId="0" fillId="6" borderId="10" xfId="0" applyFill="1" applyBorder="1" applyAlignment="1" applyProtection="1">
      <alignment vertical="center" wrapText="1"/>
      <protection locked="0"/>
    </xf>
    <xf numFmtId="0" fontId="3" fillId="0" borderId="0" xfId="0" applyFont="1" applyAlignment="1">
      <alignment wrapText="1"/>
    </xf>
    <xf numFmtId="0" fontId="5" fillId="0" borderId="26" xfId="0" applyFont="1" applyBorder="1" applyAlignment="1">
      <alignment horizontal="left" wrapText="1"/>
    </xf>
    <xf numFmtId="0" fontId="5" fillId="0" borderId="9" xfId="0" applyFont="1" applyBorder="1" applyAlignment="1">
      <alignment horizontal="left" wrapText="1"/>
    </xf>
    <xf numFmtId="0" fontId="5" fillId="0" borderId="27" xfId="0" applyFont="1" applyBorder="1" applyAlignment="1">
      <alignment horizontal="left"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19" xfId="0" applyFont="1" applyBorder="1" applyAlignment="1">
      <alignment horizontal="left" vertical="top" wrapText="1"/>
    </xf>
    <xf numFmtId="0" fontId="5"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13" fillId="0" borderId="0" xfId="0" applyFont="1"/>
    <xf numFmtId="0" fontId="4" fillId="2" borderId="20" xfId="0" applyFont="1" applyFill="1" applyBorder="1" applyAlignment="1">
      <alignment vertical="center" wrapText="1"/>
    </xf>
    <xf numFmtId="0" fontId="4" fillId="2" borderId="13" xfId="0" applyFont="1" applyFill="1" applyBorder="1" applyAlignment="1">
      <alignment vertical="center" wrapText="1"/>
    </xf>
    <xf numFmtId="0" fontId="5" fillId="0" borderId="0" xfId="0" applyFont="1" applyAlignment="1">
      <alignment wrapText="1"/>
    </xf>
    <xf numFmtId="0" fontId="13" fillId="0" borderId="0" xfId="0" applyFont="1" applyAlignment="1">
      <alignment wrapText="1"/>
    </xf>
    <xf numFmtId="0" fontId="4" fillId="2" borderId="21" xfId="0" applyFont="1" applyFill="1" applyBorder="1" applyAlignment="1">
      <alignment vertical="center" wrapText="1"/>
    </xf>
    <xf numFmtId="0" fontId="4" fillId="2" borderId="14" xfId="0" applyFont="1" applyFill="1" applyBorder="1" applyAlignment="1">
      <alignment vertical="center" wrapText="1"/>
    </xf>
    <xf numFmtId="0" fontId="26" fillId="6" borderId="2" xfId="0" applyFont="1" applyFill="1" applyBorder="1" applyAlignment="1" applyProtection="1">
      <alignment wrapText="1"/>
      <protection locked="0"/>
    </xf>
    <xf numFmtId="0" fontId="27" fillId="6" borderId="2" xfId="0" applyFont="1" applyFill="1" applyBorder="1" applyAlignment="1" applyProtection="1">
      <alignment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zoomScale="90" zoomScaleNormal="90" workbookViewId="0">
      <selection activeCell="H3" sqref="H3"/>
    </sheetView>
  </sheetViews>
  <sheetFormatPr defaultColWidth="8.85546875" defaultRowHeight="15" x14ac:dyDescent="0.25"/>
  <cols>
    <col min="1" max="1" width="77.140625" customWidth="1"/>
    <col min="2" max="2" width="24.5703125" customWidth="1"/>
    <col min="3" max="3" width="56" customWidth="1"/>
  </cols>
  <sheetData>
    <row r="1" spans="1:3" ht="24" thickBot="1" x14ac:dyDescent="0.3">
      <c r="A1" s="118" t="s">
        <v>4</v>
      </c>
      <c r="B1" s="119"/>
      <c r="C1" s="120"/>
    </row>
    <row r="2" spans="1:3" ht="195.95" customHeight="1" x14ac:dyDescent="0.25">
      <c r="A2" s="142" t="s">
        <v>436</v>
      </c>
      <c r="B2" s="143"/>
      <c r="C2" s="144"/>
    </row>
    <row r="3" spans="1:3" s="111" customFormat="1" ht="87.95" customHeight="1" x14ac:dyDescent="0.25">
      <c r="A3" s="151" t="s">
        <v>432</v>
      </c>
      <c r="B3" s="152"/>
      <c r="C3" s="153"/>
    </row>
    <row r="4" spans="1:3" ht="45" customHeight="1" x14ac:dyDescent="0.25">
      <c r="A4" s="154" t="s">
        <v>396</v>
      </c>
      <c r="B4" s="155"/>
      <c r="C4" s="156"/>
    </row>
    <row r="5" spans="1:3" ht="43.35" customHeight="1" x14ac:dyDescent="0.25">
      <c r="A5" s="151" t="s">
        <v>422</v>
      </c>
      <c r="B5" s="152"/>
      <c r="C5" s="153"/>
    </row>
    <row r="6" spans="1:3" ht="30.6" customHeight="1" x14ac:dyDescent="0.25">
      <c r="A6" s="151" t="s">
        <v>423</v>
      </c>
      <c r="B6" s="152"/>
      <c r="C6" s="153"/>
    </row>
    <row r="7" spans="1:3" ht="21.6" customHeight="1" x14ac:dyDescent="0.25">
      <c r="A7" s="151" t="s">
        <v>445</v>
      </c>
      <c r="B7" s="152"/>
      <c r="C7" s="153"/>
    </row>
    <row r="8" spans="1:3" ht="21.6" customHeight="1" thickBot="1" x14ac:dyDescent="0.3">
      <c r="A8" s="157" t="s">
        <v>446</v>
      </c>
      <c r="B8" s="158"/>
      <c r="C8" s="159"/>
    </row>
    <row r="9" spans="1:3" ht="17.25" customHeight="1" thickBot="1" x14ac:dyDescent="0.3">
      <c r="A9" s="105" t="s">
        <v>442</v>
      </c>
    </row>
    <row r="10" spans="1:3" ht="22.5" customHeight="1" thickBot="1" x14ac:dyDescent="0.3">
      <c r="A10" s="118" t="s">
        <v>59</v>
      </c>
      <c r="B10" s="119"/>
      <c r="C10" s="120"/>
    </row>
    <row r="11" spans="1:3" ht="62.25" customHeight="1" x14ac:dyDescent="0.25">
      <c r="A11" s="145" t="s">
        <v>433</v>
      </c>
      <c r="B11" s="146"/>
      <c r="C11" s="147"/>
    </row>
    <row r="12" spans="1:3" ht="25.7" customHeight="1" x14ac:dyDescent="0.25">
      <c r="A12" s="110" t="s">
        <v>246</v>
      </c>
      <c r="B12" s="60" t="s">
        <v>250</v>
      </c>
      <c r="C12" s="60" t="s">
        <v>249</v>
      </c>
    </row>
    <row r="13" spans="1:3" x14ac:dyDescent="0.25">
      <c r="A13" s="107" t="s">
        <v>294</v>
      </c>
      <c r="B13" s="5" t="s">
        <v>247</v>
      </c>
      <c r="C13" s="108">
        <v>1</v>
      </c>
    </row>
    <row r="14" spans="1:3" ht="14.45" customHeight="1" x14ac:dyDescent="0.25">
      <c r="A14" s="107" t="s">
        <v>295</v>
      </c>
      <c r="B14" s="5" t="s">
        <v>248</v>
      </c>
      <c r="C14" s="108">
        <v>15</v>
      </c>
    </row>
    <row r="15" spans="1:3" ht="0.6" customHeight="1" x14ac:dyDescent="0.25">
      <c r="A15" s="109" t="s">
        <v>444</v>
      </c>
      <c r="B15" s="5"/>
      <c r="C15" s="108"/>
    </row>
    <row r="16" spans="1:3" ht="14.45" customHeight="1" thickBot="1" x14ac:dyDescent="0.3">
      <c r="A16" s="106" t="s">
        <v>442</v>
      </c>
    </row>
    <row r="17" spans="1:3" ht="24" thickBot="1" x14ac:dyDescent="0.3">
      <c r="A17" s="148" t="s">
        <v>70</v>
      </c>
      <c r="B17" s="149"/>
      <c r="C17" s="150"/>
    </row>
    <row r="18" spans="1:3" ht="45" customHeight="1" x14ac:dyDescent="0.25">
      <c r="A18" s="142" t="s">
        <v>434</v>
      </c>
      <c r="B18" s="143"/>
      <c r="C18" s="144"/>
    </row>
    <row r="19" spans="1:3" ht="36.6" customHeight="1" thickBot="1" x14ac:dyDescent="0.3">
      <c r="A19" s="139" t="s">
        <v>435</v>
      </c>
      <c r="B19" s="140"/>
      <c r="C19" s="141"/>
    </row>
    <row r="20" spans="1:3" x14ac:dyDescent="0.25">
      <c r="A20" s="106"/>
    </row>
    <row r="21" spans="1:3" ht="75.599999999999994" customHeight="1" x14ac:dyDescent="0.25">
      <c r="A21" s="138" t="s">
        <v>451</v>
      </c>
      <c r="B21" s="138"/>
      <c r="C21" s="138"/>
    </row>
    <row r="22" spans="1:3" x14ac:dyDescent="0.25">
      <c r="A22" s="106" t="s">
        <v>443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IF('I_State&amp;Prog_Info'!L15="","[Program 8]",'I_State&amp;Prog_Info'!L15)</f>
        <v>[Program 8]</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IF('I_State&amp;Prog_Info'!L17="","(Placeholder for plan type)",'I_State&amp;Prog_Info'!L17)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IF('I_State&amp;Prog_Info'!L59="","(Placeholder for providers)",'I_State&amp;Prog_Info'!L59)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IF('I_State&amp;Prog_Info'!L39="","(Placeholder for separate analysis and results document)",'I_State&amp;Prog_Info'!L39)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IF('I_State&amp;Prog_Info'!L40="","(Placeholder for separate analysis and results document)",'I_State&amp;Prog_Info'!L40)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IF('I_State&amp;Prog_Info'!L41="","(Placeholder for separate analysis and results document)",'I_State&amp;Prog_Info'!L41)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IF('I_State&amp;Prog_Info'!M15="","[Program 9]",'I_State&amp;Prog_Info'!M15)</f>
        <v>[Program 9]</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IF('I_State&amp;Prog_Info'!M17="","(Placeholder for plan type)",'I_State&amp;Prog_Info'!M17)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IF('I_State&amp;Prog_Info'!M59="","(Placeholder for providers)",'I_State&amp;Prog_Info'!M59)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IF('I_State&amp;Prog_Info'!M39="","(Placeholder for separate analysis and results document)",'I_State&amp;Prog_Info'!M39)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IF('I_State&amp;Prog_Info'!M40="","(Placeholder for separate analysis and results document)",'I_State&amp;Prog_Info'!M40)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IF('I_State&amp;Prog_Info'!M41="","(Placeholder for separate analysis and results document)",'I_State&amp;Prog_Info'!M41)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IF('I_State&amp;Prog_Info'!N15="","[Program 10]",'I_State&amp;Prog_Info'!N15)</f>
        <v>[Program 10]</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IF('I_State&amp;Prog_Info'!N17="","(Placeholder for plan type)",'I_State&amp;Prog_Info'!N17)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IF('I_State&amp;Prog_Info'!N59="","(Placeholder for providers)",'I_State&amp;Prog_Info'!N59)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IF('I_State&amp;Prog_Info'!N39="","(Placeholder for separate analysis and results document)",'I_State&amp;Prog_Info'!N39)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IF('I_State&amp;Prog_Info'!N40="","(Placeholder for separate analysis and results document)",'I_State&amp;Prog_Info'!N40)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IF('I_State&amp;Prog_Info'!N41="","(Placeholder for separate analysis and results document)",'I_State&amp;Prog_Info'!N41)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IF('I_State&amp;Prog_Info'!O15="","[Program 11]",'I_State&amp;Prog_Info'!O15)</f>
        <v>[Program 11]</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IF('I_State&amp;Prog_Info'!O17="","(Placeholder for plan type)",'I_State&amp;Prog_Info'!O17)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IF('I_State&amp;Prog_Info'!O59="","(Placeholder for providers)",'I_State&amp;Prog_Info'!O59)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IF('I_State&amp;Prog_Info'!O39="","(Placeholder for separate analysis and results document)",'I_State&amp;Prog_Info'!O39)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IF('I_State&amp;Prog_Info'!O40="","(Placeholder for separate analysis and results document)",'I_State&amp;Prog_Info'!O40)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IF('I_State&amp;Prog_Info'!O41="","(Placeholder for separate analysis and results document)",'I_State&amp;Prog_Info'!O41)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IF('I_State&amp;Prog_Info'!P15="","[Program 12]",'I_State&amp;Prog_Info'!P15)</f>
        <v>[Program 12]</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IF('I_State&amp;Prog_Info'!P17="","(Placeholder for plan type)",'I_State&amp;Prog_Info'!P17)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IF('I_State&amp;Prog_Info'!P59="","(Placeholder for providers)",'I_State&amp;Prog_Info'!P59)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IF('I_State&amp;Prog_Info'!P39="","(Placeholder for separate analysis and results document)",'I_State&amp;Prog_Info'!P39)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IF('I_State&amp;Prog_Info'!P40="","(Placeholder for separate analysis and results document)",'I_State&amp;Prog_Info'!P40)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IF('I_State&amp;Prog_Info'!P41="","(Placeholder for separate analysis and results document)",'I_State&amp;Prog_Info'!P41)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IF('I_State&amp;Prog_Info'!Q15="","[Program 13]",'I_State&amp;Prog_Info'!Q15)</f>
        <v>[Program 13]</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IF('I_State&amp;Prog_Info'!Q17="","(Placeholder for plan type)",'I_State&amp;Prog_Info'!Q17)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IF('I_State&amp;Prog_Info'!Q59="","(Placeholder for providers)",'I_State&amp;Prog_Info'!Q59)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IF('I_State&amp;Prog_Info'!Q39="","(Placeholder for separate analysis and results document)",'I_State&amp;Prog_Info'!Q39)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IF('I_State&amp;Prog_Info'!Q40="","(Placeholder for separate analysis and results document)",'I_State&amp;Prog_Info'!Q40)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IF('I_State&amp;Prog_Info'!Q41="","(Placeholder for separate analysis and results document)",'I_State&amp;Prog_Info'!Q41)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IF('I_State&amp;Prog_Info'!R15="","[Program 14]",'I_State&amp;Prog_Info'!R15)</f>
        <v>[Program 14]</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IF('I_State&amp;Prog_Info'!R17="","(Placeholder for plan type)",'I_State&amp;Prog_Info'!R17)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IF('I_State&amp;Prog_Info'!R59="","(Placeholder for providers)",'I_State&amp;Prog_Info'!R59)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IF('I_State&amp;Prog_Info'!R39="","(Placeholder for separate analysis and results document)",'I_State&amp;Prog_Info'!R39)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IF('I_State&amp;Prog_Info'!R40="","(Placeholder for separate analysis and results document)",'I_State&amp;Prog_Info'!R40)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IF('I_State&amp;Prog_Info'!R41="","(Placeholder for separate analysis and results document)",'I_State&amp;Prog_Info'!R41)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IF('I_State&amp;Prog_Info'!S15="","[Program 15]",'I_State&amp;Prog_Info'!S15)</f>
        <v>[Program 15]</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IF('I_State&amp;Prog_Info'!S17="","(Placeholder for plan type)",'I_State&amp;Prog_Info'!S17)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IF('I_State&amp;Prog_Info'!S59="","(Placeholder for providers)",'I_State&amp;Prog_Info'!S59)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IF('I_State&amp;Prog_Info'!S39="","(Placeholder for separate analysis and results document)",'I_State&amp;Prog_Info'!S39)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IF('I_State&amp;Prog_Info'!S40="","(Placeholder for separate analysis and results document)",'I_State&amp;Prog_Info'!S40)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IF('I_State&amp;Prog_Info'!S41="","(Placeholder for separate analysis and results document)",'I_State&amp;Prog_Info'!S41)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V53"/>
  <sheetViews>
    <sheetView zoomScale="80" zoomScaleNormal="80" workbookViewId="0">
      <selection activeCell="E2" sqref="E2"/>
    </sheetView>
  </sheetViews>
  <sheetFormatPr defaultColWidth="9.42578125" defaultRowHeight="14.25" x14ac:dyDescent="0.2"/>
  <cols>
    <col min="1" max="1" width="9.42578125" style="26"/>
    <col min="2" max="2" width="19.42578125" style="26" customWidth="1"/>
    <col min="3" max="3" width="9.42578125" style="26"/>
    <col min="4" max="5" width="21.42578125" style="26" customWidth="1"/>
    <col min="6" max="6" width="21.42578125" style="8" customWidth="1"/>
    <col min="7" max="7" width="19" style="8" customWidth="1"/>
    <col min="8" max="8" width="19.5703125" style="8" customWidth="1"/>
    <col min="9" max="9" width="18.42578125" style="8" customWidth="1"/>
    <col min="10" max="10" width="19.5703125" style="25" customWidth="1"/>
    <col min="11" max="12" width="18.42578125" style="8" customWidth="1"/>
    <col min="13" max="13" width="30.140625" style="8" customWidth="1"/>
    <col min="14" max="14" width="12.42578125" style="8" customWidth="1"/>
    <col min="15" max="22" width="12.42578125" style="10" customWidth="1"/>
    <col min="23" max="16384" width="9.42578125" style="5"/>
  </cols>
  <sheetData>
    <row r="1" spans="1:22" ht="15.75" thickBot="1" x14ac:dyDescent="0.3">
      <c r="A1" s="59" t="s">
        <v>218</v>
      </c>
      <c r="B1" s="60"/>
      <c r="C1" s="5"/>
      <c r="D1" s="5"/>
      <c r="E1" s="5"/>
      <c r="F1" s="10"/>
      <c r="G1" s="27"/>
      <c r="H1" s="27"/>
      <c r="I1" s="27"/>
      <c r="J1" s="24"/>
      <c r="K1" s="27"/>
      <c r="L1" s="27"/>
      <c r="M1" s="27"/>
      <c r="N1" s="10"/>
    </row>
    <row r="2" spans="1:22" s="12" customFormat="1" ht="29.25" thickBot="1" x14ac:dyDescent="0.3">
      <c r="A2" s="13" t="s">
        <v>230</v>
      </c>
      <c r="B2" s="13" t="s">
        <v>307</v>
      </c>
      <c r="C2" s="13" t="s">
        <v>291</v>
      </c>
      <c r="D2" s="13" t="s">
        <v>271</v>
      </c>
      <c r="E2" s="13" t="s">
        <v>272</v>
      </c>
      <c r="F2" s="13" t="s">
        <v>93</v>
      </c>
      <c r="G2" s="14" t="s">
        <v>90</v>
      </c>
      <c r="H2" s="14" t="s">
        <v>91</v>
      </c>
      <c r="I2" s="14" t="s">
        <v>92</v>
      </c>
      <c r="J2" s="14" t="s">
        <v>235</v>
      </c>
      <c r="K2" s="14" t="s">
        <v>219</v>
      </c>
      <c r="L2" s="14" t="s">
        <v>65</v>
      </c>
      <c r="M2" s="14" t="s">
        <v>245</v>
      </c>
      <c r="N2" s="14" t="s">
        <v>437</v>
      </c>
      <c r="O2" s="11"/>
      <c r="P2" s="11"/>
      <c r="Q2" s="11"/>
      <c r="R2" s="11"/>
      <c r="S2" s="11"/>
      <c r="T2" s="11"/>
      <c r="U2" s="11"/>
      <c r="V2" s="11"/>
    </row>
    <row r="3" spans="1:22" ht="71.25" x14ac:dyDescent="0.2">
      <c r="A3" s="18" t="s">
        <v>9</v>
      </c>
      <c r="B3" s="42" t="s">
        <v>308</v>
      </c>
      <c r="C3" s="20" t="s">
        <v>292</v>
      </c>
      <c r="D3" s="42" t="s">
        <v>418</v>
      </c>
      <c r="E3" s="42" t="s">
        <v>278</v>
      </c>
      <c r="F3" s="8" t="s">
        <v>197</v>
      </c>
      <c r="G3" s="8" t="s">
        <v>79</v>
      </c>
      <c r="H3" s="8" t="s">
        <v>326</v>
      </c>
      <c r="I3" s="8" t="s">
        <v>199</v>
      </c>
      <c r="J3" s="48" t="s">
        <v>66</v>
      </c>
      <c r="K3" s="8" t="s">
        <v>204</v>
      </c>
      <c r="L3" s="8" t="s">
        <v>310</v>
      </c>
      <c r="M3" s="8" t="s">
        <v>359</v>
      </c>
      <c r="N3" s="8" t="s">
        <v>438</v>
      </c>
    </row>
    <row r="4" spans="1:22" ht="71.25" customHeight="1" x14ac:dyDescent="0.2">
      <c r="A4" s="19" t="s">
        <v>10</v>
      </c>
      <c r="B4" s="42" t="s">
        <v>312</v>
      </c>
      <c r="C4" s="20" t="s">
        <v>293</v>
      </c>
      <c r="D4" s="42" t="s">
        <v>419</v>
      </c>
      <c r="E4" s="42" t="s">
        <v>279</v>
      </c>
      <c r="F4" s="8" t="s">
        <v>200</v>
      </c>
      <c r="G4" s="8" t="s">
        <v>80</v>
      </c>
      <c r="H4" s="8" t="s">
        <v>198</v>
      </c>
      <c r="I4" s="8" t="s">
        <v>202</v>
      </c>
      <c r="J4" s="48" t="s">
        <v>62</v>
      </c>
      <c r="K4" s="8" t="s">
        <v>208</v>
      </c>
      <c r="L4" s="8" t="s">
        <v>328</v>
      </c>
      <c r="M4" s="8" t="s">
        <v>360</v>
      </c>
      <c r="N4" s="8" t="s">
        <v>439</v>
      </c>
    </row>
    <row r="5" spans="1:22" ht="42.75" x14ac:dyDescent="0.2">
      <c r="A5" s="19" t="s">
        <v>11</v>
      </c>
      <c r="B5" s="42" t="s">
        <v>372</v>
      </c>
      <c r="C5" s="19"/>
      <c r="D5" s="19"/>
      <c r="E5" s="19"/>
      <c r="F5" s="8" t="s">
        <v>205</v>
      </c>
      <c r="G5" s="8" t="s">
        <v>88</v>
      </c>
      <c r="H5" s="8" t="s">
        <v>324</v>
      </c>
      <c r="I5" s="8" t="s">
        <v>206</v>
      </c>
      <c r="J5" s="48" t="s">
        <v>77</v>
      </c>
      <c r="K5" s="8" t="s">
        <v>203</v>
      </c>
      <c r="L5" s="8" t="s">
        <v>311</v>
      </c>
      <c r="N5" s="8" t="s">
        <v>440</v>
      </c>
    </row>
    <row r="6" spans="1:22" ht="42.75" x14ac:dyDescent="0.2">
      <c r="A6" s="19" t="s">
        <v>12</v>
      </c>
      <c r="B6" s="42" t="s">
        <v>373</v>
      </c>
      <c r="C6" s="19"/>
      <c r="D6" s="19"/>
      <c r="E6" s="19"/>
      <c r="F6" s="8" t="s">
        <v>209</v>
      </c>
      <c r="G6" s="8" t="s">
        <v>81</v>
      </c>
      <c r="H6" s="8" t="s">
        <v>201</v>
      </c>
      <c r="I6" s="8" t="s">
        <v>210</v>
      </c>
      <c r="J6" s="48" t="s">
        <v>78</v>
      </c>
      <c r="K6" s="8" t="s">
        <v>220</v>
      </c>
      <c r="N6" s="8" t="s">
        <v>441</v>
      </c>
    </row>
    <row r="7" spans="1:22" ht="57" x14ac:dyDescent="0.2">
      <c r="A7" s="19" t="s">
        <v>13</v>
      </c>
      <c r="B7" s="42" t="s">
        <v>374</v>
      </c>
      <c r="C7" s="19"/>
      <c r="D7" s="19"/>
      <c r="E7" s="19"/>
      <c r="F7" s="8" t="s">
        <v>212</v>
      </c>
      <c r="G7" s="8" t="s">
        <v>82</v>
      </c>
      <c r="H7" s="8" t="s">
        <v>325</v>
      </c>
      <c r="I7" s="9" t="s">
        <v>211</v>
      </c>
      <c r="J7" s="48" t="s">
        <v>63</v>
      </c>
      <c r="K7" s="8" t="s">
        <v>207</v>
      </c>
      <c r="N7" s="9" t="s">
        <v>211</v>
      </c>
    </row>
    <row r="8" spans="1:22" ht="57" x14ac:dyDescent="0.2">
      <c r="A8" s="19" t="s">
        <v>14</v>
      </c>
      <c r="B8" s="42" t="s">
        <v>375</v>
      </c>
      <c r="C8" s="19"/>
      <c r="D8" s="19"/>
      <c r="E8" s="19"/>
      <c r="F8" s="8" t="s">
        <v>213</v>
      </c>
      <c r="G8" s="8" t="s">
        <v>83</v>
      </c>
      <c r="H8" s="8" t="s">
        <v>406</v>
      </c>
      <c r="J8" s="48" t="s">
        <v>64</v>
      </c>
      <c r="K8" s="8" t="s">
        <v>221</v>
      </c>
    </row>
    <row r="9" spans="1:22" ht="57" x14ac:dyDescent="0.2">
      <c r="A9" s="19" t="s">
        <v>15</v>
      </c>
      <c r="B9" s="42" t="s">
        <v>376</v>
      </c>
      <c r="C9" s="19"/>
      <c r="D9" s="19"/>
      <c r="E9" s="19"/>
      <c r="F9" s="8" t="s">
        <v>214</v>
      </c>
      <c r="G9" s="8" t="s">
        <v>84</v>
      </c>
      <c r="H9" s="8" t="s">
        <v>407</v>
      </c>
      <c r="J9" s="48" t="s">
        <v>67</v>
      </c>
      <c r="K9" s="8" t="s">
        <v>311</v>
      </c>
    </row>
    <row r="10" spans="1:22" ht="57" x14ac:dyDescent="0.2">
      <c r="A10" s="19" t="s">
        <v>231</v>
      </c>
      <c r="B10" s="42" t="s">
        <v>377</v>
      </c>
      <c r="C10" s="19"/>
      <c r="D10" s="19"/>
      <c r="E10" s="19"/>
      <c r="F10" s="8" t="s">
        <v>394</v>
      </c>
      <c r="G10" s="8" t="s">
        <v>85</v>
      </c>
      <c r="H10" s="8" t="s">
        <v>408</v>
      </c>
      <c r="J10" s="49" t="s">
        <v>211</v>
      </c>
      <c r="K10" s="9" t="s">
        <v>211</v>
      </c>
    </row>
    <row r="11" spans="1:22" x14ac:dyDescent="0.2">
      <c r="A11" s="19" t="s">
        <v>16</v>
      </c>
      <c r="B11" s="19"/>
      <c r="C11" s="19"/>
      <c r="D11" s="19"/>
      <c r="E11" s="19"/>
      <c r="F11" s="8" t="s">
        <v>215</v>
      </c>
      <c r="G11" s="8" t="s">
        <v>86</v>
      </c>
      <c r="H11" s="8" t="s">
        <v>201</v>
      </c>
    </row>
    <row r="12" spans="1:22" ht="28.5" x14ac:dyDescent="0.2">
      <c r="A12" s="19" t="s">
        <v>17</v>
      </c>
      <c r="B12" s="19"/>
      <c r="C12" s="19"/>
      <c r="D12" s="19"/>
      <c r="E12" s="19"/>
      <c r="F12" s="9" t="s">
        <v>211</v>
      </c>
      <c r="G12" s="8" t="s">
        <v>87</v>
      </c>
      <c r="H12" s="9" t="s">
        <v>211</v>
      </c>
    </row>
    <row r="13" spans="1:22" x14ac:dyDescent="0.2">
      <c r="A13" s="19" t="s">
        <v>18</v>
      </c>
      <c r="B13" s="19"/>
      <c r="C13" s="19"/>
      <c r="D13" s="19"/>
      <c r="E13" s="19"/>
      <c r="G13" s="8" t="s">
        <v>76</v>
      </c>
    </row>
    <row r="14" spans="1:22" ht="28.5" x14ac:dyDescent="0.2">
      <c r="A14" s="19" t="s">
        <v>19</v>
      </c>
      <c r="B14" s="19"/>
      <c r="C14" s="19"/>
      <c r="D14" s="19"/>
      <c r="E14" s="19"/>
      <c r="G14" s="9" t="s">
        <v>211</v>
      </c>
    </row>
    <row r="15" spans="1:22" x14ac:dyDescent="0.2">
      <c r="A15" s="19" t="s">
        <v>20</v>
      </c>
      <c r="B15" s="19"/>
      <c r="C15" s="19"/>
      <c r="D15" s="19"/>
      <c r="E15" s="19"/>
    </row>
    <row r="16" spans="1:22" x14ac:dyDescent="0.2">
      <c r="A16" s="19" t="s">
        <v>21</v>
      </c>
      <c r="B16" s="19"/>
      <c r="C16" s="19"/>
      <c r="D16" s="19"/>
      <c r="E16" s="19"/>
    </row>
    <row r="17" spans="1:5" x14ac:dyDescent="0.2">
      <c r="A17" s="19" t="s">
        <v>22</v>
      </c>
      <c r="B17" s="19"/>
      <c r="C17" s="19"/>
      <c r="D17" s="19"/>
      <c r="E17" s="19"/>
    </row>
    <row r="18" spans="1:5" x14ac:dyDescent="0.2">
      <c r="A18" s="19" t="s">
        <v>23</v>
      </c>
      <c r="B18" s="19"/>
      <c r="C18" s="19"/>
      <c r="D18" s="19"/>
      <c r="E18" s="19"/>
    </row>
    <row r="19" spans="1:5" x14ac:dyDescent="0.2">
      <c r="A19" s="19" t="s">
        <v>24</v>
      </c>
      <c r="B19" s="19"/>
      <c r="C19" s="19"/>
      <c r="D19" s="19"/>
      <c r="E19" s="19"/>
    </row>
    <row r="20" spans="1:5" x14ac:dyDescent="0.2">
      <c r="A20" s="19" t="s">
        <v>25</v>
      </c>
      <c r="B20" s="19"/>
      <c r="C20" s="19"/>
      <c r="D20" s="19"/>
      <c r="E20" s="19"/>
    </row>
    <row r="21" spans="1:5" x14ac:dyDescent="0.2">
      <c r="A21" s="19" t="s">
        <v>26</v>
      </c>
      <c r="B21" s="19"/>
      <c r="C21" s="19"/>
      <c r="D21" s="19"/>
      <c r="E21" s="19"/>
    </row>
    <row r="22" spans="1:5" x14ac:dyDescent="0.2">
      <c r="A22" s="19" t="s">
        <v>27</v>
      </c>
      <c r="B22" s="19"/>
      <c r="C22" s="19"/>
      <c r="D22" s="19"/>
      <c r="E22" s="19"/>
    </row>
    <row r="23" spans="1:5" x14ac:dyDescent="0.2">
      <c r="A23" s="19" t="s">
        <v>28</v>
      </c>
      <c r="B23" s="19"/>
      <c r="C23" s="19"/>
      <c r="D23" s="19"/>
      <c r="E23" s="19"/>
    </row>
    <row r="24" spans="1:5" x14ac:dyDescent="0.2">
      <c r="A24" s="19" t="s">
        <v>29</v>
      </c>
      <c r="B24" s="19"/>
      <c r="C24" s="19"/>
      <c r="D24" s="19"/>
      <c r="E24" s="19"/>
    </row>
    <row r="25" spans="1:5" x14ac:dyDescent="0.2">
      <c r="A25" s="19" t="s">
        <v>30</v>
      </c>
      <c r="B25" s="19"/>
      <c r="C25" s="19"/>
      <c r="D25" s="19"/>
      <c r="E25" s="19"/>
    </row>
    <row r="26" spans="1:5" x14ac:dyDescent="0.2">
      <c r="A26" s="19" t="s">
        <v>31</v>
      </c>
      <c r="B26" s="19"/>
      <c r="C26" s="19"/>
      <c r="D26" s="19"/>
      <c r="E26" s="19"/>
    </row>
    <row r="27" spans="1:5" x14ac:dyDescent="0.2">
      <c r="A27" s="19" t="s">
        <v>32</v>
      </c>
      <c r="B27" s="19"/>
      <c r="C27" s="19"/>
      <c r="D27" s="19"/>
      <c r="E27" s="19"/>
    </row>
    <row r="28" spans="1:5" x14ac:dyDescent="0.2">
      <c r="A28" s="19" t="s">
        <v>33</v>
      </c>
      <c r="B28" s="19"/>
      <c r="C28" s="19"/>
      <c r="D28" s="19"/>
      <c r="E28" s="19"/>
    </row>
    <row r="29" spans="1:5" x14ac:dyDescent="0.2">
      <c r="A29" s="19" t="s">
        <v>34</v>
      </c>
      <c r="B29" s="19"/>
      <c r="C29" s="19"/>
      <c r="D29" s="19"/>
      <c r="E29" s="19"/>
    </row>
    <row r="30" spans="1:5" x14ac:dyDescent="0.2">
      <c r="A30" s="19" t="s">
        <v>35</v>
      </c>
      <c r="B30" s="19"/>
      <c r="C30" s="19"/>
      <c r="D30" s="19"/>
      <c r="E30" s="19"/>
    </row>
    <row r="31" spans="1:5" x14ac:dyDescent="0.2">
      <c r="A31" s="19" t="s">
        <v>36</v>
      </c>
      <c r="B31" s="19"/>
      <c r="C31" s="19"/>
      <c r="D31" s="19"/>
      <c r="E31" s="19"/>
    </row>
    <row r="32" spans="1:5" x14ac:dyDescent="0.2">
      <c r="A32" s="19" t="s">
        <v>37</v>
      </c>
      <c r="B32" s="19"/>
      <c r="C32" s="19"/>
      <c r="D32" s="19"/>
      <c r="E32" s="19"/>
    </row>
    <row r="33" spans="1:5" x14ac:dyDescent="0.2">
      <c r="A33" s="19" t="s">
        <v>38</v>
      </c>
      <c r="B33" s="19"/>
      <c r="C33" s="19"/>
      <c r="D33" s="19"/>
      <c r="E33" s="19"/>
    </row>
    <row r="34" spans="1:5" x14ac:dyDescent="0.2">
      <c r="A34" s="19" t="s">
        <v>39</v>
      </c>
      <c r="B34" s="19"/>
      <c r="C34" s="19"/>
      <c r="D34" s="19"/>
      <c r="E34" s="19"/>
    </row>
    <row r="35" spans="1:5" x14ac:dyDescent="0.2">
      <c r="A35" s="19" t="s">
        <v>40</v>
      </c>
      <c r="B35" s="19"/>
      <c r="C35" s="19"/>
      <c r="D35" s="19"/>
      <c r="E35" s="19"/>
    </row>
    <row r="36" spans="1:5" x14ac:dyDescent="0.2">
      <c r="A36" s="19" t="s">
        <v>41</v>
      </c>
      <c r="B36" s="19"/>
      <c r="C36" s="19"/>
      <c r="D36" s="19"/>
      <c r="E36" s="19"/>
    </row>
    <row r="37" spans="1:5" x14ac:dyDescent="0.2">
      <c r="A37" s="20" t="s">
        <v>42</v>
      </c>
      <c r="B37" s="20"/>
      <c r="C37" s="20"/>
      <c r="D37" s="20"/>
      <c r="E37" s="20"/>
    </row>
    <row r="38" spans="1:5" x14ac:dyDescent="0.2">
      <c r="A38" s="20" t="s">
        <v>43</v>
      </c>
      <c r="B38" s="20"/>
      <c r="C38" s="20"/>
      <c r="D38" s="20"/>
      <c r="E38" s="20"/>
    </row>
    <row r="39" spans="1:5" x14ac:dyDescent="0.2">
      <c r="A39" s="20" t="s">
        <v>44</v>
      </c>
      <c r="B39" s="20"/>
      <c r="C39" s="20"/>
      <c r="D39" s="20"/>
      <c r="E39" s="20"/>
    </row>
    <row r="40" spans="1:5" x14ac:dyDescent="0.2">
      <c r="A40" s="20" t="s">
        <v>45</v>
      </c>
      <c r="B40" s="20"/>
      <c r="C40" s="20"/>
      <c r="D40" s="20"/>
      <c r="E40" s="20"/>
    </row>
    <row r="41" spans="1:5" x14ac:dyDescent="0.2">
      <c r="A41" s="20" t="s">
        <v>58</v>
      </c>
      <c r="B41" s="20"/>
      <c r="C41" s="20"/>
      <c r="D41" s="20"/>
      <c r="E41" s="20"/>
    </row>
    <row r="42" spans="1:5" x14ac:dyDescent="0.2">
      <c r="A42" s="20" t="s">
        <v>46</v>
      </c>
      <c r="B42" s="20"/>
      <c r="C42" s="20"/>
      <c r="D42" s="20"/>
      <c r="E42" s="20"/>
    </row>
    <row r="43" spans="1:5" x14ac:dyDescent="0.2">
      <c r="A43" s="20" t="s">
        <v>47</v>
      </c>
      <c r="B43" s="20"/>
      <c r="C43" s="20"/>
      <c r="D43" s="20"/>
      <c r="E43" s="20"/>
    </row>
    <row r="44" spans="1:5" x14ac:dyDescent="0.2">
      <c r="A44" s="20" t="s">
        <v>48</v>
      </c>
      <c r="B44" s="20"/>
      <c r="C44" s="20"/>
      <c r="D44" s="20"/>
      <c r="E44" s="20"/>
    </row>
    <row r="45" spans="1:5" x14ac:dyDescent="0.2">
      <c r="A45" s="20" t="s">
        <v>49</v>
      </c>
      <c r="B45" s="20"/>
      <c r="C45" s="20"/>
      <c r="D45" s="20"/>
      <c r="E45" s="20"/>
    </row>
    <row r="46" spans="1:5" x14ac:dyDescent="0.2">
      <c r="A46" s="20" t="s">
        <v>50</v>
      </c>
      <c r="B46" s="20"/>
      <c r="C46" s="20"/>
      <c r="D46" s="20"/>
      <c r="E46" s="20"/>
    </row>
    <row r="47" spans="1:5" x14ac:dyDescent="0.2">
      <c r="A47" s="19" t="s">
        <v>51</v>
      </c>
      <c r="B47" s="19"/>
      <c r="C47" s="19"/>
      <c r="D47" s="19"/>
      <c r="E47" s="19"/>
    </row>
    <row r="48" spans="1:5" x14ac:dyDescent="0.2">
      <c r="A48" s="19" t="s">
        <v>52</v>
      </c>
      <c r="B48" s="19"/>
      <c r="C48" s="19"/>
      <c r="D48" s="19"/>
      <c r="E48" s="19"/>
    </row>
    <row r="49" spans="1:5" x14ac:dyDescent="0.2">
      <c r="A49" s="19" t="s">
        <v>53</v>
      </c>
      <c r="B49" s="19"/>
      <c r="C49" s="19"/>
      <c r="D49" s="19"/>
      <c r="E49" s="19"/>
    </row>
    <row r="50" spans="1:5" x14ac:dyDescent="0.2">
      <c r="A50" s="19" t="s">
        <v>54</v>
      </c>
      <c r="B50" s="19"/>
      <c r="C50" s="19"/>
      <c r="D50" s="19"/>
      <c r="E50" s="19"/>
    </row>
    <row r="51" spans="1:5" x14ac:dyDescent="0.2">
      <c r="A51" s="19" t="s">
        <v>55</v>
      </c>
      <c r="B51" s="19"/>
      <c r="C51" s="19"/>
      <c r="D51" s="19"/>
      <c r="E51" s="19"/>
    </row>
    <row r="52" spans="1:5" x14ac:dyDescent="0.2">
      <c r="A52" s="19" t="s">
        <v>56</v>
      </c>
      <c r="B52" s="19"/>
      <c r="C52" s="19"/>
      <c r="D52" s="19"/>
      <c r="E52" s="19"/>
    </row>
    <row r="53" spans="1:5" x14ac:dyDescent="0.2">
      <c r="A53" s="19" t="s">
        <v>57</v>
      </c>
      <c r="B53" s="19"/>
      <c r="C53" s="19"/>
      <c r="D53" s="19"/>
      <c r="E53" s="19"/>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abSelected="1" zoomScale="70" zoomScaleNormal="70" workbookViewId="0">
      <selection activeCell="F9" sqref="F9"/>
    </sheetView>
  </sheetViews>
  <sheetFormatPr defaultColWidth="9.140625" defaultRowHeight="15" x14ac:dyDescent="0.25"/>
  <cols>
    <col min="1" max="1" width="7.5703125" customWidth="1"/>
    <col min="2" max="2" width="35.140625" customWidth="1"/>
    <col min="3" max="3" width="93.5703125" style="1" customWidth="1"/>
    <col min="4" max="4" width="28.5703125" style="1" customWidth="1"/>
    <col min="5" max="5" width="34.42578125" style="1" customWidth="1"/>
    <col min="6" max="6" width="33.5703125" style="1" customWidth="1"/>
    <col min="7" max="19" width="34.42578125" customWidth="1"/>
  </cols>
  <sheetData>
    <row r="1" spans="1:19" s="5" customFormat="1" ht="23.25" x14ac:dyDescent="0.2">
      <c r="A1" s="15" t="s">
        <v>251</v>
      </c>
      <c r="B1" s="2"/>
      <c r="C1" s="2"/>
      <c r="D1" s="2"/>
      <c r="E1" s="2"/>
      <c r="F1" s="2"/>
    </row>
    <row r="2" spans="1:19" ht="35.1" customHeight="1" thickBot="1" x14ac:dyDescent="0.35">
      <c r="A2" s="83" t="s">
        <v>329</v>
      </c>
    </row>
    <row r="3" spans="1:19" ht="20.100000000000001" customHeight="1" x14ac:dyDescent="0.25">
      <c r="A3" s="152" t="s">
        <v>426</v>
      </c>
      <c r="B3" s="152"/>
      <c r="C3" s="152"/>
      <c r="E3" s="112" t="s">
        <v>229</v>
      </c>
      <c r="F3" s="113"/>
    </row>
    <row r="4" spans="1:19" s="5" customFormat="1" ht="15" customHeight="1" x14ac:dyDescent="0.2">
      <c r="A4" s="84" t="s">
        <v>0</v>
      </c>
      <c r="B4" s="84" t="s">
        <v>1</v>
      </c>
      <c r="C4" s="7" t="s">
        <v>5</v>
      </c>
      <c r="D4" s="7" t="s">
        <v>69</v>
      </c>
      <c r="E4" s="104" t="str">
        <f>IF(E7="","[State]",E7)</f>
        <v>Indiana</v>
      </c>
      <c r="F4" s="114"/>
    </row>
    <row r="5" spans="1:19" ht="16.5" customHeight="1" x14ac:dyDescent="0.25">
      <c r="A5" s="38" t="s">
        <v>252</v>
      </c>
      <c r="B5" s="16" t="s">
        <v>60</v>
      </c>
      <c r="C5" s="17" t="s">
        <v>71</v>
      </c>
      <c r="D5" s="21" t="s">
        <v>2</v>
      </c>
      <c r="E5" s="103" t="s">
        <v>452</v>
      </c>
      <c r="F5" s="122"/>
    </row>
    <row r="6" spans="1:19" ht="16.5" customHeight="1" x14ac:dyDescent="0.25">
      <c r="A6" s="38" t="s">
        <v>253</v>
      </c>
      <c r="B6" s="17" t="s">
        <v>61</v>
      </c>
      <c r="C6" s="17" t="s">
        <v>72</v>
      </c>
      <c r="D6" s="21" t="s">
        <v>2</v>
      </c>
      <c r="E6" s="102" t="s">
        <v>453</v>
      </c>
      <c r="F6" s="122"/>
    </row>
    <row r="7" spans="1:19" ht="16.5" customHeight="1" x14ac:dyDescent="0.25">
      <c r="A7" s="38" t="s">
        <v>254</v>
      </c>
      <c r="B7" s="16" t="s">
        <v>6</v>
      </c>
      <c r="C7" s="17" t="s">
        <v>224</v>
      </c>
      <c r="D7" s="44" t="s">
        <v>232</v>
      </c>
      <c r="E7" s="102" t="s">
        <v>21</v>
      </c>
      <c r="F7" s="122"/>
    </row>
    <row r="8" spans="1:19" ht="16.5" customHeight="1" x14ac:dyDescent="0.25">
      <c r="A8" s="38" t="s">
        <v>255</v>
      </c>
      <c r="B8" s="16" t="s">
        <v>7</v>
      </c>
      <c r="C8" s="17" t="s">
        <v>3</v>
      </c>
      <c r="D8" s="21" t="s">
        <v>75</v>
      </c>
      <c r="E8" s="101">
        <v>45239</v>
      </c>
      <c r="F8" s="123"/>
    </row>
    <row r="9" spans="1:19" ht="258" customHeight="1" x14ac:dyDescent="0.25">
      <c r="A9" s="38" t="s">
        <v>330</v>
      </c>
      <c r="B9" s="38" t="s">
        <v>307</v>
      </c>
      <c r="C9" s="37" t="s">
        <v>397</v>
      </c>
      <c r="D9" s="44" t="s">
        <v>309</v>
      </c>
      <c r="E9" s="100" t="s">
        <v>312</v>
      </c>
      <c r="F9" s="124"/>
      <c r="G9" s="5"/>
      <c r="H9" s="5"/>
      <c r="I9" s="5"/>
      <c r="J9" s="5"/>
      <c r="K9" s="5"/>
      <c r="L9" s="5"/>
      <c r="M9" s="5"/>
      <c r="N9" s="5"/>
      <c r="O9" s="5"/>
      <c r="P9" s="5"/>
      <c r="Q9" s="5"/>
      <c r="R9" s="5"/>
      <c r="S9" s="5"/>
    </row>
    <row r="10" spans="1:19" ht="84.75" customHeight="1" thickBot="1" x14ac:dyDescent="0.3">
      <c r="A10" s="85" t="s">
        <v>358</v>
      </c>
      <c r="B10" s="85" t="s">
        <v>378</v>
      </c>
      <c r="C10" s="86" t="s">
        <v>387</v>
      </c>
      <c r="D10" s="66" t="s">
        <v>2</v>
      </c>
      <c r="E10" s="99"/>
      <c r="F10" s="122"/>
      <c r="G10" s="5"/>
      <c r="H10" s="5"/>
      <c r="I10" s="5"/>
      <c r="J10" s="5"/>
      <c r="K10" s="5"/>
      <c r="L10" s="5"/>
      <c r="M10" s="5"/>
      <c r="N10" s="5"/>
      <c r="O10" s="5"/>
      <c r="P10" s="5"/>
      <c r="Q10" s="5"/>
      <c r="R10" s="5"/>
      <c r="S10" s="5"/>
    </row>
    <row r="11" spans="1:19" ht="15" customHeight="1" x14ac:dyDescent="0.25">
      <c r="A11" s="115" t="s">
        <v>448</v>
      </c>
      <c r="B11" s="5"/>
      <c r="C11" s="10"/>
      <c r="D11" s="10"/>
      <c r="E11" s="5"/>
      <c r="F11" s="5"/>
      <c r="G11" s="5"/>
      <c r="H11" s="5"/>
      <c r="I11" s="5"/>
      <c r="J11" s="5"/>
      <c r="K11" s="5"/>
      <c r="L11" s="5"/>
      <c r="M11" s="5"/>
      <c r="N11" s="5"/>
      <c r="O11" s="5"/>
      <c r="P11" s="5"/>
      <c r="Q11" s="5"/>
      <c r="R11" s="5"/>
      <c r="S11" s="5"/>
    </row>
    <row r="12" spans="1:19" ht="21" thickBot="1" x14ac:dyDescent="0.35">
      <c r="A12" s="83" t="s">
        <v>331</v>
      </c>
      <c r="E12" s="77"/>
    </row>
    <row r="13" spans="1:19" ht="32.1" customHeight="1" x14ac:dyDescent="0.25">
      <c r="A13" s="152" t="s">
        <v>427</v>
      </c>
      <c r="B13" s="152"/>
      <c r="C13" s="152"/>
      <c r="E13" s="87" t="s">
        <v>447</v>
      </c>
      <c r="F13" s="88"/>
      <c r="G13" s="88"/>
      <c r="H13" s="88"/>
      <c r="I13" s="88"/>
      <c r="J13" s="88"/>
      <c r="K13" s="88"/>
      <c r="L13" s="88"/>
      <c r="M13" s="88"/>
      <c r="N13" s="88"/>
      <c r="O13" s="88"/>
      <c r="P13" s="88"/>
      <c r="Q13" s="88"/>
      <c r="R13" s="88"/>
      <c r="S13" s="89"/>
    </row>
    <row r="14" spans="1:19" s="5" customFormat="1" x14ac:dyDescent="0.2">
      <c r="A14" s="6" t="s">
        <v>0</v>
      </c>
      <c r="B14" s="84" t="s">
        <v>1</v>
      </c>
      <c r="C14" s="7" t="s">
        <v>5</v>
      </c>
      <c r="D14" s="7" t="s">
        <v>69</v>
      </c>
      <c r="E14" s="90" t="str">
        <f>IF(E15="","[Program 1]",E15)</f>
        <v>Healthy Indiana Plan</v>
      </c>
      <c r="F14" s="90" t="str">
        <f>IF(F15="","[Program 2]",F15)</f>
        <v>Hoosier Healthwise</v>
      </c>
      <c r="G14" s="90" t="str">
        <f>IF(G15="","[Program 3]",G15)</f>
        <v xml:space="preserve">Hoosier Care Connect </v>
      </c>
      <c r="H14" s="90" t="str">
        <f>IF(H15="","[Program 4]",H15)</f>
        <v>[Program 4]</v>
      </c>
      <c r="I14" s="90" t="str">
        <f>IF(I15="","[Program 5]",I15)</f>
        <v>[Program 5]</v>
      </c>
      <c r="J14" s="90" t="str">
        <f>IF(J15="","[Program 6]",J15)</f>
        <v>[Program 6]</v>
      </c>
      <c r="K14" s="90" t="str">
        <f>IF(K15="","[Program 7]",K15)</f>
        <v>[Program 7]</v>
      </c>
      <c r="L14" s="90" t="str">
        <f>IF(L15="","[Program 8]",L15)</f>
        <v>[Program 8]</v>
      </c>
      <c r="M14" s="90" t="str">
        <f>IF(M15="","[Program 9]",M15)</f>
        <v>[Program 9]</v>
      </c>
      <c r="N14" s="90" t="str">
        <f>IF(N15="","[Program 10]",N15)</f>
        <v>[Program 10]</v>
      </c>
      <c r="O14" s="90" t="str">
        <f>IF(O15="","[Program 11]",O15)</f>
        <v>[Program 11]</v>
      </c>
      <c r="P14" s="90" t="str">
        <f>IF(P15="","[Program 12]",P15)</f>
        <v>[Program 12]</v>
      </c>
      <c r="Q14" s="90" t="str">
        <f>IF(Q15="","[Program 13]",Q15)</f>
        <v>[Program 13]</v>
      </c>
      <c r="R14" s="90" t="str">
        <f>IF(R15="","[Program 14]",R15)</f>
        <v>[Program 14]</v>
      </c>
      <c r="S14" s="90" t="str">
        <f>IF(S15="","[Program 15]",S15)</f>
        <v>[Program 15]</v>
      </c>
    </row>
    <row r="15" spans="1:19" ht="87.75" customHeight="1" x14ac:dyDescent="0.25">
      <c r="A15" s="38" t="s">
        <v>256</v>
      </c>
      <c r="B15" s="17" t="s">
        <v>226</v>
      </c>
      <c r="C15" s="37" t="s">
        <v>417</v>
      </c>
      <c r="D15" s="21" t="s">
        <v>2</v>
      </c>
      <c r="E15" s="95" t="s">
        <v>454</v>
      </c>
      <c r="F15" s="95" t="s">
        <v>455</v>
      </c>
      <c r="G15" s="95" t="s">
        <v>456</v>
      </c>
      <c r="H15" s="95"/>
      <c r="I15" s="95"/>
      <c r="J15" s="95"/>
      <c r="K15" s="95"/>
      <c r="L15" s="95"/>
      <c r="M15" s="95"/>
      <c r="N15" s="95"/>
      <c r="O15" s="95"/>
      <c r="P15" s="95"/>
      <c r="Q15" s="95"/>
      <c r="R15" s="95"/>
      <c r="S15" s="95"/>
    </row>
    <row r="16" spans="1:19" ht="78.75" customHeight="1" x14ac:dyDescent="0.3">
      <c r="A16" s="38" t="s">
        <v>332</v>
      </c>
      <c r="B16" s="37" t="s">
        <v>296</v>
      </c>
      <c r="C16" s="37" t="s">
        <v>398</v>
      </c>
      <c r="D16" s="44" t="s">
        <v>2</v>
      </c>
      <c r="E16" s="95">
        <v>1115</v>
      </c>
      <c r="F16" s="171" t="s">
        <v>508</v>
      </c>
      <c r="G16" s="172" t="s">
        <v>576</v>
      </c>
      <c r="H16" s="95"/>
      <c r="I16" s="95"/>
      <c r="J16" s="95"/>
      <c r="K16" s="95"/>
      <c r="L16" s="95"/>
      <c r="M16" s="95"/>
      <c r="N16" s="95"/>
      <c r="O16" s="95"/>
      <c r="P16" s="95"/>
      <c r="Q16" s="95"/>
      <c r="R16" s="95"/>
      <c r="S16" s="95"/>
    </row>
    <row r="17" spans="1:19" ht="33.75" customHeight="1" x14ac:dyDescent="0.25">
      <c r="A17" s="38" t="s">
        <v>333</v>
      </c>
      <c r="B17" s="16" t="s">
        <v>89</v>
      </c>
      <c r="C17" s="37" t="s">
        <v>431</v>
      </c>
      <c r="D17" s="17" t="s">
        <v>289</v>
      </c>
      <c r="E17" s="95" t="s">
        <v>438</v>
      </c>
      <c r="F17" s="95" t="s">
        <v>438</v>
      </c>
      <c r="G17" s="95" t="s">
        <v>438</v>
      </c>
      <c r="H17" s="95"/>
      <c r="I17" s="95"/>
      <c r="J17" s="95"/>
      <c r="K17" s="95"/>
      <c r="L17" s="95"/>
      <c r="M17" s="95"/>
      <c r="N17" s="95"/>
      <c r="O17" s="95"/>
      <c r="P17" s="95"/>
      <c r="Q17" s="95"/>
      <c r="R17" s="95"/>
      <c r="S17" s="95"/>
    </row>
    <row r="18" spans="1:19" ht="105" customHeight="1" x14ac:dyDescent="0.25">
      <c r="A18" s="160" t="s">
        <v>416</v>
      </c>
      <c r="B18" s="160"/>
      <c r="C18" s="161"/>
      <c r="D18" s="91" t="s">
        <v>227</v>
      </c>
      <c r="E18" s="92" t="s">
        <v>228</v>
      </c>
      <c r="F18" s="92" t="s">
        <v>228</v>
      </c>
      <c r="G18" s="92" t="s">
        <v>228</v>
      </c>
      <c r="H18" s="92" t="s">
        <v>228</v>
      </c>
      <c r="I18" s="92" t="s">
        <v>228</v>
      </c>
      <c r="J18" s="92" t="s">
        <v>228</v>
      </c>
      <c r="K18" s="92" t="s">
        <v>228</v>
      </c>
      <c r="L18" s="92" t="s">
        <v>228</v>
      </c>
      <c r="M18" s="92" t="s">
        <v>228</v>
      </c>
      <c r="N18" s="92" t="s">
        <v>228</v>
      </c>
      <c r="O18" s="92" t="s">
        <v>228</v>
      </c>
      <c r="P18" s="92" t="s">
        <v>228</v>
      </c>
      <c r="Q18" s="92" t="s">
        <v>228</v>
      </c>
      <c r="R18" s="92" t="s">
        <v>228</v>
      </c>
      <c r="S18" s="92" t="s">
        <v>228</v>
      </c>
    </row>
    <row r="19" spans="1:19" ht="28.5" x14ac:dyDescent="0.25">
      <c r="A19" s="38" t="s">
        <v>334</v>
      </c>
      <c r="B19" s="38" t="s">
        <v>73</v>
      </c>
      <c r="C19" s="65" t="s">
        <v>327</v>
      </c>
      <c r="D19" s="69" t="s">
        <v>75</v>
      </c>
      <c r="E19" s="98">
        <v>44562</v>
      </c>
      <c r="F19" s="98">
        <v>44562</v>
      </c>
      <c r="G19" s="98">
        <v>44655</v>
      </c>
      <c r="H19" s="98"/>
      <c r="I19" s="98"/>
      <c r="J19" s="98"/>
      <c r="K19" s="98"/>
      <c r="L19" s="98"/>
      <c r="M19" s="98"/>
      <c r="N19" s="98"/>
      <c r="O19" s="98"/>
      <c r="P19" s="98"/>
      <c r="Q19" s="98"/>
      <c r="R19" s="98"/>
      <c r="S19" s="98"/>
    </row>
    <row r="20" spans="1:19" ht="28.5" x14ac:dyDescent="0.25">
      <c r="A20" s="38" t="s">
        <v>335</v>
      </c>
      <c r="B20" s="38" t="s">
        <v>74</v>
      </c>
      <c r="C20" s="37" t="s">
        <v>381</v>
      </c>
      <c r="D20" s="67" t="s">
        <v>75</v>
      </c>
      <c r="E20" s="98">
        <v>44926</v>
      </c>
      <c r="F20" s="98">
        <v>44926</v>
      </c>
      <c r="G20" s="98">
        <v>45016</v>
      </c>
      <c r="H20" s="98"/>
      <c r="I20" s="98"/>
      <c r="J20" s="98"/>
      <c r="K20" s="98"/>
      <c r="L20" s="98"/>
      <c r="M20" s="98"/>
      <c r="N20" s="98"/>
      <c r="O20" s="98"/>
      <c r="P20" s="98"/>
      <c r="Q20" s="98"/>
      <c r="R20" s="98"/>
      <c r="S20" s="98"/>
    </row>
    <row r="21" spans="1:19" ht="78.599999999999994" customHeight="1" x14ac:dyDescent="0.25">
      <c r="A21" s="160" t="s">
        <v>430</v>
      </c>
      <c r="B21" s="160"/>
      <c r="C21" s="161"/>
      <c r="D21" s="93" t="s">
        <v>227</v>
      </c>
      <c r="E21" s="92" t="s">
        <v>228</v>
      </c>
      <c r="F21" s="92" t="s">
        <v>228</v>
      </c>
      <c r="G21" s="92" t="s">
        <v>228</v>
      </c>
      <c r="H21" s="92" t="s">
        <v>228</v>
      </c>
      <c r="I21" s="92" t="s">
        <v>228</v>
      </c>
      <c r="J21" s="92" t="s">
        <v>228</v>
      </c>
      <c r="K21" s="92" t="s">
        <v>228</v>
      </c>
      <c r="L21" s="92" t="s">
        <v>228</v>
      </c>
      <c r="M21" s="92" t="s">
        <v>228</v>
      </c>
      <c r="N21" s="92" t="s">
        <v>228</v>
      </c>
      <c r="O21" s="92" t="s">
        <v>228</v>
      </c>
      <c r="P21" s="92" t="s">
        <v>228</v>
      </c>
      <c r="Q21" s="92" t="s">
        <v>228</v>
      </c>
      <c r="R21" s="92" t="s">
        <v>228</v>
      </c>
      <c r="S21" s="92" t="s">
        <v>228</v>
      </c>
    </row>
    <row r="22" spans="1:19" x14ac:dyDescent="0.25">
      <c r="A22" s="38" t="s">
        <v>336</v>
      </c>
      <c r="B22" s="52" t="s">
        <v>79</v>
      </c>
      <c r="C22" s="37" t="s">
        <v>313</v>
      </c>
      <c r="D22" s="37" t="s">
        <v>232</v>
      </c>
      <c r="E22" s="95" t="s">
        <v>292</v>
      </c>
      <c r="F22" s="95" t="s">
        <v>292</v>
      </c>
      <c r="G22" s="95" t="s">
        <v>292</v>
      </c>
      <c r="H22" s="95"/>
      <c r="I22" s="95"/>
      <c r="J22" s="95"/>
      <c r="K22" s="95"/>
      <c r="L22" s="95"/>
      <c r="M22" s="95"/>
      <c r="N22" s="95"/>
      <c r="O22" s="95"/>
      <c r="P22" s="95"/>
      <c r="Q22" s="95"/>
      <c r="R22" s="95"/>
      <c r="S22" s="95"/>
    </row>
    <row r="23" spans="1:19" x14ac:dyDescent="0.25">
      <c r="A23" s="38" t="s">
        <v>337</v>
      </c>
      <c r="B23" s="52" t="s">
        <v>80</v>
      </c>
      <c r="C23" s="37" t="s">
        <v>297</v>
      </c>
      <c r="D23" s="37" t="s">
        <v>232</v>
      </c>
      <c r="E23" s="95" t="s">
        <v>292</v>
      </c>
      <c r="F23" s="95" t="s">
        <v>292</v>
      </c>
      <c r="G23" s="95" t="s">
        <v>292</v>
      </c>
      <c r="H23" s="95"/>
      <c r="I23" s="95"/>
      <c r="J23" s="95"/>
      <c r="K23" s="95"/>
      <c r="L23" s="95"/>
      <c r="M23" s="95"/>
      <c r="N23" s="95"/>
      <c r="O23" s="95"/>
      <c r="P23" s="95"/>
      <c r="Q23" s="95"/>
      <c r="R23" s="95"/>
      <c r="S23" s="95"/>
    </row>
    <row r="24" spans="1:19" x14ac:dyDescent="0.25">
      <c r="A24" s="38" t="s">
        <v>338</v>
      </c>
      <c r="B24" s="52" t="s">
        <v>88</v>
      </c>
      <c r="C24" s="37" t="s">
        <v>298</v>
      </c>
      <c r="D24" s="37" t="s">
        <v>232</v>
      </c>
      <c r="E24" s="95" t="s">
        <v>292</v>
      </c>
      <c r="F24" s="95" t="s">
        <v>292</v>
      </c>
      <c r="G24" s="95" t="s">
        <v>292</v>
      </c>
      <c r="H24" s="95"/>
      <c r="I24" s="95"/>
      <c r="J24" s="95"/>
      <c r="K24" s="95"/>
      <c r="L24" s="95"/>
      <c r="M24" s="95"/>
      <c r="N24" s="95"/>
      <c r="O24" s="95"/>
      <c r="P24" s="95"/>
      <c r="Q24" s="95"/>
      <c r="R24" s="95"/>
      <c r="S24" s="95"/>
    </row>
    <row r="25" spans="1:19" x14ac:dyDescent="0.25">
      <c r="A25" s="38" t="s">
        <v>339</v>
      </c>
      <c r="B25" s="52" t="s">
        <v>81</v>
      </c>
      <c r="C25" s="37" t="s">
        <v>299</v>
      </c>
      <c r="D25" s="37" t="s">
        <v>232</v>
      </c>
      <c r="E25" s="95" t="s">
        <v>292</v>
      </c>
      <c r="F25" s="95" t="s">
        <v>292</v>
      </c>
      <c r="G25" s="95" t="s">
        <v>292</v>
      </c>
      <c r="H25" s="95"/>
      <c r="I25" s="95"/>
      <c r="J25" s="95"/>
      <c r="K25" s="95"/>
      <c r="L25" s="95"/>
      <c r="M25" s="95"/>
      <c r="N25" s="95"/>
      <c r="O25" s="95"/>
      <c r="P25" s="95"/>
      <c r="Q25" s="95"/>
      <c r="R25" s="95"/>
      <c r="S25" s="95"/>
    </row>
    <row r="26" spans="1:19" x14ac:dyDescent="0.25">
      <c r="A26" s="38" t="s">
        <v>340</v>
      </c>
      <c r="B26" s="52" t="s">
        <v>82</v>
      </c>
      <c r="C26" s="37" t="s">
        <v>300</v>
      </c>
      <c r="D26" s="37" t="s">
        <v>232</v>
      </c>
      <c r="E26" s="95" t="s">
        <v>292</v>
      </c>
      <c r="F26" s="95" t="s">
        <v>292</v>
      </c>
      <c r="G26" s="95" t="s">
        <v>292</v>
      </c>
      <c r="H26" s="95"/>
      <c r="I26" s="95"/>
      <c r="J26" s="95"/>
      <c r="K26" s="95"/>
      <c r="L26" s="95"/>
      <c r="M26" s="95"/>
      <c r="N26" s="95"/>
      <c r="O26" s="95"/>
      <c r="P26" s="95"/>
      <c r="Q26" s="95"/>
      <c r="R26" s="95"/>
      <c r="S26" s="95"/>
    </row>
    <row r="27" spans="1:19" x14ac:dyDescent="0.25">
      <c r="A27" s="38" t="s">
        <v>341</v>
      </c>
      <c r="B27" s="52" t="s">
        <v>83</v>
      </c>
      <c r="C27" s="37" t="s">
        <v>301</v>
      </c>
      <c r="D27" s="37" t="s">
        <v>232</v>
      </c>
      <c r="E27" s="95" t="s">
        <v>292</v>
      </c>
      <c r="F27" s="95" t="s">
        <v>292</v>
      </c>
      <c r="G27" s="95" t="s">
        <v>292</v>
      </c>
      <c r="H27" s="95"/>
      <c r="I27" s="95"/>
      <c r="J27" s="95"/>
      <c r="K27" s="95"/>
      <c r="L27" s="95"/>
      <c r="M27" s="95"/>
      <c r="N27" s="95"/>
      <c r="O27" s="95"/>
      <c r="P27" s="95"/>
      <c r="Q27" s="95"/>
      <c r="R27" s="95"/>
      <c r="S27" s="95"/>
    </row>
    <row r="28" spans="1:19" x14ac:dyDescent="0.25">
      <c r="A28" s="38" t="s">
        <v>342</v>
      </c>
      <c r="B28" s="52" t="s">
        <v>84</v>
      </c>
      <c r="C28" s="37" t="s">
        <v>302</v>
      </c>
      <c r="D28" s="37" t="s">
        <v>232</v>
      </c>
      <c r="E28" s="95" t="s">
        <v>292</v>
      </c>
      <c r="F28" s="95" t="s">
        <v>292</v>
      </c>
      <c r="G28" s="95" t="s">
        <v>292</v>
      </c>
      <c r="H28" s="95"/>
      <c r="I28" s="95"/>
      <c r="J28" s="95"/>
      <c r="K28" s="95"/>
      <c r="L28" s="95"/>
      <c r="M28" s="95"/>
      <c r="N28" s="95"/>
      <c r="O28" s="95"/>
      <c r="P28" s="95"/>
      <c r="Q28" s="95"/>
      <c r="R28" s="95"/>
      <c r="S28" s="95"/>
    </row>
    <row r="29" spans="1:19" x14ac:dyDescent="0.25">
      <c r="A29" s="38" t="s">
        <v>343</v>
      </c>
      <c r="B29" s="52" t="s">
        <v>85</v>
      </c>
      <c r="C29" s="37" t="s">
        <v>303</v>
      </c>
      <c r="D29" s="37" t="s">
        <v>232</v>
      </c>
      <c r="E29" s="95" t="s">
        <v>292</v>
      </c>
      <c r="F29" s="95" t="s">
        <v>292</v>
      </c>
      <c r="G29" s="95" t="s">
        <v>292</v>
      </c>
      <c r="H29" s="95"/>
      <c r="I29" s="95"/>
      <c r="J29" s="95"/>
      <c r="K29" s="95"/>
      <c r="L29" s="95"/>
      <c r="M29" s="95"/>
      <c r="N29" s="95"/>
      <c r="O29" s="95"/>
      <c r="P29" s="95"/>
      <c r="Q29" s="95"/>
      <c r="R29" s="95"/>
      <c r="S29" s="95"/>
    </row>
    <row r="30" spans="1:19" x14ac:dyDescent="0.25">
      <c r="A30" s="38" t="s">
        <v>344</v>
      </c>
      <c r="B30" s="52" t="s">
        <v>86</v>
      </c>
      <c r="C30" s="37" t="s">
        <v>304</v>
      </c>
      <c r="D30" s="37" t="s">
        <v>232</v>
      </c>
      <c r="E30" s="95" t="s">
        <v>292</v>
      </c>
      <c r="F30" s="95" t="s">
        <v>292</v>
      </c>
      <c r="G30" s="95" t="s">
        <v>292</v>
      </c>
      <c r="H30" s="95"/>
      <c r="I30" s="95"/>
      <c r="J30" s="95"/>
      <c r="K30" s="95"/>
      <c r="L30" s="95"/>
      <c r="M30" s="95"/>
      <c r="N30" s="95"/>
      <c r="O30" s="95"/>
      <c r="P30" s="95"/>
      <c r="Q30" s="95"/>
      <c r="R30" s="95"/>
      <c r="S30" s="95"/>
    </row>
    <row r="31" spans="1:19" x14ac:dyDescent="0.25">
      <c r="A31" s="38" t="s">
        <v>345</v>
      </c>
      <c r="B31" s="52" t="s">
        <v>87</v>
      </c>
      <c r="C31" s="37" t="s">
        <v>305</v>
      </c>
      <c r="D31" s="37" t="s">
        <v>232</v>
      </c>
      <c r="E31" s="95" t="s">
        <v>292</v>
      </c>
      <c r="F31" s="95" t="s">
        <v>292</v>
      </c>
      <c r="G31" s="95" t="s">
        <v>292</v>
      </c>
      <c r="H31" s="95"/>
      <c r="I31" s="95"/>
      <c r="J31" s="95"/>
      <c r="K31" s="95"/>
      <c r="L31" s="95"/>
      <c r="M31" s="95"/>
      <c r="N31" s="95"/>
      <c r="O31" s="95"/>
      <c r="P31" s="95"/>
      <c r="Q31" s="95"/>
      <c r="R31" s="95"/>
      <c r="S31" s="95"/>
    </row>
    <row r="32" spans="1:19" x14ac:dyDescent="0.25">
      <c r="A32" s="38" t="s">
        <v>346</v>
      </c>
      <c r="B32" s="52" t="s">
        <v>76</v>
      </c>
      <c r="C32" s="37" t="s">
        <v>306</v>
      </c>
      <c r="D32" s="37" t="s">
        <v>232</v>
      </c>
      <c r="E32" s="95" t="s">
        <v>293</v>
      </c>
      <c r="F32" s="95" t="s">
        <v>293</v>
      </c>
      <c r="G32" s="95" t="s">
        <v>293</v>
      </c>
      <c r="H32" s="95"/>
      <c r="I32" s="95"/>
      <c r="J32" s="95"/>
      <c r="K32" s="95"/>
      <c r="L32" s="95"/>
      <c r="M32" s="95"/>
      <c r="N32" s="95"/>
      <c r="O32" s="95"/>
      <c r="P32" s="95"/>
      <c r="Q32" s="95"/>
      <c r="R32" s="95"/>
      <c r="S32" s="95"/>
    </row>
    <row r="33" spans="1:19" ht="43.5" thickBot="1" x14ac:dyDescent="0.3">
      <c r="A33" s="43" t="s">
        <v>347</v>
      </c>
      <c r="B33" s="53" t="s">
        <v>314</v>
      </c>
      <c r="C33" s="41" t="s">
        <v>350</v>
      </c>
      <c r="D33" s="54" t="s">
        <v>315</v>
      </c>
      <c r="E33" s="73"/>
      <c r="F33" s="73"/>
      <c r="G33" s="73"/>
      <c r="H33" s="73"/>
      <c r="I33" s="73"/>
      <c r="J33" s="73"/>
      <c r="K33" s="73"/>
      <c r="L33" s="73"/>
      <c r="M33" s="73"/>
      <c r="N33" s="73"/>
      <c r="O33" s="73"/>
      <c r="P33" s="73"/>
      <c r="Q33" s="73"/>
      <c r="R33" s="73"/>
      <c r="S33" s="73"/>
    </row>
    <row r="34" spans="1:19" x14ac:dyDescent="0.25">
      <c r="A34" s="116" t="s">
        <v>448</v>
      </c>
      <c r="B34" s="39"/>
      <c r="C34" s="40"/>
      <c r="D34" s="40"/>
      <c r="E34" s="5"/>
      <c r="F34" s="5"/>
      <c r="G34" s="5"/>
      <c r="H34" s="5"/>
      <c r="I34" s="5"/>
      <c r="J34" s="5"/>
      <c r="K34" s="5"/>
      <c r="L34" s="5"/>
      <c r="M34" s="5"/>
      <c r="N34" s="5"/>
      <c r="O34" s="5"/>
      <c r="P34" s="5"/>
      <c r="Q34" s="5"/>
      <c r="R34" s="5"/>
      <c r="S34" s="5"/>
    </row>
    <row r="35" spans="1:19" ht="21" thickBot="1" x14ac:dyDescent="0.35">
      <c r="A35" s="83" t="s">
        <v>348</v>
      </c>
    </row>
    <row r="36" spans="1:19" ht="30" customHeight="1" x14ac:dyDescent="0.25">
      <c r="A36" s="152" t="s">
        <v>429</v>
      </c>
      <c r="B36" s="152"/>
      <c r="C36" s="152"/>
      <c r="E36" s="87" t="s">
        <v>447</v>
      </c>
      <c r="F36" s="88"/>
      <c r="G36" s="88"/>
      <c r="H36" s="88"/>
      <c r="I36" s="88"/>
      <c r="J36" s="88"/>
      <c r="K36" s="88"/>
      <c r="L36" s="88"/>
      <c r="M36" s="88"/>
      <c r="N36" s="88"/>
      <c r="O36" s="88"/>
      <c r="P36" s="88"/>
      <c r="Q36" s="88"/>
      <c r="R36" s="88"/>
      <c r="S36" s="89"/>
    </row>
    <row r="37" spans="1:19" s="5" customFormat="1" x14ac:dyDescent="0.2">
      <c r="A37" s="6" t="s">
        <v>0</v>
      </c>
      <c r="B37" s="84" t="s">
        <v>1</v>
      </c>
      <c r="C37" s="7" t="s">
        <v>5</v>
      </c>
      <c r="D37" s="7" t="s">
        <v>69</v>
      </c>
      <c r="E37" s="90" t="str">
        <f>IF(E15="","[Program 1]",E15)</f>
        <v>Healthy Indiana Plan</v>
      </c>
      <c r="F37" s="90" t="str">
        <f>IF(F15="","[Program 2]",F15)</f>
        <v>Hoosier Healthwise</v>
      </c>
      <c r="G37" s="90" t="str">
        <f>IF(G15="","[Program 3]",G15)</f>
        <v xml:space="preserve">Hoosier Care Connect </v>
      </c>
      <c r="H37" s="90" t="str">
        <f>IF(H15="","[Program 4]",H15)</f>
        <v>[Program 4]</v>
      </c>
      <c r="I37" s="90" t="str">
        <f>IF(I15="","[Program 5]",I15)</f>
        <v>[Program 5]</v>
      </c>
      <c r="J37" s="90" t="str">
        <f>IF(J15="","[Program 6]",J15)</f>
        <v>[Program 6]</v>
      </c>
      <c r="K37" s="90" t="str">
        <f>IF(K15="","[Program 7]",K15)</f>
        <v>[Program 7]</v>
      </c>
      <c r="L37" s="90" t="str">
        <f>IF(L15="","[Program 8]",L15)</f>
        <v>[Program 8]</v>
      </c>
      <c r="M37" s="90" t="str">
        <f>IF(M15="","[Program 9]",M15)</f>
        <v>[Program 9]</v>
      </c>
      <c r="N37" s="90" t="str">
        <f>IF(N15="","[Program 10]",N15)</f>
        <v>[Program 10]</v>
      </c>
      <c r="O37" s="90" t="str">
        <f>IF(O15="","[Program 11]",O15)</f>
        <v>[Program 11]</v>
      </c>
      <c r="P37" s="90" t="str">
        <f>IF(P15="","[Program 12]",P15)</f>
        <v>[Program 12]</v>
      </c>
      <c r="Q37" s="90" t="str">
        <f>IF(Q15="","[Program 13]",Q15)</f>
        <v>[Program 13]</v>
      </c>
      <c r="R37" s="90" t="str">
        <f>IF(R15="","[Program 14]",R15)</f>
        <v>[Program 14]</v>
      </c>
      <c r="S37" s="90" t="str">
        <f>IF(S15="","[Program 15]",S15)</f>
        <v>[Program 15]</v>
      </c>
    </row>
    <row r="38" spans="1:19" ht="148.5" customHeight="1" x14ac:dyDescent="0.25">
      <c r="A38" s="160" t="s">
        <v>428</v>
      </c>
      <c r="B38" s="160"/>
      <c r="C38" s="160"/>
      <c r="D38" s="94" t="s">
        <v>227</v>
      </c>
      <c r="E38" s="92" t="s">
        <v>228</v>
      </c>
      <c r="F38" s="92" t="s">
        <v>228</v>
      </c>
      <c r="G38" s="92" t="s">
        <v>228</v>
      </c>
      <c r="H38" s="92" t="s">
        <v>228</v>
      </c>
      <c r="I38" s="92" t="s">
        <v>228</v>
      </c>
      <c r="J38" s="92" t="s">
        <v>228</v>
      </c>
      <c r="K38" s="92" t="s">
        <v>228</v>
      </c>
      <c r="L38" s="92" t="s">
        <v>228</v>
      </c>
      <c r="M38" s="92" t="s">
        <v>228</v>
      </c>
      <c r="N38" s="92" t="s">
        <v>228</v>
      </c>
      <c r="O38" s="92" t="s">
        <v>228</v>
      </c>
      <c r="P38" s="92" t="s">
        <v>228</v>
      </c>
      <c r="Q38" s="92" t="s">
        <v>228</v>
      </c>
      <c r="R38" s="92" t="s">
        <v>228</v>
      </c>
      <c r="S38" s="92" t="s">
        <v>228</v>
      </c>
    </row>
    <row r="39" spans="1:19" ht="59.25" customHeight="1" x14ac:dyDescent="0.25">
      <c r="A39" s="38" t="s">
        <v>269</v>
      </c>
      <c r="B39" s="37" t="s">
        <v>316</v>
      </c>
      <c r="C39" s="37" t="s">
        <v>412</v>
      </c>
      <c r="D39" s="17" t="s">
        <v>232</v>
      </c>
      <c r="E39" s="95"/>
      <c r="F39" s="95"/>
      <c r="G39" s="95"/>
      <c r="H39" s="95"/>
      <c r="I39" s="95"/>
      <c r="J39" s="95"/>
      <c r="K39" s="95"/>
      <c r="L39" s="95"/>
      <c r="M39" s="95"/>
      <c r="N39" s="95"/>
      <c r="O39" s="95"/>
      <c r="P39" s="95"/>
      <c r="Q39" s="95"/>
      <c r="R39" s="95"/>
      <c r="S39" s="95"/>
    </row>
    <row r="40" spans="1:19" ht="59.25" customHeight="1" x14ac:dyDescent="0.25">
      <c r="A40" s="38" t="s">
        <v>270</v>
      </c>
      <c r="B40" s="37" t="s">
        <v>364</v>
      </c>
      <c r="C40" s="37" t="s">
        <v>413</v>
      </c>
      <c r="D40" s="45" t="s">
        <v>2</v>
      </c>
      <c r="E40" s="96" t="s">
        <v>507</v>
      </c>
      <c r="F40" s="96" t="s">
        <v>507</v>
      </c>
      <c r="G40" s="96" t="s">
        <v>507</v>
      </c>
      <c r="H40" s="96"/>
      <c r="I40" s="96"/>
      <c r="J40" s="96"/>
      <c r="K40" s="96"/>
      <c r="L40" s="96"/>
      <c r="M40" s="96"/>
      <c r="N40" s="96"/>
      <c r="O40" s="96"/>
      <c r="P40" s="96"/>
      <c r="Q40" s="96"/>
      <c r="R40" s="96"/>
      <c r="S40" s="96"/>
    </row>
    <row r="41" spans="1:19" ht="59.25" customHeight="1" x14ac:dyDescent="0.25">
      <c r="A41" s="38" t="s">
        <v>367</v>
      </c>
      <c r="B41" s="37" t="s">
        <v>365</v>
      </c>
      <c r="C41" s="37" t="s">
        <v>414</v>
      </c>
      <c r="D41" s="45" t="s">
        <v>2</v>
      </c>
      <c r="E41" s="97" t="s">
        <v>507</v>
      </c>
      <c r="F41" s="96" t="s">
        <v>507</v>
      </c>
      <c r="G41" s="96" t="s">
        <v>507</v>
      </c>
      <c r="H41" s="96"/>
      <c r="I41" s="96"/>
      <c r="J41" s="96"/>
      <c r="K41" s="96"/>
      <c r="L41" s="96"/>
      <c r="M41" s="96"/>
      <c r="N41" s="96"/>
      <c r="O41" s="96"/>
      <c r="P41" s="96"/>
      <c r="Q41" s="96"/>
      <c r="R41" s="96"/>
      <c r="S41" s="96"/>
    </row>
    <row r="42" spans="1:19" ht="63" customHeight="1" thickBot="1" x14ac:dyDescent="0.3">
      <c r="A42" s="86" t="s">
        <v>368</v>
      </c>
      <c r="B42" s="86" t="s">
        <v>366</v>
      </c>
      <c r="C42" s="86" t="s">
        <v>415</v>
      </c>
      <c r="D42" s="46" t="s">
        <v>2</v>
      </c>
      <c r="E42" s="73" t="s">
        <v>507</v>
      </c>
      <c r="F42" s="73" t="s">
        <v>507</v>
      </c>
      <c r="G42" s="73" t="s">
        <v>507</v>
      </c>
      <c r="H42" s="73"/>
      <c r="I42" s="73"/>
      <c r="J42" s="73"/>
      <c r="K42" s="73"/>
      <c r="L42" s="73"/>
      <c r="M42" s="73"/>
      <c r="N42" s="73"/>
      <c r="O42" s="73"/>
      <c r="P42" s="73"/>
      <c r="Q42" s="73"/>
      <c r="R42" s="73"/>
      <c r="S42" s="73"/>
    </row>
    <row r="43" spans="1:19" x14ac:dyDescent="0.25">
      <c r="A43" s="117" t="s">
        <v>443</v>
      </c>
      <c r="B43" s="39"/>
      <c r="C43" s="40"/>
      <c r="D43" s="40"/>
      <c r="E43" s="5"/>
      <c r="F43" s="5"/>
      <c r="G43" s="5"/>
      <c r="H43" s="5"/>
      <c r="I43" s="5"/>
      <c r="J43" s="5"/>
      <c r="K43" s="5"/>
      <c r="L43" s="5"/>
      <c r="M43" s="5"/>
      <c r="N43" s="5"/>
      <c r="O43" s="5"/>
      <c r="P43" s="5"/>
      <c r="Q43" s="5"/>
      <c r="R43" s="5"/>
      <c r="S43" s="5"/>
    </row>
    <row r="44" spans="1:19" s="29" customFormat="1" hidden="1" x14ac:dyDescent="0.25">
      <c r="A44" s="28" t="s">
        <v>238</v>
      </c>
      <c r="C44" s="30"/>
      <c r="D44" s="30"/>
      <c r="E44" s="30"/>
      <c r="F44" s="30"/>
    </row>
    <row r="45" spans="1:19" s="29" customFormat="1" hidden="1" x14ac:dyDescent="0.25">
      <c r="D45" s="31" t="s">
        <v>239</v>
      </c>
      <c r="E45" s="32"/>
      <c r="F45" s="30"/>
    </row>
    <row r="46" spans="1:19" s="29" customFormat="1" hidden="1" x14ac:dyDescent="0.25">
      <c r="D46" s="33" t="s">
        <v>257</v>
      </c>
      <c r="E46" s="29" t="str">
        <f t="shared" ref="E46:E56" si="0">IF(E22="Covered",(CONCATENATE($B22,"-")),"")</f>
        <v>Adult primary care-</v>
      </c>
      <c r="F46" s="29" t="str">
        <f t="shared" ref="F46:S46" si="1">IF(F22="Covered",(CONCATENATE($B22,"-")),"")</f>
        <v>Adult primary care-</v>
      </c>
      <c r="G46" s="29" t="str">
        <f t="shared" si="1"/>
        <v>Adult primary care-</v>
      </c>
      <c r="H46" s="29" t="str">
        <f t="shared" si="1"/>
        <v/>
      </c>
      <c r="I46" s="29" t="str">
        <f t="shared" si="1"/>
        <v/>
      </c>
      <c r="J46" s="29" t="str">
        <f t="shared" si="1"/>
        <v/>
      </c>
      <c r="K46" s="29" t="str">
        <f t="shared" si="1"/>
        <v/>
      </c>
      <c r="L46" s="29" t="str">
        <f t="shared" si="1"/>
        <v/>
      </c>
      <c r="M46" s="29" t="str">
        <f t="shared" si="1"/>
        <v/>
      </c>
      <c r="N46" s="29" t="str">
        <f t="shared" si="1"/>
        <v/>
      </c>
      <c r="O46" s="29" t="str">
        <f t="shared" si="1"/>
        <v/>
      </c>
      <c r="P46" s="29" t="str">
        <f t="shared" si="1"/>
        <v/>
      </c>
      <c r="Q46" s="29" t="str">
        <f t="shared" si="1"/>
        <v/>
      </c>
      <c r="R46" s="29" t="str">
        <f t="shared" si="1"/>
        <v/>
      </c>
      <c r="S46" s="29" t="str">
        <f t="shared" si="1"/>
        <v/>
      </c>
    </row>
    <row r="47" spans="1:19" s="29" customFormat="1" hidden="1" x14ac:dyDescent="0.25">
      <c r="D47" s="33" t="s">
        <v>258</v>
      </c>
      <c r="E47" s="29" t="str">
        <f t="shared" si="0"/>
        <v>Pediatric primary care-</v>
      </c>
      <c r="F47" s="29" t="str">
        <f t="shared" ref="F47:S47" si="2">IF(F23="Covered",(CONCATENATE($B23,"-")),"")</f>
        <v>Pediatric primary care-</v>
      </c>
      <c r="G47" s="29" t="str">
        <f t="shared" si="2"/>
        <v>Pediatric primary care-</v>
      </c>
      <c r="H47" s="29" t="str">
        <f t="shared" si="2"/>
        <v/>
      </c>
      <c r="I47" s="29" t="str">
        <f t="shared" si="2"/>
        <v/>
      </c>
      <c r="J47" s="29" t="str">
        <f t="shared" si="2"/>
        <v/>
      </c>
      <c r="K47" s="29" t="str">
        <f t="shared" si="2"/>
        <v/>
      </c>
      <c r="L47" s="29" t="str">
        <f t="shared" si="2"/>
        <v/>
      </c>
      <c r="M47" s="29" t="str">
        <f t="shared" si="2"/>
        <v/>
      </c>
      <c r="N47" s="29" t="str">
        <f t="shared" si="2"/>
        <v/>
      </c>
      <c r="O47" s="29" t="str">
        <f t="shared" si="2"/>
        <v/>
      </c>
      <c r="P47" s="29" t="str">
        <f t="shared" si="2"/>
        <v/>
      </c>
      <c r="Q47" s="29" t="str">
        <f t="shared" si="2"/>
        <v/>
      </c>
      <c r="R47" s="29" t="str">
        <f t="shared" si="2"/>
        <v/>
      </c>
      <c r="S47" s="29" t="str">
        <f t="shared" si="2"/>
        <v/>
      </c>
    </row>
    <row r="48" spans="1:19" s="29" customFormat="1" hidden="1" x14ac:dyDescent="0.25">
      <c r="D48" s="33" t="s">
        <v>259</v>
      </c>
      <c r="E48" s="29" t="str">
        <f t="shared" si="0"/>
        <v>OB/GYN-</v>
      </c>
      <c r="F48" s="29" t="str">
        <f t="shared" ref="F48:S48" si="3">IF(F24="Covered",(CONCATENATE($B24,"-")),"")</f>
        <v>OB/GYN-</v>
      </c>
      <c r="G48" s="29" t="str">
        <f t="shared" si="3"/>
        <v>OB/GYN-</v>
      </c>
      <c r="H48" s="29" t="str">
        <f t="shared" si="3"/>
        <v/>
      </c>
      <c r="I48" s="29" t="str">
        <f t="shared" si="3"/>
        <v/>
      </c>
      <c r="J48" s="29" t="str">
        <f t="shared" si="3"/>
        <v/>
      </c>
      <c r="K48" s="29" t="str">
        <f t="shared" si="3"/>
        <v/>
      </c>
      <c r="L48" s="29" t="str">
        <f t="shared" si="3"/>
        <v/>
      </c>
      <c r="M48" s="29" t="str">
        <f t="shared" si="3"/>
        <v/>
      </c>
      <c r="N48" s="29" t="str">
        <f t="shared" si="3"/>
        <v/>
      </c>
      <c r="O48" s="29" t="str">
        <f t="shared" si="3"/>
        <v/>
      </c>
      <c r="P48" s="29" t="str">
        <f t="shared" si="3"/>
        <v/>
      </c>
      <c r="Q48" s="29" t="str">
        <f t="shared" si="3"/>
        <v/>
      </c>
      <c r="R48" s="29" t="str">
        <f t="shared" si="3"/>
        <v/>
      </c>
      <c r="S48" s="29" t="str">
        <f t="shared" si="3"/>
        <v/>
      </c>
    </row>
    <row r="49" spans="3:19" s="29" customFormat="1" hidden="1" x14ac:dyDescent="0.25">
      <c r="D49" s="33" t="s">
        <v>260</v>
      </c>
      <c r="E49" s="29" t="str">
        <f t="shared" si="0"/>
        <v>Adult behavioral health-</v>
      </c>
      <c r="F49" s="29" t="str">
        <f t="shared" ref="F49:S49" si="4">IF(F25="Covered",(CONCATENATE($B25,"-")),"")</f>
        <v>Adult behavioral health-</v>
      </c>
      <c r="G49" s="29" t="str">
        <f t="shared" si="4"/>
        <v>Adult behavioral health-</v>
      </c>
      <c r="H49" s="29" t="str">
        <f t="shared" si="4"/>
        <v/>
      </c>
      <c r="I49" s="29" t="str">
        <f t="shared" si="4"/>
        <v/>
      </c>
      <c r="J49" s="29" t="str">
        <f t="shared" si="4"/>
        <v/>
      </c>
      <c r="K49" s="29" t="str">
        <f t="shared" si="4"/>
        <v/>
      </c>
      <c r="L49" s="29" t="str">
        <f t="shared" si="4"/>
        <v/>
      </c>
      <c r="M49" s="29" t="str">
        <f t="shared" si="4"/>
        <v/>
      </c>
      <c r="N49" s="29" t="str">
        <f t="shared" si="4"/>
        <v/>
      </c>
      <c r="O49" s="29" t="str">
        <f t="shared" si="4"/>
        <v/>
      </c>
      <c r="P49" s="29" t="str">
        <f t="shared" si="4"/>
        <v/>
      </c>
      <c r="Q49" s="29" t="str">
        <f t="shared" si="4"/>
        <v/>
      </c>
      <c r="R49" s="29" t="str">
        <f t="shared" si="4"/>
        <v/>
      </c>
      <c r="S49" s="29" t="str">
        <f t="shared" si="4"/>
        <v/>
      </c>
    </row>
    <row r="50" spans="3:19" s="29" customFormat="1" hidden="1" x14ac:dyDescent="0.25">
      <c r="D50" s="33" t="s">
        <v>261</v>
      </c>
      <c r="E50" s="29" t="str">
        <f t="shared" si="0"/>
        <v>Pediatric behavioral health-</v>
      </c>
      <c r="F50" s="29" t="str">
        <f t="shared" ref="F50:S50" si="5">IF(F26="Covered",(CONCATENATE($B26,"-")),"")</f>
        <v>Pediatric behavioral health-</v>
      </c>
      <c r="G50" s="29" t="str">
        <f t="shared" si="5"/>
        <v>Pediatric behavioral health-</v>
      </c>
      <c r="H50" s="29" t="str">
        <f t="shared" si="5"/>
        <v/>
      </c>
      <c r="I50" s="29" t="str">
        <f t="shared" si="5"/>
        <v/>
      </c>
      <c r="J50" s="29" t="str">
        <f t="shared" si="5"/>
        <v/>
      </c>
      <c r="K50" s="29" t="str">
        <f t="shared" si="5"/>
        <v/>
      </c>
      <c r="L50" s="29" t="str">
        <f t="shared" si="5"/>
        <v/>
      </c>
      <c r="M50" s="29" t="str">
        <f t="shared" si="5"/>
        <v/>
      </c>
      <c r="N50" s="29" t="str">
        <f t="shared" si="5"/>
        <v/>
      </c>
      <c r="O50" s="29" t="str">
        <f t="shared" si="5"/>
        <v/>
      </c>
      <c r="P50" s="29" t="str">
        <f t="shared" si="5"/>
        <v/>
      </c>
      <c r="Q50" s="29" t="str">
        <f t="shared" si="5"/>
        <v/>
      </c>
      <c r="R50" s="29" t="str">
        <f t="shared" si="5"/>
        <v/>
      </c>
      <c r="S50" s="29" t="str">
        <f t="shared" si="5"/>
        <v/>
      </c>
    </row>
    <row r="51" spans="3:19" s="29" customFormat="1" hidden="1" x14ac:dyDescent="0.25">
      <c r="D51" s="33" t="s">
        <v>262</v>
      </c>
      <c r="E51" s="29" t="str">
        <f t="shared" si="0"/>
        <v>Adult specialist-</v>
      </c>
      <c r="F51" s="29" t="str">
        <f t="shared" ref="F51:S51" si="6">IF(F27="Covered",(CONCATENATE($B27,"-")),"")</f>
        <v>Adult specialist-</v>
      </c>
      <c r="G51" s="29" t="str">
        <f t="shared" si="6"/>
        <v>Adult specialist-</v>
      </c>
      <c r="H51" s="29" t="str">
        <f t="shared" si="6"/>
        <v/>
      </c>
      <c r="I51" s="29" t="str">
        <f t="shared" si="6"/>
        <v/>
      </c>
      <c r="J51" s="29" t="str">
        <f t="shared" si="6"/>
        <v/>
      </c>
      <c r="K51" s="29" t="str">
        <f t="shared" si="6"/>
        <v/>
      </c>
      <c r="L51" s="29" t="str">
        <f t="shared" si="6"/>
        <v/>
      </c>
      <c r="M51" s="29" t="str">
        <f t="shared" si="6"/>
        <v/>
      </c>
      <c r="N51" s="29" t="str">
        <f t="shared" si="6"/>
        <v/>
      </c>
      <c r="O51" s="29" t="str">
        <f t="shared" si="6"/>
        <v/>
      </c>
      <c r="P51" s="29" t="str">
        <f t="shared" si="6"/>
        <v/>
      </c>
      <c r="Q51" s="29" t="str">
        <f t="shared" si="6"/>
        <v/>
      </c>
      <c r="R51" s="29" t="str">
        <f t="shared" si="6"/>
        <v/>
      </c>
      <c r="S51" s="29" t="str">
        <f t="shared" si="6"/>
        <v/>
      </c>
    </row>
    <row r="52" spans="3:19" s="29" customFormat="1" hidden="1" x14ac:dyDescent="0.25">
      <c r="D52" s="33" t="s">
        <v>263</v>
      </c>
      <c r="E52" s="29" t="str">
        <f t="shared" si="0"/>
        <v>Pediatric specialist-</v>
      </c>
      <c r="F52" s="29" t="str">
        <f t="shared" ref="F52:S52" si="7">IF(F28="Covered",(CONCATENATE($B28,"-")),"")</f>
        <v>Pediatric specialist-</v>
      </c>
      <c r="G52" s="29" t="str">
        <f t="shared" si="7"/>
        <v>Pediatric specialist-</v>
      </c>
      <c r="H52" s="29" t="str">
        <f t="shared" si="7"/>
        <v/>
      </c>
      <c r="I52" s="29" t="str">
        <f t="shared" si="7"/>
        <v/>
      </c>
      <c r="J52" s="29" t="str">
        <f t="shared" si="7"/>
        <v/>
      </c>
      <c r="K52" s="29" t="str">
        <f t="shared" si="7"/>
        <v/>
      </c>
      <c r="L52" s="29" t="str">
        <f t="shared" si="7"/>
        <v/>
      </c>
      <c r="M52" s="29" t="str">
        <f t="shared" si="7"/>
        <v/>
      </c>
      <c r="N52" s="29" t="str">
        <f t="shared" si="7"/>
        <v/>
      </c>
      <c r="O52" s="29" t="str">
        <f t="shared" si="7"/>
        <v/>
      </c>
      <c r="P52" s="29" t="str">
        <f t="shared" si="7"/>
        <v/>
      </c>
      <c r="Q52" s="29" t="str">
        <f t="shared" si="7"/>
        <v/>
      </c>
      <c r="R52" s="29" t="str">
        <f t="shared" si="7"/>
        <v/>
      </c>
      <c r="S52" s="29" t="str">
        <f t="shared" si="7"/>
        <v/>
      </c>
    </row>
    <row r="53" spans="3:19" s="29" customFormat="1" hidden="1" x14ac:dyDescent="0.25">
      <c r="D53" s="33" t="s">
        <v>264</v>
      </c>
      <c r="E53" s="29" t="str">
        <f t="shared" si="0"/>
        <v>Hospital-</v>
      </c>
      <c r="F53" s="29" t="str">
        <f t="shared" ref="F53:S53" si="8">IF(F29="Covered",(CONCATENATE($B29,"-")),"")</f>
        <v>Hospital-</v>
      </c>
      <c r="G53" s="29" t="str">
        <f t="shared" si="8"/>
        <v>Hospital-</v>
      </c>
      <c r="H53" s="29" t="str">
        <f t="shared" si="8"/>
        <v/>
      </c>
      <c r="I53" s="29" t="str">
        <f t="shared" si="8"/>
        <v/>
      </c>
      <c r="J53" s="29" t="str">
        <f t="shared" si="8"/>
        <v/>
      </c>
      <c r="K53" s="29" t="str">
        <f t="shared" si="8"/>
        <v/>
      </c>
      <c r="L53" s="29" t="str">
        <f t="shared" si="8"/>
        <v/>
      </c>
      <c r="M53" s="29" t="str">
        <f t="shared" si="8"/>
        <v/>
      </c>
      <c r="N53" s="29" t="str">
        <f t="shared" si="8"/>
        <v/>
      </c>
      <c r="O53" s="29" t="str">
        <f t="shared" si="8"/>
        <v/>
      </c>
      <c r="P53" s="29" t="str">
        <f t="shared" si="8"/>
        <v/>
      </c>
      <c r="Q53" s="29" t="str">
        <f t="shared" si="8"/>
        <v/>
      </c>
      <c r="R53" s="29" t="str">
        <f t="shared" si="8"/>
        <v/>
      </c>
      <c r="S53" s="29" t="str">
        <f t="shared" si="8"/>
        <v/>
      </c>
    </row>
    <row r="54" spans="3:19" s="29" customFormat="1" hidden="1" x14ac:dyDescent="0.25">
      <c r="D54" s="33" t="s">
        <v>265</v>
      </c>
      <c r="E54" s="29" t="str">
        <f t="shared" si="0"/>
        <v>Pharmacy-</v>
      </c>
      <c r="F54" s="29" t="str">
        <f t="shared" ref="F54:S54" si="9">IF(F30="Covered",(CONCATENATE($B30,"-")),"")</f>
        <v>Pharmacy-</v>
      </c>
      <c r="G54" s="29" t="str">
        <f t="shared" si="9"/>
        <v>Pharmacy-</v>
      </c>
      <c r="H54" s="29" t="str">
        <f t="shared" si="9"/>
        <v/>
      </c>
      <c r="I54" s="29" t="str">
        <f t="shared" si="9"/>
        <v/>
      </c>
      <c r="J54" s="29" t="str">
        <f t="shared" si="9"/>
        <v/>
      </c>
      <c r="K54" s="29" t="str">
        <f t="shared" si="9"/>
        <v/>
      </c>
      <c r="L54" s="29" t="str">
        <f t="shared" si="9"/>
        <v/>
      </c>
      <c r="M54" s="29" t="str">
        <f t="shared" si="9"/>
        <v/>
      </c>
      <c r="N54" s="29" t="str">
        <f t="shared" si="9"/>
        <v/>
      </c>
      <c r="O54" s="29" t="str">
        <f t="shared" si="9"/>
        <v/>
      </c>
      <c r="P54" s="29" t="str">
        <f t="shared" si="9"/>
        <v/>
      </c>
      <c r="Q54" s="29" t="str">
        <f t="shared" si="9"/>
        <v/>
      </c>
      <c r="R54" s="29" t="str">
        <f t="shared" si="9"/>
        <v/>
      </c>
      <c r="S54" s="29" t="str">
        <f t="shared" si="9"/>
        <v/>
      </c>
    </row>
    <row r="55" spans="3:19" s="29" customFormat="1" hidden="1" x14ac:dyDescent="0.25">
      <c r="D55" s="33" t="s">
        <v>266</v>
      </c>
      <c r="E55" s="29" t="str">
        <f t="shared" si="0"/>
        <v>Pediatric dental-</v>
      </c>
      <c r="F55" s="29" t="str">
        <f t="shared" ref="F55:S55" si="10">IF(F31="Covered",(CONCATENATE($B31,"-")),"")</f>
        <v>Pediatric dental-</v>
      </c>
      <c r="G55" s="29" t="str">
        <f t="shared" si="10"/>
        <v>Pediatric dental-</v>
      </c>
      <c r="H55" s="29" t="str">
        <f t="shared" si="10"/>
        <v/>
      </c>
      <c r="I55" s="29" t="str">
        <f t="shared" si="10"/>
        <v/>
      </c>
      <c r="J55" s="29" t="str">
        <f t="shared" si="10"/>
        <v/>
      </c>
      <c r="K55" s="29" t="str">
        <f t="shared" si="10"/>
        <v/>
      </c>
      <c r="L55" s="29" t="str">
        <f t="shared" si="10"/>
        <v/>
      </c>
      <c r="M55" s="29" t="str">
        <f t="shared" si="10"/>
        <v/>
      </c>
      <c r="N55" s="29" t="str">
        <f t="shared" si="10"/>
        <v/>
      </c>
      <c r="O55" s="29" t="str">
        <f t="shared" si="10"/>
        <v/>
      </c>
      <c r="P55" s="29" t="str">
        <f t="shared" si="10"/>
        <v/>
      </c>
      <c r="Q55" s="29" t="str">
        <f t="shared" si="10"/>
        <v/>
      </c>
      <c r="R55" s="29" t="str">
        <f t="shared" si="10"/>
        <v/>
      </c>
      <c r="S55" s="29" t="str">
        <f t="shared" si="10"/>
        <v/>
      </c>
    </row>
    <row r="56" spans="3:19" s="29" customFormat="1" hidden="1" x14ac:dyDescent="0.25">
      <c r="D56" s="33" t="s">
        <v>267</v>
      </c>
      <c r="E56" s="29" t="str">
        <f t="shared" si="0"/>
        <v/>
      </c>
      <c r="F56" s="29" t="str">
        <f t="shared" ref="F56:S56" si="11">IF(F32="Covered",(CONCATENATE($B32,"-")),"")</f>
        <v/>
      </c>
      <c r="G56" s="29" t="str">
        <f t="shared" si="11"/>
        <v/>
      </c>
      <c r="H56" s="29" t="str">
        <f t="shared" si="11"/>
        <v/>
      </c>
      <c r="I56" s="29" t="str">
        <f t="shared" si="11"/>
        <v/>
      </c>
      <c r="J56" s="29" t="str">
        <f t="shared" si="11"/>
        <v/>
      </c>
      <c r="K56" s="29" t="str">
        <f t="shared" si="11"/>
        <v/>
      </c>
      <c r="L56" s="29" t="str">
        <f t="shared" si="11"/>
        <v/>
      </c>
      <c r="M56" s="29" t="str">
        <f t="shared" si="11"/>
        <v/>
      </c>
      <c r="N56" s="29" t="str">
        <f t="shared" si="11"/>
        <v/>
      </c>
      <c r="O56" s="29" t="str">
        <f t="shared" si="11"/>
        <v/>
      </c>
      <c r="P56" s="29" t="str">
        <f t="shared" si="11"/>
        <v/>
      </c>
      <c r="Q56" s="29" t="str">
        <f t="shared" si="11"/>
        <v/>
      </c>
      <c r="R56" s="29" t="str">
        <f t="shared" si="11"/>
        <v/>
      </c>
      <c r="S56" s="29" t="str">
        <f t="shared" si="11"/>
        <v/>
      </c>
    </row>
    <row r="57" spans="3:19" s="29" customFormat="1" hidden="1" x14ac:dyDescent="0.25">
      <c r="D57" s="33" t="s">
        <v>268</v>
      </c>
      <c r="E57" s="29" t="str">
        <f t="shared" ref="E57:S57" si="12">IF(E33&lt;&gt;"","other services","")</f>
        <v/>
      </c>
      <c r="F57" s="29" t="str">
        <f>IF(F33&lt;&gt;"","other services","")</f>
        <v/>
      </c>
      <c r="G57" s="29" t="str">
        <f t="shared" si="12"/>
        <v/>
      </c>
      <c r="H57" s="29" t="str">
        <f t="shared" si="12"/>
        <v/>
      </c>
      <c r="I57" s="29" t="str">
        <f t="shared" si="12"/>
        <v/>
      </c>
      <c r="J57" s="29" t="str">
        <f t="shared" si="12"/>
        <v/>
      </c>
      <c r="K57" s="29" t="str">
        <f t="shared" si="12"/>
        <v/>
      </c>
      <c r="L57" s="29" t="str">
        <f t="shared" si="12"/>
        <v/>
      </c>
      <c r="M57" s="29" t="str">
        <f t="shared" si="12"/>
        <v/>
      </c>
      <c r="N57" s="29" t="str">
        <f t="shared" si="12"/>
        <v/>
      </c>
      <c r="O57" s="29" t="str">
        <f t="shared" si="12"/>
        <v/>
      </c>
      <c r="P57" s="29" t="str">
        <f t="shared" si="12"/>
        <v/>
      </c>
      <c r="Q57" s="29" t="str">
        <f t="shared" si="12"/>
        <v/>
      </c>
      <c r="R57" s="29" t="str">
        <f t="shared" si="12"/>
        <v/>
      </c>
      <c r="S57" s="29" t="str">
        <f t="shared" si="12"/>
        <v/>
      </c>
    </row>
    <row r="58" spans="3:19" s="29" customFormat="1" hidden="1" x14ac:dyDescent="0.25">
      <c r="D58" s="34" t="s">
        <v>240</v>
      </c>
      <c r="E58" s="29" t="str">
        <f>_xlfn.TEXTJOIN(CHAR(10),TRUE,E46:E57)</f>
        <v>Adult primary care-
Pediatric primary care-
OB/GYN-
Adult behavioral health-
Pediatric behavioral health-
Adult specialist-
Pediatric specialist-
Hospital-
Pharmacy-
Pediatric dental-</v>
      </c>
      <c r="F58" s="29" t="str">
        <f t="shared" ref="F58:S58" si="13">_xlfn.TEXTJOIN(CHAR(10),TRUE,F46:F57)</f>
        <v>Adult primary care-
Pediatric primary care-
OB/GYN-
Adult behavioral health-
Pediatric behavioral health-
Adult specialist-
Pediatric specialist-
Hospital-
Pharmacy-
Pediatric dental-</v>
      </c>
      <c r="G58" s="29" t="str">
        <f t="shared" si="13"/>
        <v>Adult primary care-
Pediatric primary care-
OB/GYN-
Adult behavioral health-
Pediatric behavioral health-
Adult specialist-
Pediatric specialist-
Hospital-
Pharmacy-
Pediatric dental-</v>
      </c>
      <c r="H58" s="29" t="str">
        <f t="shared" si="13"/>
        <v/>
      </c>
      <c r="I58" s="29" t="str">
        <f t="shared" si="13"/>
        <v/>
      </c>
      <c r="J58" s="29" t="str">
        <f t="shared" si="13"/>
        <v/>
      </c>
      <c r="K58" s="29" t="str">
        <f t="shared" si="13"/>
        <v/>
      </c>
      <c r="L58" s="29" t="str">
        <f t="shared" si="13"/>
        <v/>
      </c>
      <c r="M58" s="29" t="str">
        <f t="shared" si="13"/>
        <v/>
      </c>
      <c r="N58" s="29" t="str">
        <f t="shared" si="13"/>
        <v/>
      </c>
      <c r="O58" s="29" t="str">
        <f t="shared" si="13"/>
        <v/>
      </c>
      <c r="P58" s="29" t="str">
        <f t="shared" si="13"/>
        <v/>
      </c>
      <c r="Q58" s="29" t="str">
        <f t="shared" si="13"/>
        <v/>
      </c>
      <c r="R58" s="29" t="str">
        <f t="shared" si="13"/>
        <v/>
      </c>
      <c r="S58" s="29" t="str">
        <f t="shared" si="13"/>
        <v/>
      </c>
    </row>
    <row r="59" spans="3:19" s="29" customFormat="1" hidden="1" x14ac:dyDescent="0.25">
      <c r="D59" s="29" t="s">
        <v>241</v>
      </c>
      <c r="E59" s="29" t="str">
        <f>SUBSTITUTE(E58,"-",", ")</f>
        <v xml:space="preserve">Adult primary care, 
Pediatric primary care, 
OB/GYN, 
Adult behavioral health, 
Pediatric behavioral health, 
Adult specialist, 
Pediatric specialist, 
Hospital, 
Pharmacy, 
Pediatric dental, </v>
      </c>
      <c r="F59" s="29" t="str">
        <f t="shared" ref="F59:S59" si="14">SUBSTITUTE(F58,"-",", ")</f>
        <v xml:space="preserve">Adult primary care, 
Pediatric primary care, 
OB/GYN, 
Adult behavioral health, 
Pediatric behavioral health, 
Adult specialist, 
Pediatric specialist, 
Hospital, 
Pharmacy, 
Pediatric dental, </v>
      </c>
      <c r="G59" s="29" t="str">
        <f t="shared" si="14"/>
        <v xml:space="preserve">Adult primary care, 
Pediatric primary care, 
OB/GYN, 
Adult behavioral health, 
Pediatric behavioral health, 
Adult specialist, 
Pediatric specialist, 
Hospital, 
Pharmacy, 
Pediatric dental, </v>
      </c>
      <c r="H59" s="29" t="str">
        <f t="shared" si="14"/>
        <v/>
      </c>
      <c r="I59" s="29" t="str">
        <f t="shared" si="14"/>
        <v/>
      </c>
      <c r="J59" s="29" t="str">
        <f t="shared" si="14"/>
        <v/>
      </c>
      <c r="K59" s="29" t="str">
        <f t="shared" si="14"/>
        <v/>
      </c>
      <c r="L59" s="29" t="str">
        <f t="shared" si="14"/>
        <v/>
      </c>
      <c r="M59" s="29" t="str">
        <f t="shared" si="14"/>
        <v/>
      </c>
      <c r="N59" s="29" t="str">
        <f t="shared" si="14"/>
        <v/>
      </c>
      <c r="O59" s="29" t="str">
        <f t="shared" si="14"/>
        <v/>
      </c>
      <c r="P59" s="29" t="str">
        <f t="shared" si="14"/>
        <v/>
      </c>
      <c r="Q59" s="29" t="str">
        <f t="shared" si="14"/>
        <v/>
      </c>
      <c r="R59" s="29" t="str">
        <f t="shared" si="14"/>
        <v/>
      </c>
      <c r="S59" s="29" t="str">
        <f t="shared" si="14"/>
        <v/>
      </c>
    </row>
    <row r="60" spans="3:19" s="29" customFormat="1" hidden="1" x14ac:dyDescent="0.25">
      <c r="C60" s="30"/>
      <c r="D60" s="30"/>
      <c r="E60" s="30"/>
      <c r="F60" s="30"/>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zoomScale="70" zoomScaleNormal="70" workbookViewId="0">
      <selection activeCell="D9" sqref="D9"/>
    </sheetView>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IF('I_State&amp;Prog_Info'!E15="","[Program 1]",'I_State&amp;Prog_Info'!E15)</f>
        <v>Healthy Indiana Plan</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IF('I_State&amp;Prog_Info'!E17="","(Placeholder for plan type)",'I_State&amp;Prog_Info'!E17)</f>
        <v>MCO</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IF('I_State&amp;Prog_Info'!E59="","(Placeholder for providers)",'I_State&amp;Prog_Info'!E59)</f>
        <v xml:space="preserve">Adult primary care, 
Pediatric primary care, 
OB/GYN, 
Adult behavioral health, 
Pediatric behavioral health, 
Adult specialist, 
Pediatric specialist, 
Hospital, 
Pharmacy, 
Pediatric dental, </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IF('I_State&amp;Prog_Info'!E39="","(Placeholder for separate analysis and results document)",'I_State&amp;Prog_Info'!E39)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IF('I_State&amp;Prog_Info'!E40="","(Placeholder for separate analysis and results document)",'I_State&amp;Prog_Info'!E40)</f>
        <v>N/A</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IF('I_State&amp;Prog_Info'!E41="","(Placeholder for separate analysis and results document)",'I_State&amp;Prog_Info'!E41)</f>
        <v>N/A</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6"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t="s">
        <v>214</v>
      </c>
      <c r="F14" s="51" t="s">
        <v>214</v>
      </c>
      <c r="G14" s="51" t="s">
        <v>214</v>
      </c>
      <c r="H14" s="51" t="s">
        <v>394</v>
      </c>
      <c r="I14" s="51" t="s">
        <v>214</v>
      </c>
      <c r="J14" s="51" t="s">
        <v>214</v>
      </c>
      <c r="K14" s="51" t="s">
        <v>200</v>
      </c>
      <c r="L14" s="51" t="s">
        <v>200</v>
      </c>
      <c r="M14" s="51" t="s">
        <v>200</v>
      </c>
      <c r="N14" s="51" t="s">
        <v>215</v>
      </c>
      <c r="O14" s="51" t="s">
        <v>200</v>
      </c>
      <c r="P14" s="51" t="s">
        <v>200</v>
      </c>
      <c r="Q14" s="51" t="s">
        <v>394</v>
      </c>
      <c r="R14" s="51" t="s">
        <v>394</v>
      </c>
      <c r="S14" s="51" t="s">
        <v>200</v>
      </c>
      <c r="T14" s="51" t="s">
        <v>215</v>
      </c>
      <c r="U14" s="51" t="s">
        <v>394</v>
      </c>
      <c r="V14" s="51" t="s">
        <v>394</v>
      </c>
      <c r="W14" s="51" t="s">
        <v>200</v>
      </c>
      <c r="X14" s="51" t="s">
        <v>200</v>
      </c>
      <c r="Y14" s="51" t="s">
        <v>200</v>
      </c>
      <c r="Z14" s="51" t="s">
        <v>200</v>
      </c>
      <c r="AA14" s="51" t="s">
        <v>215</v>
      </c>
      <c r="AB14" s="51" t="s">
        <v>215</v>
      </c>
      <c r="AC14" s="51" t="s">
        <v>213</v>
      </c>
      <c r="AD14" s="51" t="s">
        <v>200</v>
      </c>
      <c r="AE14" s="51" t="s">
        <v>200</v>
      </c>
      <c r="AF14" s="51" t="s">
        <v>200</v>
      </c>
      <c r="AG14" s="51" t="s">
        <v>394</v>
      </c>
      <c r="AH14" s="51" t="s">
        <v>394</v>
      </c>
      <c r="AI14" s="51" t="s">
        <v>215</v>
      </c>
      <c r="AJ14" s="51" t="s">
        <v>215</v>
      </c>
      <c r="AK14" s="51" t="s">
        <v>215</v>
      </c>
      <c r="AL14" s="51" t="s">
        <v>215</v>
      </c>
      <c r="AM14" s="51" t="s">
        <v>215</v>
      </c>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95" t="s">
        <v>509</v>
      </c>
      <c r="F15" s="95" t="s">
        <v>510</v>
      </c>
      <c r="G15" s="51" t="s">
        <v>511</v>
      </c>
      <c r="H15" s="51" t="s">
        <v>524</v>
      </c>
      <c r="I15" s="51" t="s">
        <v>513</v>
      </c>
      <c r="J15" s="95" t="s">
        <v>514</v>
      </c>
      <c r="K15" s="51" t="s">
        <v>515</v>
      </c>
      <c r="L15" s="51" t="s">
        <v>516</v>
      </c>
      <c r="M15" s="95" t="s">
        <v>517</v>
      </c>
      <c r="N15" s="51" t="s">
        <v>518</v>
      </c>
      <c r="O15" s="51" t="s">
        <v>555</v>
      </c>
      <c r="P15" s="51" t="s">
        <v>520</v>
      </c>
      <c r="Q15" s="51" t="s">
        <v>521</v>
      </c>
      <c r="R15" s="51" t="s">
        <v>522</v>
      </c>
      <c r="S15" s="51" t="s">
        <v>556</v>
      </c>
      <c r="T15" s="95" t="s">
        <v>557</v>
      </c>
      <c r="U15" s="51" t="s">
        <v>525</v>
      </c>
      <c r="V15" s="51" t="s">
        <v>526</v>
      </c>
      <c r="W15" s="51" t="s">
        <v>527</v>
      </c>
      <c r="X15" s="51" t="s">
        <v>467</v>
      </c>
      <c r="Y15" s="95" t="s">
        <v>558</v>
      </c>
      <c r="Z15" s="51" t="s">
        <v>529</v>
      </c>
      <c r="AA15" s="51" t="s">
        <v>530</v>
      </c>
      <c r="AB15" s="51" t="s">
        <v>531</v>
      </c>
      <c r="AC15" s="51" t="s">
        <v>532</v>
      </c>
      <c r="AD15" s="51" t="s">
        <v>533</v>
      </c>
      <c r="AE15" s="51" t="s">
        <v>534</v>
      </c>
      <c r="AF15" s="95" t="s">
        <v>535</v>
      </c>
      <c r="AG15" s="51" t="s">
        <v>559</v>
      </c>
      <c r="AH15" s="95" t="s">
        <v>560</v>
      </c>
      <c r="AI15" s="95" t="s">
        <v>537</v>
      </c>
      <c r="AJ15" s="51" t="s">
        <v>540</v>
      </c>
      <c r="AK15" s="51" t="s">
        <v>544</v>
      </c>
      <c r="AL15" s="51" t="s">
        <v>543</v>
      </c>
      <c r="AM15" s="51" t="s">
        <v>538</v>
      </c>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t="s">
        <v>79</v>
      </c>
      <c r="F16" s="78" t="s">
        <v>82</v>
      </c>
      <c r="G16" s="78" t="s">
        <v>88</v>
      </c>
      <c r="H16" s="78" t="s">
        <v>81</v>
      </c>
      <c r="I16" s="78" t="s">
        <v>211</v>
      </c>
      <c r="J16" s="78" t="s">
        <v>84</v>
      </c>
      <c r="K16" s="78" t="s">
        <v>85</v>
      </c>
      <c r="L16" s="78" t="s">
        <v>85</v>
      </c>
      <c r="M16" s="78" t="s">
        <v>211</v>
      </c>
      <c r="N16" s="78" t="s">
        <v>79</v>
      </c>
      <c r="O16" s="78" t="s">
        <v>547</v>
      </c>
      <c r="P16" s="78" t="s">
        <v>547</v>
      </c>
      <c r="Q16" s="78" t="s">
        <v>211</v>
      </c>
      <c r="R16" s="78" t="s">
        <v>211</v>
      </c>
      <c r="S16" s="78" t="s">
        <v>86</v>
      </c>
      <c r="T16" s="78" t="s">
        <v>81</v>
      </c>
      <c r="U16" s="78" t="s">
        <v>549</v>
      </c>
      <c r="V16" s="78" t="s">
        <v>549</v>
      </c>
      <c r="W16" s="78" t="s">
        <v>81</v>
      </c>
      <c r="X16" s="78" t="s">
        <v>81</v>
      </c>
      <c r="Y16" s="78" t="s">
        <v>561</v>
      </c>
      <c r="Z16" s="78" t="s">
        <v>561</v>
      </c>
      <c r="AA16" s="78" t="s">
        <v>79</v>
      </c>
      <c r="AB16" s="78" t="s">
        <v>211</v>
      </c>
      <c r="AC16" s="78" t="s">
        <v>550</v>
      </c>
      <c r="AD16" s="78" t="s">
        <v>551</v>
      </c>
      <c r="AE16" s="78" t="s">
        <v>88</v>
      </c>
      <c r="AF16" s="78" t="s">
        <v>88</v>
      </c>
      <c r="AG16" s="78" t="s">
        <v>85</v>
      </c>
      <c r="AH16" s="78" t="s">
        <v>81</v>
      </c>
      <c r="AI16" s="78" t="s">
        <v>79</v>
      </c>
      <c r="AJ16" s="78" t="s">
        <v>562</v>
      </c>
      <c r="AK16" s="78" t="s">
        <v>79</v>
      </c>
      <c r="AL16" s="78" t="s">
        <v>79</v>
      </c>
      <c r="AM16" s="78" t="s">
        <v>83</v>
      </c>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t="s">
        <v>206</v>
      </c>
      <c r="F17" s="78" t="s">
        <v>206</v>
      </c>
      <c r="G17" s="78" t="s">
        <v>206</v>
      </c>
      <c r="H17" s="78" t="s">
        <v>206</v>
      </c>
      <c r="I17" s="78" t="s">
        <v>206</v>
      </c>
      <c r="J17" s="78" t="s">
        <v>206</v>
      </c>
      <c r="K17" s="78" t="s">
        <v>206</v>
      </c>
      <c r="L17" s="78" t="s">
        <v>206</v>
      </c>
      <c r="M17" s="78" t="s">
        <v>206</v>
      </c>
      <c r="N17" s="78" t="s">
        <v>206</v>
      </c>
      <c r="O17" s="78" t="s">
        <v>206</v>
      </c>
      <c r="P17" s="78" t="s">
        <v>206</v>
      </c>
      <c r="Q17" s="78" t="s">
        <v>206</v>
      </c>
      <c r="R17" s="78" t="s">
        <v>206</v>
      </c>
      <c r="S17" s="78" t="s">
        <v>206</v>
      </c>
      <c r="T17" s="78" t="s">
        <v>206</v>
      </c>
      <c r="U17" s="78" t="s">
        <v>206</v>
      </c>
      <c r="V17" s="78" t="s">
        <v>206</v>
      </c>
      <c r="W17" s="78" t="s">
        <v>206</v>
      </c>
      <c r="X17" s="78" t="s">
        <v>206</v>
      </c>
      <c r="Y17" s="78" t="s">
        <v>206</v>
      </c>
      <c r="Z17" s="78" t="s">
        <v>206</v>
      </c>
      <c r="AA17" s="78" t="s">
        <v>206</v>
      </c>
      <c r="AB17" s="78" t="s">
        <v>206</v>
      </c>
      <c r="AC17" s="78" t="s">
        <v>206</v>
      </c>
      <c r="AD17" s="78" t="s">
        <v>206</v>
      </c>
      <c r="AE17" s="78" t="s">
        <v>206</v>
      </c>
      <c r="AF17" s="78" t="s">
        <v>206</v>
      </c>
      <c r="AG17" s="78" t="s">
        <v>206</v>
      </c>
      <c r="AH17" s="78" t="s">
        <v>206</v>
      </c>
      <c r="AI17" s="78" t="s">
        <v>206</v>
      </c>
      <c r="AJ17" s="78" t="s">
        <v>206</v>
      </c>
      <c r="AK17" s="78" t="s">
        <v>206</v>
      </c>
      <c r="AL17" s="78" t="s">
        <v>206</v>
      </c>
      <c r="AM17" s="78" t="s">
        <v>206</v>
      </c>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t="s">
        <v>326</v>
      </c>
      <c r="F18" s="79" t="s">
        <v>326</v>
      </c>
      <c r="G18" s="79" t="s">
        <v>326</v>
      </c>
      <c r="H18" s="79" t="s">
        <v>326</v>
      </c>
      <c r="I18" s="79" t="s">
        <v>326</v>
      </c>
      <c r="J18" s="79" t="s">
        <v>326</v>
      </c>
      <c r="K18" s="79" t="s">
        <v>198</v>
      </c>
      <c r="L18" s="79" t="s">
        <v>201</v>
      </c>
      <c r="M18" s="79" t="s">
        <v>326</v>
      </c>
      <c r="N18" s="79" t="s">
        <v>326</v>
      </c>
      <c r="O18" s="79" t="s">
        <v>326</v>
      </c>
      <c r="P18" s="79" t="s">
        <v>326</v>
      </c>
      <c r="Q18" s="79" t="s">
        <v>553</v>
      </c>
      <c r="R18" s="79" t="s">
        <v>553</v>
      </c>
      <c r="S18" s="79" t="s">
        <v>554</v>
      </c>
      <c r="T18" s="79" t="s">
        <v>326</v>
      </c>
      <c r="U18" s="79" t="s">
        <v>198</v>
      </c>
      <c r="V18" s="79" t="s">
        <v>201</v>
      </c>
      <c r="W18" s="79" t="s">
        <v>326</v>
      </c>
      <c r="X18" s="79" t="s">
        <v>326</v>
      </c>
      <c r="Y18" s="79" t="s">
        <v>326</v>
      </c>
      <c r="Z18" s="79" t="s">
        <v>326</v>
      </c>
      <c r="AA18" s="79" t="s">
        <v>326</v>
      </c>
      <c r="AB18" s="79" t="s">
        <v>326</v>
      </c>
      <c r="AC18" s="79" t="s">
        <v>326</v>
      </c>
      <c r="AD18" s="79" t="s">
        <v>326</v>
      </c>
      <c r="AE18" s="79" t="s">
        <v>326</v>
      </c>
      <c r="AF18" s="79" t="s">
        <v>326</v>
      </c>
      <c r="AG18" s="79" t="s">
        <v>326</v>
      </c>
      <c r="AH18" s="79" t="s">
        <v>326</v>
      </c>
      <c r="AI18" s="79" t="s">
        <v>326</v>
      </c>
      <c r="AJ18" s="79" t="s">
        <v>326</v>
      </c>
      <c r="AK18" s="79" t="s">
        <v>326</v>
      </c>
      <c r="AL18" s="79" t="s">
        <v>326</v>
      </c>
      <c r="AM18" s="79" t="s">
        <v>326</v>
      </c>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t="s">
        <v>489</v>
      </c>
      <c r="F23" s="74" t="s">
        <v>490</v>
      </c>
      <c r="G23" s="51" t="s">
        <v>311</v>
      </c>
      <c r="H23" s="51" t="s">
        <v>490</v>
      </c>
      <c r="I23" s="51" t="s">
        <v>311</v>
      </c>
      <c r="J23" s="51" t="s">
        <v>490</v>
      </c>
      <c r="K23" s="51" t="s">
        <v>311</v>
      </c>
      <c r="L23" s="51" t="s">
        <v>211</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t="s">
        <v>310</v>
      </c>
      <c r="F24" s="76" t="s">
        <v>310</v>
      </c>
      <c r="G24" s="75" t="s">
        <v>311</v>
      </c>
      <c r="H24" s="75" t="s">
        <v>311</v>
      </c>
      <c r="I24" s="75" t="s">
        <v>311</v>
      </c>
      <c r="J24" s="75" t="s">
        <v>310</v>
      </c>
      <c r="K24" s="75" t="s">
        <v>311</v>
      </c>
      <c r="L24" s="75" t="s">
        <v>310</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t="s">
        <v>563</v>
      </c>
      <c r="F25" s="73" t="s">
        <v>491</v>
      </c>
      <c r="G25" s="73"/>
      <c r="H25" s="73" t="s">
        <v>492</v>
      </c>
      <c r="I25" s="73"/>
      <c r="J25" s="73" t="s">
        <v>477</v>
      </c>
      <c r="K25" s="73"/>
      <c r="L25" s="73" t="s">
        <v>494</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 xml:space="preserve">Anthem </v>
      </c>
      <c r="F29" s="4" t="str">
        <f>IF(F30&lt;&gt;"",F30,"[Plan 2]")</f>
        <v>Caresource</v>
      </c>
      <c r="G29" s="4" t="str">
        <f>IF(G30&lt;&gt;"",G30,"[Plan 3]")</f>
        <v>MHS</v>
      </c>
      <c r="H29" s="4" t="str">
        <f>IF(H30&lt;&gt;"",H30,"[Plan 4]")</f>
        <v>Mdwise</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t="s">
        <v>474</v>
      </c>
      <c r="F30" s="80" t="s">
        <v>564</v>
      </c>
      <c r="G30" s="51" t="s">
        <v>495</v>
      </c>
      <c r="H30" s="51" t="s">
        <v>497</v>
      </c>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t="s">
        <v>360</v>
      </c>
      <c r="F31" s="51" t="s">
        <v>360</v>
      </c>
      <c r="G31" s="51" t="s">
        <v>360</v>
      </c>
      <c r="H31" s="51" t="s">
        <v>360</v>
      </c>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t="s">
        <v>572</v>
      </c>
      <c r="F32" s="78" t="s">
        <v>572</v>
      </c>
      <c r="G32" s="78" t="s">
        <v>572</v>
      </c>
      <c r="H32" s="78" t="s">
        <v>572</v>
      </c>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t="s">
        <v>571</v>
      </c>
      <c r="F33" s="78" t="s">
        <v>573</v>
      </c>
      <c r="G33" s="78" t="s">
        <v>574</v>
      </c>
      <c r="H33" s="78" t="s">
        <v>575</v>
      </c>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t="s">
        <v>565</v>
      </c>
      <c r="F34" s="78" t="s">
        <v>568</v>
      </c>
      <c r="G34" s="78" t="s">
        <v>569</v>
      </c>
      <c r="H34" s="78" t="s">
        <v>570</v>
      </c>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v>45230</v>
      </c>
      <c r="F35" s="81">
        <v>45230</v>
      </c>
      <c r="G35" s="81">
        <v>45230</v>
      </c>
      <c r="H35" s="81">
        <v>45230</v>
      </c>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134" t="s">
        <v>567</v>
      </c>
      <c r="F36" s="80" t="s">
        <v>567</v>
      </c>
      <c r="G36" s="51" t="s">
        <v>567</v>
      </c>
      <c r="H36" s="51" t="s">
        <v>567</v>
      </c>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t="s">
        <v>507</v>
      </c>
      <c r="F37" s="80" t="s">
        <v>507</v>
      </c>
      <c r="G37" s="51" t="s">
        <v>507</v>
      </c>
      <c r="H37" s="51" t="s">
        <v>507</v>
      </c>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CZ135"/>
  <sheetViews>
    <sheetView showGridLines="0" topLeftCell="B32" zoomScale="71" zoomScaleNormal="85" workbookViewId="0">
      <selection activeCell="F33" sqref="F33"/>
    </sheetView>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IF('I_State&amp;Prog_Info'!F15="","[Program 2]",'I_State&amp;Prog_Info'!F15)</f>
        <v>Hoosier Healthwise</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IF('I_State&amp;Prog_Info'!F17="","(Placeholder for plan type)",'I_State&amp;Prog_Info'!F17)</f>
        <v>MCO</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IF('I_State&amp;Prog_Info'!F59="","(Placeholder for providers)",'I_State&amp;Prog_Info'!F59)</f>
        <v xml:space="preserve">Adult primary care, 
Pediatric primary care, 
OB/GYN, 
Adult behavioral health, 
Pediatric behavioral health, 
Adult specialist, 
Pediatric specialist, 
Hospital, 
Pharmacy, 
Pediatric dental, </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IF('I_State&amp;Prog_Info'!F39="","(Placeholder for separate analysis and results document)",'I_State&amp;Prog_Info'!F39)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IF('I_State&amp;Prog_Info'!F40="","(Placeholder for separate analysis and results document)",'I_State&amp;Prog_Info'!F40)</f>
        <v>N/A</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IF('I_State&amp;Prog_Info'!F41="","(Placeholder for separate analysis and results document)",'I_State&amp;Prog_Info'!F41)</f>
        <v>N/A</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t="s">
        <v>214</v>
      </c>
      <c r="F14" s="51" t="s">
        <v>214</v>
      </c>
      <c r="G14" s="51" t="s">
        <v>214</v>
      </c>
      <c r="H14" s="51" t="s">
        <v>214</v>
      </c>
      <c r="I14" s="51" t="s">
        <v>214</v>
      </c>
      <c r="J14" s="51" t="s">
        <v>214</v>
      </c>
      <c r="K14" s="51" t="s">
        <v>200</v>
      </c>
      <c r="L14" s="51" t="s">
        <v>200</v>
      </c>
      <c r="M14" s="51" t="s">
        <v>200</v>
      </c>
      <c r="N14" s="51" t="s">
        <v>215</v>
      </c>
      <c r="O14" s="51" t="s">
        <v>200</v>
      </c>
      <c r="P14" s="51" t="s">
        <v>200</v>
      </c>
      <c r="Q14" s="51" t="s">
        <v>394</v>
      </c>
      <c r="R14" s="51" t="s">
        <v>394</v>
      </c>
      <c r="S14" s="51" t="s">
        <v>200</v>
      </c>
      <c r="T14" s="51" t="s">
        <v>215</v>
      </c>
      <c r="U14" s="51" t="s">
        <v>394</v>
      </c>
      <c r="V14" s="51" t="s">
        <v>394</v>
      </c>
      <c r="W14" s="51" t="s">
        <v>200</v>
      </c>
      <c r="X14" s="51" t="s">
        <v>200</v>
      </c>
      <c r="Y14" s="51" t="s">
        <v>200</v>
      </c>
      <c r="Z14" s="51" t="s">
        <v>200</v>
      </c>
      <c r="AA14" s="51" t="s">
        <v>215</v>
      </c>
      <c r="AB14" s="51" t="s">
        <v>215</v>
      </c>
      <c r="AC14" s="51" t="s">
        <v>213</v>
      </c>
      <c r="AD14" s="51" t="s">
        <v>200</v>
      </c>
      <c r="AE14" s="51" t="s">
        <v>200</v>
      </c>
      <c r="AF14" s="51" t="s">
        <v>200</v>
      </c>
      <c r="AG14" s="51" t="s">
        <v>215</v>
      </c>
      <c r="AH14" s="51" t="s">
        <v>213</v>
      </c>
      <c r="AI14" s="51" t="s">
        <v>215</v>
      </c>
      <c r="AJ14" s="51" t="s">
        <v>215</v>
      </c>
      <c r="AK14" s="51" t="s">
        <v>215</v>
      </c>
      <c r="AL14" s="51" t="s">
        <v>215</v>
      </c>
      <c r="AM14" s="51" t="s">
        <v>215</v>
      </c>
      <c r="AN14" s="51" t="s">
        <v>215</v>
      </c>
      <c r="AO14" s="51" t="s">
        <v>215</v>
      </c>
      <c r="AP14" s="51" t="s">
        <v>200</v>
      </c>
      <c r="AQ14" s="51" t="s">
        <v>215</v>
      </c>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customHeight="1" x14ac:dyDescent="0.2">
      <c r="A15" s="55" t="s">
        <v>274</v>
      </c>
      <c r="B15" s="37" t="s">
        <v>222</v>
      </c>
      <c r="C15" s="17" t="s">
        <v>134</v>
      </c>
      <c r="D15" s="44" t="s">
        <v>2</v>
      </c>
      <c r="E15" s="95" t="s">
        <v>509</v>
      </c>
      <c r="F15" s="95" t="s">
        <v>510</v>
      </c>
      <c r="G15" s="51" t="s">
        <v>511</v>
      </c>
      <c r="H15" s="51" t="s">
        <v>512</v>
      </c>
      <c r="I15" s="51" t="s">
        <v>513</v>
      </c>
      <c r="J15" s="95" t="s">
        <v>514</v>
      </c>
      <c r="K15" s="51" t="s">
        <v>515</v>
      </c>
      <c r="L15" s="51" t="s">
        <v>516</v>
      </c>
      <c r="M15" s="95" t="s">
        <v>517</v>
      </c>
      <c r="N15" s="51" t="s">
        <v>518</v>
      </c>
      <c r="O15" s="51" t="s">
        <v>519</v>
      </c>
      <c r="P15" s="51" t="s">
        <v>520</v>
      </c>
      <c r="Q15" s="51" t="s">
        <v>521</v>
      </c>
      <c r="R15" s="51" t="s">
        <v>522</v>
      </c>
      <c r="S15" s="51" t="s">
        <v>523</v>
      </c>
      <c r="T15" s="51" t="s">
        <v>524</v>
      </c>
      <c r="U15" s="51" t="s">
        <v>525</v>
      </c>
      <c r="V15" s="51" t="s">
        <v>526</v>
      </c>
      <c r="W15" s="51" t="s">
        <v>527</v>
      </c>
      <c r="X15" s="51" t="s">
        <v>467</v>
      </c>
      <c r="Y15" s="95" t="s">
        <v>528</v>
      </c>
      <c r="Z15" s="51" t="s">
        <v>529</v>
      </c>
      <c r="AA15" s="51" t="s">
        <v>530</v>
      </c>
      <c r="AB15" s="51" t="s">
        <v>531</v>
      </c>
      <c r="AC15" s="51" t="s">
        <v>532</v>
      </c>
      <c r="AD15" s="51" t="s">
        <v>533</v>
      </c>
      <c r="AE15" s="51" t="s">
        <v>534</v>
      </c>
      <c r="AF15" s="95" t="s">
        <v>535</v>
      </c>
      <c r="AG15" s="51" t="s">
        <v>536</v>
      </c>
      <c r="AH15" s="95" t="s">
        <v>537</v>
      </c>
      <c r="AI15" s="51" t="s">
        <v>538</v>
      </c>
      <c r="AJ15" s="95" t="s">
        <v>539</v>
      </c>
      <c r="AK15" s="51" t="s">
        <v>540</v>
      </c>
      <c r="AL15" s="51" t="s">
        <v>541</v>
      </c>
      <c r="AM15" s="51" t="s">
        <v>542</v>
      </c>
      <c r="AN15" s="51" t="s">
        <v>543</v>
      </c>
      <c r="AO15" s="51" t="s">
        <v>544</v>
      </c>
      <c r="AP15" s="51" t="s">
        <v>545</v>
      </c>
      <c r="AQ15" s="51" t="s">
        <v>546</v>
      </c>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t="s">
        <v>79</v>
      </c>
      <c r="F16" s="78" t="s">
        <v>82</v>
      </c>
      <c r="G16" s="78" t="s">
        <v>88</v>
      </c>
      <c r="H16" s="78" t="s">
        <v>80</v>
      </c>
      <c r="I16" s="78" t="s">
        <v>211</v>
      </c>
      <c r="J16" s="78" t="s">
        <v>84</v>
      </c>
      <c r="K16" s="78" t="s">
        <v>85</v>
      </c>
      <c r="L16" s="78" t="s">
        <v>85</v>
      </c>
      <c r="M16" s="78" t="s">
        <v>211</v>
      </c>
      <c r="N16" s="78" t="s">
        <v>79</v>
      </c>
      <c r="O16" s="78" t="s">
        <v>547</v>
      </c>
      <c r="P16" s="78" t="s">
        <v>547</v>
      </c>
      <c r="Q16" s="78" t="s">
        <v>211</v>
      </c>
      <c r="R16" s="78" t="s">
        <v>211</v>
      </c>
      <c r="S16" s="78" t="s">
        <v>86</v>
      </c>
      <c r="T16" s="78" t="s">
        <v>548</v>
      </c>
      <c r="U16" s="78" t="s">
        <v>549</v>
      </c>
      <c r="V16" s="78" t="s">
        <v>549</v>
      </c>
      <c r="W16" s="78" t="s">
        <v>81</v>
      </c>
      <c r="X16" s="78" t="s">
        <v>81</v>
      </c>
      <c r="Y16" s="78" t="s">
        <v>87</v>
      </c>
      <c r="Z16" s="78" t="s">
        <v>87</v>
      </c>
      <c r="AA16" s="78" t="s">
        <v>79</v>
      </c>
      <c r="AB16" s="78" t="s">
        <v>211</v>
      </c>
      <c r="AC16" s="78" t="s">
        <v>550</v>
      </c>
      <c r="AD16" s="78" t="s">
        <v>551</v>
      </c>
      <c r="AE16" s="78" t="s">
        <v>88</v>
      </c>
      <c r="AF16" s="78" t="s">
        <v>88</v>
      </c>
      <c r="AG16" s="78" t="s">
        <v>85</v>
      </c>
      <c r="AH16" s="78" t="s">
        <v>79</v>
      </c>
      <c r="AI16" s="78" t="s">
        <v>83</v>
      </c>
      <c r="AJ16" s="78" t="s">
        <v>81</v>
      </c>
      <c r="AK16" s="78" t="s">
        <v>81</v>
      </c>
      <c r="AL16" s="78" t="s">
        <v>79</v>
      </c>
      <c r="AM16" s="78" t="s">
        <v>79</v>
      </c>
      <c r="AN16" s="78" t="s">
        <v>79</v>
      </c>
      <c r="AO16" s="78" t="s">
        <v>79</v>
      </c>
      <c r="AP16" s="78" t="s">
        <v>83</v>
      </c>
      <c r="AQ16" s="78" t="s">
        <v>552</v>
      </c>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t="s">
        <v>206</v>
      </c>
      <c r="F17" s="78" t="s">
        <v>206</v>
      </c>
      <c r="G17" s="78" t="s">
        <v>206</v>
      </c>
      <c r="H17" s="78" t="s">
        <v>202</v>
      </c>
      <c r="I17" s="78" t="s">
        <v>206</v>
      </c>
      <c r="J17" s="78" t="s">
        <v>206</v>
      </c>
      <c r="K17" s="78" t="s">
        <v>206</v>
      </c>
      <c r="L17" s="78" t="s">
        <v>206</v>
      </c>
      <c r="M17" s="78" t="s">
        <v>206</v>
      </c>
      <c r="N17" s="78" t="s">
        <v>206</v>
      </c>
      <c r="O17" s="78" t="s">
        <v>206</v>
      </c>
      <c r="P17" s="78" t="s">
        <v>206</v>
      </c>
      <c r="Q17" s="78" t="s">
        <v>206</v>
      </c>
      <c r="R17" s="78" t="s">
        <v>206</v>
      </c>
      <c r="S17" s="78" t="s">
        <v>206</v>
      </c>
      <c r="T17" s="78" t="s">
        <v>206</v>
      </c>
      <c r="U17" s="78" t="s">
        <v>206</v>
      </c>
      <c r="V17" s="78" t="s">
        <v>206</v>
      </c>
      <c r="W17" s="78" t="s">
        <v>206</v>
      </c>
      <c r="X17" s="78" t="s">
        <v>206</v>
      </c>
      <c r="Y17" s="78" t="s">
        <v>206</v>
      </c>
      <c r="Z17" s="78" t="s">
        <v>206</v>
      </c>
      <c r="AA17" s="78" t="s">
        <v>206</v>
      </c>
      <c r="AB17" s="78" t="s">
        <v>206</v>
      </c>
      <c r="AC17" s="78" t="s">
        <v>206</v>
      </c>
      <c r="AD17" s="78" t="s">
        <v>206</v>
      </c>
      <c r="AE17" s="78" t="s">
        <v>206</v>
      </c>
      <c r="AF17" s="78" t="s">
        <v>206</v>
      </c>
      <c r="AG17" s="78" t="s">
        <v>206</v>
      </c>
      <c r="AH17" s="78" t="s">
        <v>206</v>
      </c>
      <c r="AI17" s="78" t="s">
        <v>206</v>
      </c>
      <c r="AJ17" s="78" t="s">
        <v>206</v>
      </c>
      <c r="AK17" s="78" t="s">
        <v>206</v>
      </c>
      <c r="AL17" s="78" t="s">
        <v>206</v>
      </c>
      <c r="AM17" s="78" t="s">
        <v>206</v>
      </c>
      <c r="AN17" s="78" t="s">
        <v>206</v>
      </c>
      <c r="AO17" s="78" t="s">
        <v>206</v>
      </c>
      <c r="AP17" s="78" t="s">
        <v>206</v>
      </c>
      <c r="AQ17" s="78" t="s">
        <v>206</v>
      </c>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t="s">
        <v>326</v>
      </c>
      <c r="F18" s="79" t="s">
        <v>326</v>
      </c>
      <c r="G18" s="79" t="s">
        <v>326</v>
      </c>
      <c r="H18" s="79" t="s">
        <v>326</v>
      </c>
      <c r="I18" s="79" t="s">
        <v>326</v>
      </c>
      <c r="J18" s="79" t="s">
        <v>326</v>
      </c>
      <c r="K18" s="79" t="s">
        <v>198</v>
      </c>
      <c r="L18" s="79" t="s">
        <v>201</v>
      </c>
      <c r="M18" s="79" t="s">
        <v>326</v>
      </c>
      <c r="N18" s="79" t="s">
        <v>326</v>
      </c>
      <c r="O18" s="79" t="s">
        <v>326</v>
      </c>
      <c r="P18" s="79" t="s">
        <v>326</v>
      </c>
      <c r="Q18" s="79" t="s">
        <v>553</v>
      </c>
      <c r="R18" s="79" t="s">
        <v>553</v>
      </c>
      <c r="S18" s="79" t="s">
        <v>554</v>
      </c>
      <c r="T18" s="79" t="s">
        <v>326</v>
      </c>
      <c r="U18" s="79" t="s">
        <v>198</v>
      </c>
      <c r="V18" s="79" t="s">
        <v>201</v>
      </c>
      <c r="W18" s="79" t="s">
        <v>326</v>
      </c>
      <c r="X18" s="79" t="s">
        <v>326</v>
      </c>
      <c r="Y18" s="79" t="s">
        <v>326</v>
      </c>
      <c r="Z18" s="79" t="s">
        <v>326</v>
      </c>
      <c r="AA18" s="79" t="s">
        <v>326</v>
      </c>
      <c r="AB18" s="79" t="s">
        <v>326</v>
      </c>
      <c r="AC18" s="79" t="s">
        <v>326</v>
      </c>
      <c r="AD18" s="79" t="s">
        <v>326</v>
      </c>
      <c r="AE18" s="79" t="s">
        <v>326</v>
      </c>
      <c r="AF18" s="79" t="s">
        <v>326</v>
      </c>
      <c r="AG18" s="79" t="s">
        <v>326</v>
      </c>
      <c r="AH18" s="79" t="s">
        <v>326</v>
      </c>
      <c r="AI18" s="79" t="s">
        <v>326</v>
      </c>
      <c r="AJ18" s="79" t="s">
        <v>326</v>
      </c>
      <c r="AK18" s="79" t="s">
        <v>326</v>
      </c>
      <c r="AL18" s="79" t="s">
        <v>326</v>
      </c>
      <c r="AM18" s="79" t="s">
        <v>326</v>
      </c>
      <c r="AN18" s="79" t="s">
        <v>326</v>
      </c>
      <c r="AO18" s="79" t="s">
        <v>326</v>
      </c>
      <c r="AP18" s="79" t="s">
        <v>326</v>
      </c>
      <c r="AQ18" s="79" t="s">
        <v>326</v>
      </c>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t="s">
        <v>489</v>
      </c>
      <c r="F23" s="74" t="s">
        <v>490</v>
      </c>
      <c r="G23" s="51" t="s">
        <v>311</v>
      </c>
      <c r="H23" s="51" t="s">
        <v>490</v>
      </c>
      <c r="I23" s="51" t="s">
        <v>311</v>
      </c>
      <c r="J23" s="51" t="s">
        <v>490</v>
      </c>
      <c r="K23" s="51" t="s">
        <v>311</v>
      </c>
      <c r="L23" s="51" t="s">
        <v>211</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t="s">
        <v>310</v>
      </c>
      <c r="F24" s="76" t="s">
        <v>310</v>
      </c>
      <c r="G24" s="75" t="s">
        <v>311</v>
      </c>
      <c r="H24" s="75" t="s">
        <v>311</v>
      </c>
      <c r="I24" s="75" t="s">
        <v>311</v>
      </c>
      <c r="J24" s="75" t="s">
        <v>310</v>
      </c>
      <c r="K24" s="75" t="s">
        <v>311</v>
      </c>
      <c r="L24" s="75" t="s">
        <v>310</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137" t="s">
        <v>488</v>
      </c>
      <c r="F25" s="73" t="s">
        <v>491</v>
      </c>
      <c r="G25" s="73"/>
      <c r="H25" s="73" t="s">
        <v>492</v>
      </c>
      <c r="I25" s="73"/>
      <c r="J25" s="73" t="s">
        <v>477</v>
      </c>
      <c r="K25" s="73"/>
      <c r="L25" s="73" t="s">
        <v>494</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 xml:space="preserve">Anthem </v>
      </c>
      <c r="F29" s="4" t="str">
        <f>IF(F30&lt;&gt;"",F30,"[Plan 2]")</f>
        <v>MHS</v>
      </c>
      <c r="G29" s="4" t="str">
        <f>IF(G30&lt;&gt;"",G30,"[Plan 3]")</f>
        <v>CareSource</v>
      </c>
      <c r="H29" s="4" t="str">
        <f>IF(H30&lt;&gt;"",H30,"[Plan 4]")</f>
        <v>Mdwise</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t="s">
        <v>474</v>
      </c>
      <c r="F30" s="80" t="s">
        <v>495</v>
      </c>
      <c r="G30" s="51" t="s">
        <v>496</v>
      </c>
      <c r="H30" s="51" t="s">
        <v>497</v>
      </c>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t="s">
        <v>360</v>
      </c>
      <c r="F31" s="51" t="s">
        <v>360</v>
      </c>
      <c r="G31" s="51" t="s">
        <v>360</v>
      </c>
      <c r="H31" s="51" t="s">
        <v>360</v>
      </c>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t="s">
        <v>566</v>
      </c>
      <c r="F32" s="78" t="s">
        <v>498</v>
      </c>
      <c r="G32" s="78" t="s">
        <v>499</v>
      </c>
      <c r="H32" s="78" t="s">
        <v>500</v>
      </c>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t="s">
        <v>501</v>
      </c>
      <c r="F33" s="78" t="s">
        <v>502</v>
      </c>
      <c r="G33" s="78" t="s">
        <v>503</v>
      </c>
      <c r="H33" s="78" t="s">
        <v>504</v>
      </c>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t="s">
        <v>506</v>
      </c>
      <c r="F34" s="78" t="s">
        <v>506</v>
      </c>
      <c r="G34" s="78" t="s">
        <v>506</v>
      </c>
      <c r="H34" s="78" t="s">
        <v>506</v>
      </c>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v>45230</v>
      </c>
      <c r="F35" s="81">
        <v>45230</v>
      </c>
      <c r="G35" s="81">
        <v>45230</v>
      </c>
      <c r="H35" s="81">
        <v>45230</v>
      </c>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t="s">
        <v>485</v>
      </c>
      <c r="F36" s="80" t="s">
        <v>485</v>
      </c>
      <c r="G36" s="51" t="s">
        <v>485</v>
      </c>
      <c r="H36" s="51" t="s">
        <v>485</v>
      </c>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t="s">
        <v>507</v>
      </c>
      <c r="F37" s="80" t="s">
        <v>507</v>
      </c>
      <c r="G37" s="51" t="s">
        <v>507</v>
      </c>
      <c r="H37" s="51" t="s">
        <v>507</v>
      </c>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CZ135"/>
  <sheetViews>
    <sheetView showGridLines="0" topLeftCell="A36" zoomScale="70" zoomScaleNormal="70" workbookViewId="0">
      <selection activeCell="G34" sqref="G34"/>
    </sheetView>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IF('I_State&amp;Prog_Info'!G15="","[Program 3]",'I_State&amp;Prog_Info'!G15)</f>
        <v xml:space="preserve">Hoosier Care Connect </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IF('I_State&amp;Prog_Info'!G17="","(Placeholder for plan type)",'I_State&amp;Prog_Info'!G17)</f>
        <v>MCO</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IF('I_State&amp;Prog_Info'!G59="","(Placeholder for providers)",'I_State&amp;Prog_Info'!G59)</f>
        <v xml:space="preserve">Adult primary care, 
Pediatric primary care, 
OB/GYN, 
Adult behavioral health, 
Pediatric behavioral health, 
Adult specialist, 
Pediatric specialist, 
Hospital, 
Pharmacy, 
Pediatric dental, </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IF('I_State&amp;Prog_Info'!G39="","(Placeholder for separate analysis and results document)",'I_State&amp;Prog_Info'!G39)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IF('I_State&amp;Prog_Info'!G40="","(Placeholder for separate analysis and results document)",'I_State&amp;Prog_Info'!G40)</f>
        <v>N/A</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IF('I_State&amp;Prog_Info'!G41="","(Placeholder for separate analysis and results document)",'I_State&amp;Prog_Info'!G41)</f>
        <v>N/A</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t="s">
        <v>200</v>
      </c>
      <c r="F14" s="51" t="s">
        <v>200</v>
      </c>
      <c r="G14" s="51" t="s">
        <v>200</v>
      </c>
      <c r="H14" s="51" t="s">
        <v>213</v>
      </c>
      <c r="I14" s="51" t="s">
        <v>394</v>
      </c>
      <c r="J14" s="51" t="s">
        <v>394</v>
      </c>
      <c r="K14" s="51" t="s">
        <v>394</v>
      </c>
      <c r="L14" s="51" t="s">
        <v>394</v>
      </c>
      <c r="M14" s="51" t="s">
        <v>205</v>
      </c>
      <c r="N14" s="51" t="s">
        <v>200</v>
      </c>
      <c r="O14" s="51" t="s">
        <v>200</v>
      </c>
      <c r="P14" s="51" t="s">
        <v>213</v>
      </c>
      <c r="Q14" s="51" t="s">
        <v>205</v>
      </c>
      <c r="R14" s="51" t="s">
        <v>215</v>
      </c>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85.5" x14ac:dyDescent="0.2">
      <c r="A15" s="55" t="s">
        <v>274</v>
      </c>
      <c r="B15" s="37" t="s">
        <v>222</v>
      </c>
      <c r="C15" s="17" t="s">
        <v>134</v>
      </c>
      <c r="D15" s="44" t="s">
        <v>2</v>
      </c>
      <c r="E15" s="95" t="s">
        <v>457</v>
      </c>
      <c r="F15" s="51" t="s">
        <v>457</v>
      </c>
      <c r="G15" s="51" t="s">
        <v>458</v>
      </c>
      <c r="H15" s="135" t="s">
        <v>459</v>
      </c>
      <c r="I15" s="136" t="s">
        <v>460</v>
      </c>
      <c r="J15" s="136" t="s">
        <v>461</v>
      </c>
      <c r="K15" s="51" t="s">
        <v>462</v>
      </c>
      <c r="L15" s="136" t="s">
        <v>465</v>
      </c>
      <c r="M15" s="51" t="s">
        <v>466</v>
      </c>
      <c r="N15" s="51" t="s">
        <v>467</v>
      </c>
      <c r="O15" s="51" t="s">
        <v>468</v>
      </c>
      <c r="P15" s="51" t="s">
        <v>469</v>
      </c>
      <c r="Q15" s="136" t="s">
        <v>470</v>
      </c>
      <c r="R15" s="51" t="s">
        <v>471</v>
      </c>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t="s">
        <v>85</v>
      </c>
      <c r="F16" s="78" t="s">
        <v>85</v>
      </c>
      <c r="G16" s="78" t="s">
        <v>79</v>
      </c>
      <c r="H16" s="78" t="s">
        <v>79</v>
      </c>
      <c r="I16" s="78" t="s">
        <v>83</v>
      </c>
      <c r="J16" s="78" t="s">
        <v>83</v>
      </c>
      <c r="K16" s="78" t="s">
        <v>463</v>
      </c>
      <c r="L16" s="78" t="s">
        <v>83</v>
      </c>
      <c r="M16" s="78" t="s">
        <v>81</v>
      </c>
      <c r="N16" s="78" t="s">
        <v>81</v>
      </c>
      <c r="O16" s="78" t="s">
        <v>87</v>
      </c>
      <c r="P16" s="78" t="s">
        <v>85</v>
      </c>
      <c r="Q16" s="78" t="s">
        <v>86</v>
      </c>
      <c r="R16" s="78" t="s">
        <v>79</v>
      </c>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t="s">
        <v>206</v>
      </c>
      <c r="F17" s="78" t="s">
        <v>206</v>
      </c>
      <c r="G17" s="78" t="s">
        <v>206</v>
      </c>
      <c r="H17" s="78" t="s">
        <v>206</v>
      </c>
      <c r="I17" s="78" t="s">
        <v>206</v>
      </c>
      <c r="J17" s="78" t="s">
        <v>206</v>
      </c>
      <c r="K17" s="78" t="s">
        <v>206</v>
      </c>
      <c r="L17" s="78" t="s">
        <v>206</v>
      </c>
      <c r="M17" s="78" t="s">
        <v>206</v>
      </c>
      <c r="N17" s="78" t="s">
        <v>206</v>
      </c>
      <c r="O17" s="78" t="s">
        <v>206</v>
      </c>
      <c r="P17" s="78" t="s">
        <v>206</v>
      </c>
      <c r="Q17" s="78" t="s">
        <v>206</v>
      </c>
      <c r="R17" s="78" t="s">
        <v>206</v>
      </c>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t="s">
        <v>198</v>
      </c>
      <c r="F18" s="79" t="s">
        <v>201</v>
      </c>
      <c r="G18" s="79" t="s">
        <v>326</v>
      </c>
      <c r="H18" s="79" t="s">
        <v>326</v>
      </c>
      <c r="I18" s="79" t="s">
        <v>326</v>
      </c>
      <c r="J18" s="79" t="s">
        <v>326</v>
      </c>
      <c r="K18" s="79" t="s">
        <v>464</v>
      </c>
      <c r="L18" s="79" t="s">
        <v>464</v>
      </c>
      <c r="M18" s="79" t="s">
        <v>326</v>
      </c>
      <c r="N18" s="79" t="s">
        <v>326</v>
      </c>
      <c r="O18" s="79" t="s">
        <v>326</v>
      </c>
      <c r="P18" s="79" t="s">
        <v>326</v>
      </c>
      <c r="Q18" s="79" t="s">
        <v>326</v>
      </c>
      <c r="R18" s="79" t="s">
        <v>326</v>
      </c>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t="s">
        <v>493</v>
      </c>
      <c r="F23" s="74" t="s">
        <v>475</v>
      </c>
      <c r="G23" s="51" t="s">
        <v>311</v>
      </c>
      <c r="H23" s="51" t="s">
        <v>490</v>
      </c>
      <c r="I23" s="51" t="s">
        <v>311</v>
      </c>
      <c r="J23" s="51" t="s">
        <v>490</v>
      </c>
      <c r="K23" s="51" t="s">
        <v>311</v>
      </c>
      <c r="L23" s="51" t="s">
        <v>475</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t="s">
        <v>310</v>
      </c>
      <c r="F24" s="76" t="s">
        <v>310</v>
      </c>
      <c r="G24" s="75" t="s">
        <v>311</v>
      </c>
      <c r="H24" s="75" t="s">
        <v>310</v>
      </c>
      <c r="I24" s="75" t="s">
        <v>311</v>
      </c>
      <c r="J24" s="75" t="s">
        <v>310</v>
      </c>
      <c r="K24" s="75" t="s">
        <v>311</v>
      </c>
      <c r="L24" s="75" t="s">
        <v>310</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191.25" customHeight="1" thickBot="1" x14ac:dyDescent="0.25">
      <c r="A25" s="43" t="s">
        <v>282</v>
      </c>
      <c r="B25" s="41" t="s">
        <v>323</v>
      </c>
      <c r="C25" s="41" t="s">
        <v>349</v>
      </c>
      <c r="D25" s="22" t="s">
        <v>2</v>
      </c>
      <c r="E25" s="73" t="s">
        <v>478</v>
      </c>
      <c r="F25" s="73" t="s">
        <v>476</v>
      </c>
      <c r="G25" s="73"/>
      <c r="H25" s="73" t="s">
        <v>492</v>
      </c>
      <c r="I25" s="73"/>
      <c r="J25" s="73" t="s">
        <v>477</v>
      </c>
      <c r="K25" s="73"/>
      <c r="L25" s="73" t="s">
        <v>494</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United Healthcare</v>
      </c>
      <c r="F29" s="4" t="str">
        <f>IF(F30&lt;&gt;"",F30,"[Plan 2]")</f>
        <v>Managed Health Services</v>
      </c>
      <c r="G29" s="4" t="str">
        <f>IF(G30&lt;&gt;"",G30,"[Plan 3]")</f>
        <v xml:space="preserve">Anthem </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t="s">
        <v>472</v>
      </c>
      <c r="F30" s="80" t="s">
        <v>473</v>
      </c>
      <c r="G30" s="51" t="s">
        <v>474</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t="s">
        <v>360</v>
      </c>
      <c r="F31" s="51" t="s">
        <v>360</v>
      </c>
      <c r="G31" s="51" t="s">
        <v>360</v>
      </c>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t="s">
        <v>481</v>
      </c>
      <c r="F32" s="78" t="s">
        <v>482</v>
      </c>
      <c r="G32" s="78" t="s">
        <v>486</v>
      </c>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t="s">
        <v>479</v>
      </c>
      <c r="F33" s="78" t="s">
        <v>483</v>
      </c>
      <c r="G33" s="78" t="s">
        <v>483</v>
      </c>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t="s">
        <v>505</v>
      </c>
      <c r="F34" s="78" t="s">
        <v>484</v>
      </c>
      <c r="G34" s="78" t="s">
        <v>487</v>
      </c>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v>45230</v>
      </c>
      <c r="F35" s="81">
        <v>45230</v>
      </c>
      <c r="G35" s="81">
        <v>45230</v>
      </c>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t="s">
        <v>480</v>
      </c>
      <c r="F36" s="80" t="s">
        <v>485</v>
      </c>
      <c r="G36" s="51" t="s">
        <v>485</v>
      </c>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t="s">
        <v>507</v>
      </c>
      <c r="F37" s="80" t="s">
        <v>507</v>
      </c>
      <c r="G37" s="51" t="s">
        <v>507</v>
      </c>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G15 K15 M15:P15 R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IF('I_State&amp;Prog_Info'!H15="","[Program 4]",'I_State&amp;Prog_Info'!H15)</f>
        <v>[Program 4]</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1" customHeight="1" x14ac:dyDescent="0.2">
      <c r="A4" s="165" t="s">
        <v>317</v>
      </c>
      <c r="B4" s="166"/>
      <c r="C4" s="70" t="str">
        <f>IF('I_State&amp;Prog_Info'!H17="","(Placeholder for plan type)",'I_State&amp;Prog_Info'!H17)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IF('I_State&amp;Prog_Info'!H59="","(Placeholder for providers)",'I_State&amp;Prog_Info'!H59)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IF('I_State&amp;Prog_Info'!H39="","(Placeholder for separate analysis and results document)",'I_State&amp;Prog_Info'!H39)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IF('I_State&amp;Prog_Info'!H40="","(Placeholder for separate analysis and results document)",'I_State&amp;Prog_Info'!H40)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IF('I_State&amp;Prog_Info'!H41="","(Placeholder for separate analysis and results document)",'I_State&amp;Prog_Info'!H41)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IF('I_State&amp;Prog_Info'!I15="","[Program 5]",'I_State&amp;Prog_Info'!I15)</f>
        <v>[Program 5]</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IF('I_State&amp;Prog_Info'!I17="","(Placeholder for plan type)",'I_State&amp;Prog_Info'!I17)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IF('I_State&amp;Prog_Info'!I59="","(Placeholder for providers)",'I_State&amp;Prog_Info'!I59)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IF('I_State&amp;Prog_Info'!I39="","(Placeholder for separate analysis and results document)",'I_State&amp;Prog_Info'!I39)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IF('I_State&amp;Prog_Info'!I40="","(Placeholder for separate analysis and results document)",'I_State&amp;Prog_Info'!I40)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IF('I_State&amp;Prog_Info'!I41="","(Placeholder for separate analysis and results document)",'I_State&amp;Prog_Info'!I41)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IF('I_State&amp;Prog_Info'!J15="","[Program 6]",'I_State&amp;Prog_Info'!J15)</f>
        <v>[Program 6]</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IF('I_State&amp;Prog_Info'!J17="","(Placeholder for plan type)",'I_State&amp;Prog_Info'!J17)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IF('I_State&amp;Prog_Info'!J59="","(Placeholder for providers)",'I_State&amp;Prog_Info'!J59)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IF('I_State&amp;Prog_Info'!J39="","(Placeholder for separate analysis and results document)",'I_State&amp;Prog_Info'!J39)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IF('I_State&amp;Prog_Info'!J40="","(Placeholder for separate analysis and results document)",'I_State&amp;Prog_Info'!J40)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IF('I_State&amp;Prog_Info'!J41="","(Placeholder for separate analysis and results document)",'I_State&amp;Prog_Info'!J41)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CZ135"/>
  <sheetViews>
    <sheetView showGridLines="0" zoomScale="85" zoomScaleNormal="85" workbookViewId="0"/>
  </sheetViews>
  <sheetFormatPr defaultColWidth="9.140625" defaultRowHeight="14.25" x14ac:dyDescent="0.2"/>
  <cols>
    <col min="1" max="1" width="7.5703125" style="5" customWidth="1"/>
    <col min="2" max="2" width="39.5703125" style="5" customWidth="1"/>
    <col min="3" max="3" width="71.5703125" style="10" customWidth="1"/>
    <col min="4" max="4" width="29.42578125" style="10" customWidth="1"/>
    <col min="5" max="12" width="24.85546875" style="10" customWidth="1"/>
    <col min="13" max="44" width="20.5703125" style="10" customWidth="1"/>
    <col min="45" max="105" width="20.5703125" style="5" customWidth="1"/>
    <col min="106" max="16384" width="9.140625" style="5"/>
  </cols>
  <sheetData>
    <row r="1" spans="1:104" ht="28.5" customHeight="1" x14ac:dyDescent="0.2">
      <c r="A1" s="15" t="s">
        <v>237</v>
      </c>
      <c r="B1" s="15"/>
      <c r="C1" s="5"/>
      <c r="D1" s="68"/>
      <c r="E1" s="47"/>
      <c r="F1" s="5"/>
      <c r="G1" s="5"/>
      <c r="H1" s="5"/>
      <c r="I1" s="5"/>
      <c r="J1" s="5"/>
      <c r="K1" s="5"/>
      <c r="L1" s="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row>
    <row r="2" spans="1:104" ht="19.5" customHeight="1" thickBot="1" x14ac:dyDescent="0.25">
      <c r="A2" s="126" t="s">
        <v>399</v>
      </c>
      <c r="B2" s="15"/>
      <c r="C2" s="5"/>
      <c r="D2" s="58" t="str">
        <f>IF(COUNTA(E31, E38)=2,"DATA OK: Assurances correctly reported to II.C.2.a and II.C.3.a","WARNING: Assurances not yet reported to II.C.2.a and II.C.3.a")</f>
        <v>WARNING: Assurances not yet reported to II.C.2.a and II.C.3.a</v>
      </c>
      <c r="E2" s="5"/>
      <c r="F2" s="5"/>
      <c r="G2" s="5"/>
      <c r="H2" s="5"/>
      <c r="I2" s="5"/>
      <c r="J2" s="5"/>
      <c r="K2" s="5"/>
      <c r="L2" s="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row>
    <row r="3" spans="1:104" ht="28.5" customHeight="1" x14ac:dyDescent="0.2">
      <c r="A3" s="127" t="s">
        <v>236</v>
      </c>
      <c r="B3" s="128"/>
      <c r="C3" s="129" t="str">
        <f>IF('I_State&amp;Prog_Info'!K15="","[Program 7]",'I_State&amp;Prog_Info'!K15)</f>
        <v>[Program 7]</v>
      </c>
      <c r="E3" s="5"/>
      <c r="G3" s="5"/>
      <c r="H3" s="5"/>
      <c r="I3" s="5"/>
      <c r="J3" s="5"/>
      <c r="K3" s="5"/>
      <c r="L3" s="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row>
    <row r="4" spans="1:104" ht="23.25" customHeight="1" x14ac:dyDescent="0.2">
      <c r="A4" s="165" t="s">
        <v>317</v>
      </c>
      <c r="B4" s="166"/>
      <c r="C4" s="70" t="str">
        <f>IF('I_State&amp;Prog_Info'!K17="","(Placeholder for plan type)",'I_State&amp;Prog_Info'!K17)</f>
        <v>(Placeholder for plan type)</v>
      </c>
      <c r="E4" s="5"/>
      <c r="F4" s="5"/>
      <c r="G4" s="5"/>
      <c r="H4" s="5"/>
      <c r="I4" s="5"/>
      <c r="J4" s="5"/>
      <c r="K4" s="5"/>
      <c r="L4" s="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row>
    <row r="5" spans="1:104" ht="23.25" customHeight="1" x14ac:dyDescent="0.2">
      <c r="A5" s="165" t="s">
        <v>318</v>
      </c>
      <c r="B5" s="166"/>
      <c r="C5" s="70" t="str">
        <f>IF('I_State&amp;Prog_Info'!K59="","(Placeholder for providers)",'I_State&amp;Prog_Info'!K59)</f>
        <v>(Placeholder for providers)</v>
      </c>
      <c r="E5" s="5"/>
      <c r="G5" s="5"/>
      <c r="H5" s="5"/>
      <c r="I5" s="5"/>
      <c r="J5" s="5"/>
      <c r="K5" s="5"/>
      <c r="L5" s="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row>
    <row r="6" spans="1:104" ht="23.25" customHeight="1" x14ac:dyDescent="0.2">
      <c r="A6" s="165" t="s">
        <v>319</v>
      </c>
      <c r="B6" s="166"/>
      <c r="C6" s="71" t="str">
        <f>IF('I_State&amp;Prog_Info'!K39="","(Placeholder for separate analysis and results document)",'I_State&amp;Prog_Info'!K39)</f>
        <v>(Placeholder for separate analysis and results document)</v>
      </c>
      <c r="D6" s="5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row>
    <row r="7" spans="1:104" ht="23.1" customHeight="1" x14ac:dyDescent="0.2">
      <c r="A7" s="165" t="s">
        <v>424</v>
      </c>
      <c r="B7" s="166"/>
      <c r="C7" s="71" t="str">
        <f>IF('I_State&amp;Prog_Info'!K40="","(Placeholder for separate analysis and results document)",'I_State&amp;Prog_Info'!K40)</f>
        <v>(Placeholder for separate analysis and results document)</v>
      </c>
      <c r="D7" s="2"/>
      <c r="E7" s="5"/>
      <c r="F7" s="5"/>
      <c r="G7" s="5"/>
      <c r="H7" s="5"/>
      <c r="I7" s="5"/>
      <c r="J7" s="5"/>
      <c r="K7" s="5"/>
      <c r="L7" s="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row>
    <row r="8" spans="1:104" ht="23.1" customHeight="1" thickBot="1" x14ac:dyDescent="0.25">
      <c r="A8" s="169" t="s">
        <v>425</v>
      </c>
      <c r="B8" s="170"/>
      <c r="C8" s="72" t="str">
        <f>IF('I_State&amp;Prog_Info'!K41="","(Placeholder for separate analysis and results document)",'I_State&amp;Prog_Info'!K41)</f>
        <v>(Placeholder for separate analysis and results document)</v>
      </c>
      <c r="D8" s="2"/>
      <c r="E8" s="5"/>
      <c r="F8" s="5"/>
      <c r="G8" s="5"/>
      <c r="H8" s="5"/>
      <c r="I8" s="5"/>
      <c r="J8" s="5"/>
      <c r="K8" s="5"/>
      <c r="L8" s="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row>
    <row r="9" spans="1:104" ht="87.75" customHeight="1" x14ac:dyDescent="0.2">
      <c r="A9" s="167" t="s">
        <v>400</v>
      </c>
      <c r="B9" s="167"/>
      <c r="C9" s="167"/>
      <c r="E9" s="5"/>
      <c r="F9" s="5"/>
      <c r="G9" s="5"/>
      <c r="H9" s="5"/>
      <c r="I9" s="5"/>
      <c r="J9" s="5"/>
      <c r="K9" s="5"/>
      <c r="L9" s="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row>
    <row r="10" spans="1:104" ht="18" customHeight="1" x14ac:dyDescent="0.2">
      <c r="A10" s="10"/>
      <c r="B10" s="10"/>
      <c r="D10" s="2"/>
      <c r="E10" s="5"/>
      <c r="F10" s="5"/>
      <c r="G10" s="5"/>
      <c r="H10" s="5"/>
      <c r="I10" s="5"/>
      <c r="J10" s="5"/>
      <c r="K10" s="5"/>
      <c r="L10" s="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1:104" ht="41.25" customHeight="1" thickBot="1" x14ac:dyDescent="0.35">
      <c r="A11" s="168" t="s">
        <v>242</v>
      </c>
      <c r="B11" s="168"/>
      <c r="C11" s="168"/>
      <c r="D11" s="5"/>
      <c r="E11" s="5"/>
      <c r="F11" s="5"/>
      <c r="G11" s="5"/>
      <c r="H11" s="5"/>
      <c r="I11" s="5"/>
      <c r="J11" s="5"/>
      <c r="K11" s="5"/>
      <c r="L11" s="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row>
    <row r="12" spans="1:104" ht="30" customHeight="1" x14ac:dyDescent="0.25">
      <c r="A12" s="152" t="s">
        <v>322</v>
      </c>
      <c r="B12" s="152"/>
      <c r="C12" s="152"/>
      <c r="D12" s="121"/>
      <c r="E12" s="130" t="s">
        <v>449</v>
      </c>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2"/>
    </row>
    <row r="13" spans="1:104" ht="29.25" customHeight="1" x14ac:dyDescent="0.2">
      <c r="A13" s="6" t="s">
        <v>0</v>
      </c>
      <c r="B13" s="7" t="s">
        <v>1</v>
      </c>
      <c r="C13" s="7" t="s">
        <v>5</v>
      </c>
      <c r="D13" s="7" t="s">
        <v>69</v>
      </c>
      <c r="E13" s="4" t="s">
        <v>94</v>
      </c>
      <c r="F13" s="4" t="s">
        <v>95</v>
      </c>
      <c r="G13" s="4" t="s">
        <v>96</v>
      </c>
      <c r="H13" s="4" t="s">
        <v>97</v>
      </c>
      <c r="I13" s="4" t="s">
        <v>98</v>
      </c>
      <c r="J13" s="4" t="s">
        <v>99</v>
      </c>
      <c r="K13" s="4" t="s">
        <v>100</v>
      </c>
      <c r="L13" s="4" t="s">
        <v>101</v>
      </c>
      <c r="M13" s="4" t="s">
        <v>102</v>
      </c>
      <c r="N13" s="4" t="s">
        <v>103</v>
      </c>
      <c r="O13" s="4" t="s">
        <v>104</v>
      </c>
      <c r="P13" s="4" t="s">
        <v>105</v>
      </c>
      <c r="Q13" s="4" t="s">
        <v>106</v>
      </c>
      <c r="R13" s="4" t="s">
        <v>107</v>
      </c>
      <c r="S13" s="4" t="s">
        <v>108</v>
      </c>
      <c r="T13" s="4" t="s">
        <v>109</v>
      </c>
      <c r="U13" s="4" t="s">
        <v>110</v>
      </c>
      <c r="V13" s="4" t="s">
        <v>111</v>
      </c>
      <c r="W13" s="4" t="s">
        <v>112</v>
      </c>
      <c r="X13" s="4" t="s">
        <v>113</v>
      </c>
      <c r="Y13" s="4" t="s">
        <v>114</v>
      </c>
      <c r="Z13" s="4" t="s">
        <v>115</v>
      </c>
      <c r="AA13" s="4" t="s">
        <v>116</v>
      </c>
      <c r="AB13" s="4" t="s">
        <v>117</v>
      </c>
      <c r="AC13" s="4" t="s">
        <v>118</v>
      </c>
      <c r="AD13" s="4" t="s">
        <v>119</v>
      </c>
      <c r="AE13" s="4" t="s">
        <v>120</v>
      </c>
      <c r="AF13" s="4" t="s">
        <v>121</v>
      </c>
      <c r="AG13" s="4" t="s">
        <v>122</v>
      </c>
      <c r="AH13" s="4" t="s">
        <v>123</v>
      </c>
      <c r="AI13" s="4" t="s">
        <v>124</v>
      </c>
      <c r="AJ13" s="4" t="s">
        <v>125</v>
      </c>
      <c r="AK13" s="4" t="s">
        <v>126</v>
      </c>
      <c r="AL13" s="4" t="s">
        <v>127</v>
      </c>
      <c r="AM13" s="4" t="s">
        <v>128</v>
      </c>
      <c r="AN13" s="4" t="s">
        <v>129</v>
      </c>
      <c r="AO13" s="4" t="s">
        <v>130</v>
      </c>
      <c r="AP13" s="4" t="s">
        <v>131</v>
      </c>
      <c r="AQ13" s="4" t="s">
        <v>132</v>
      </c>
      <c r="AR13" s="4" t="s">
        <v>133</v>
      </c>
      <c r="AS13" s="4" t="s">
        <v>137</v>
      </c>
      <c r="AT13" s="4" t="s">
        <v>138</v>
      </c>
      <c r="AU13" s="4" t="s">
        <v>139</v>
      </c>
      <c r="AV13" s="4" t="s">
        <v>140</v>
      </c>
      <c r="AW13" s="4" t="s">
        <v>141</v>
      </c>
      <c r="AX13" s="4" t="s">
        <v>142</v>
      </c>
      <c r="AY13" s="4" t="s">
        <v>143</v>
      </c>
      <c r="AZ13" s="4" t="s">
        <v>144</v>
      </c>
      <c r="BA13" s="4" t="s">
        <v>145</v>
      </c>
      <c r="BB13" s="4" t="s">
        <v>146</v>
      </c>
      <c r="BC13" s="4" t="s">
        <v>147</v>
      </c>
      <c r="BD13" s="4" t="s">
        <v>148</v>
      </c>
      <c r="BE13" s="4" t="s">
        <v>149</v>
      </c>
      <c r="BF13" s="4" t="s">
        <v>150</v>
      </c>
      <c r="BG13" s="4" t="s">
        <v>151</v>
      </c>
      <c r="BH13" s="4" t="s">
        <v>152</v>
      </c>
      <c r="BI13" s="4" t="s">
        <v>153</v>
      </c>
      <c r="BJ13" s="4" t="s">
        <v>154</v>
      </c>
      <c r="BK13" s="4" t="s">
        <v>155</v>
      </c>
      <c r="BL13" s="4" t="s">
        <v>156</v>
      </c>
      <c r="BM13" s="4" t="s">
        <v>157</v>
      </c>
      <c r="BN13" s="4" t="s">
        <v>158</v>
      </c>
      <c r="BO13" s="4" t="s">
        <v>159</v>
      </c>
      <c r="BP13" s="4" t="s">
        <v>160</v>
      </c>
      <c r="BQ13" s="4" t="s">
        <v>161</v>
      </c>
      <c r="BR13" s="4" t="s">
        <v>162</v>
      </c>
      <c r="BS13" s="4" t="s">
        <v>163</v>
      </c>
      <c r="BT13" s="4" t="s">
        <v>164</v>
      </c>
      <c r="BU13" s="4" t="s">
        <v>165</v>
      </c>
      <c r="BV13" s="4" t="s">
        <v>166</v>
      </c>
      <c r="BW13" s="4" t="s">
        <v>167</v>
      </c>
      <c r="BX13" s="4" t="s">
        <v>168</v>
      </c>
      <c r="BY13" s="4" t="s">
        <v>169</v>
      </c>
      <c r="BZ13" s="4" t="s">
        <v>170</v>
      </c>
      <c r="CA13" s="4" t="s">
        <v>171</v>
      </c>
      <c r="CB13" s="4" t="s">
        <v>172</v>
      </c>
      <c r="CC13" s="4" t="s">
        <v>173</v>
      </c>
      <c r="CD13" s="4" t="s">
        <v>174</v>
      </c>
      <c r="CE13" s="4" t="s">
        <v>175</v>
      </c>
      <c r="CF13" s="4" t="s">
        <v>176</v>
      </c>
      <c r="CG13" s="4" t="s">
        <v>177</v>
      </c>
      <c r="CH13" s="4" t="s">
        <v>178</v>
      </c>
      <c r="CI13" s="4" t="s">
        <v>179</v>
      </c>
      <c r="CJ13" s="4" t="s">
        <v>180</v>
      </c>
      <c r="CK13" s="4" t="s">
        <v>181</v>
      </c>
      <c r="CL13" s="4" t="s">
        <v>182</v>
      </c>
      <c r="CM13" s="4" t="s">
        <v>183</v>
      </c>
      <c r="CN13" s="4" t="s">
        <v>184</v>
      </c>
      <c r="CO13" s="4" t="s">
        <v>185</v>
      </c>
      <c r="CP13" s="4" t="s">
        <v>186</v>
      </c>
      <c r="CQ13" s="4" t="s">
        <v>187</v>
      </c>
      <c r="CR13" s="4" t="s">
        <v>188</v>
      </c>
      <c r="CS13" s="4" t="s">
        <v>189</v>
      </c>
      <c r="CT13" s="4" t="s">
        <v>190</v>
      </c>
      <c r="CU13" s="4" t="s">
        <v>191</v>
      </c>
      <c r="CV13" s="4" t="s">
        <v>192</v>
      </c>
      <c r="CW13" s="4" t="s">
        <v>193</v>
      </c>
      <c r="CX13" s="4" t="s">
        <v>194</v>
      </c>
      <c r="CY13" s="4" t="s">
        <v>195</v>
      </c>
      <c r="CZ13" s="4" t="s">
        <v>196</v>
      </c>
    </row>
    <row r="14" spans="1:104" ht="28.5" x14ac:dyDescent="0.2">
      <c r="A14" s="55" t="s">
        <v>273</v>
      </c>
      <c r="B14" s="37" t="s">
        <v>93</v>
      </c>
      <c r="C14" s="17" t="s">
        <v>223</v>
      </c>
      <c r="D14" s="44" t="s">
        <v>289</v>
      </c>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row>
    <row r="15" spans="1:104" ht="28.5" x14ac:dyDescent="0.2">
      <c r="A15" s="55" t="s">
        <v>274</v>
      </c>
      <c r="B15" s="37" t="s">
        <v>222</v>
      </c>
      <c r="C15" s="17" t="s">
        <v>134</v>
      </c>
      <c r="D15" s="44" t="s">
        <v>2</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row>
    <row r="16" spans="1:104" ht="28.5" x14ac:dyDescent="0.2">
      <c r="A16" s="55" t="s">
        <v>275</v>
      </c>
      <c r="B16" s="37" t="s">
        <v>320</v>
      </c>
      <c r="C16" s="37" t="s">
        <v>135</v>
      </c>
      <c r="D16" s="44" t="s">
        <v>289</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row>
    <row r="17" spans="1:104" ht="28.5" x14ac:dyDescent="0.2">
      <c r="A17" s="55" t="s">
        <v>276</v>
      </c>
      <c r="B17" s="56" t="s">
        <v>321</v>
      </c>
      <c r="C17" s="23" t="s">
        <v>136</v>
      </c>
      <c r="D17" s="45" t="s">
        <v>289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row>
    <row r="18" spans="1:104" ht="29.25" thickBot="1" x14ac:dyDescent="0.25">
      <c r="A18" s="61" t="s">
        <v>277</v>
      </c>
      <c r="B18" s="41" t="s">
        <v>225</v>
      </c>
      <c r="C18" s="22" t="s">
        <v>216</v>
      </c>
      <c r="D18" s="46" t="s">
        <v>289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1:104" s="36" customFormat="1" x14ac:dyDescent="0.2">
      <c r="A19" s="115" t="s">
        <v>448</v>
      </c>
      <c r="B19" s="35"/>
      <c r="C19" s="35"/>
      <c r="D19" s="35"/>
    </row>
    <row r="20" spans="1:104" ht="43.5" customHeight="1" thickBot="1" x14ac:dyDescent="0.35">
      <c r="A20" s="168" t="s">
        <v>290</v>
      </c>
      <c r="B20" s="168"/>
      <c r="C20" s="168"/>
      <c r="D20" s="2"/>
      <c r="E20" s="5"/>
      <c r="F20" s="5"/>
      <c r="G20" s="5"/>
      <c r="H20" s="5"/>
      <c r="I20" s="5"/>
      <c r="J20" s="5"/>
      <c r="K20" s="5"/>
      <c r="L20" s="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row>
    <row r="21" spans="1:104" ht="39.75" customHeight="1" x14ac:dyDescent="0.25">
      <c r="A21" s="155" t="s">
        <v>351</v>
      </c>
      <c r="B21" s="155"/>
      <c r="C21" s="155"/>
      <c r="D21" s="121"/>
      <c r="E21" s="130" t="s">
        <v>233</v>
      </c>
      <c r="F21" s="133"/>
      <c r="G21" s="133"/>
      <c r="H21" s="133"/>
      <c r="I21" s="131"/>
      <c r="J21" s="131"/>
      <c r="K21" s="131"/>
      <c r="L21" s="132"/>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row>
    <row r="22" spans="1:104" ht="47.25" customHeight="1" x14ac:dyDescent="0.2">
      <c r="A22" s="6" t="s">
        <v>0</v>
      </c>
      <c r="B22" s="7" t="s">
        <v>1</v>
      </c>
      <c r="C22" s="7" t="s">
        <v>5</v>
      </c>
      <c r="D22" s="7" t="s">
        <v>69</v>
      </c>
      <c r="E22" s="63" t="s">
        <v>66</v>
      </c>
      <c r="F22" s="63" t="s">
        <v>420</v>
      </c>
      <c r="G22" s="63" t="s">
        <v>243</v>
      </c>
      <c r="H22" s="63" t="s">
        <v>244</v>
      </c>
      <c r="I22" s="63" t="s">
        <v>63</v>
      </c>
      <c r="J22" s="63" t="s">
        <v>64</v>
      </c>
      <c r="K22" s="63" t="s">
        <v>67</v>
      </c>
      <c r="L22" s="63" t="s">
        <v>68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
      <c r="A23" s="38" t="s">
        <v>280</v>
      </c>
      <c r="B23" s="37" t="s">
        <v>217</v>
      </c>
      <c r="C23" s="37" t="s">
        <v>386</v>
      </c>
      <c r="D23" s="17" t="s">
        <v>289</v>
      </c>
      <c r="E23" s="51"/>
      <c r="F23" s="74"/>
      <c r="G23" s="51"/>
      <c r="H23" s="51"/>
      <c r="I23" s="51"/>
      <c r="J23" s="51"/>
      <c r="K23" s="51"/>
      <c r="L23" s="51"/>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
      <c r="A24" s="64" t="s">
        <v>281</v>
      </c>
      <c r="B24" s="65" t="s">
        <v>65</v>
      </c>
      <c r="C24" s="65" t="s">
        <v>352</v>
      </c>
      <c r="D24" s="62" t="s">
        <v>289</v>
      </c>
      <c r="E24" s="75"/>
      <c r="F24" s="76"/>
      <c r="G24" s="75"/>
      <c r="H24" s="75"/>
      <c r="I24" s="75"/>
      <c r="J24" s="75"/>
      <c r="K24" s="75"/>
      <c r="L24" s="75"/>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25">
      <c r="A25" s="43" t="s">
        <v>282</v>
      </c>
      <c r="B25" s="41" t="s">
        <v>323</v>
      </c>
      <c r="C25" s="41" t="s">
        <v>349</v>
      </c>
      <c r="D25" s="22" t="s">
        <v>2</v>
      </c>
      <c r="E25" s="73"/>
      <c r="F25" s="73"/>
      <c r="G25" s="73"/>
      <c r="H25" s="73"/>
      <c r="I25" s="73"/>
      <c r="J25" s="73"/>
      <c r="K25" s="73"/>
      <c r="L25" s="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
      <c r="A26" s="117" t="s">
        <v>448</v>
      </c>
      <c r="C26" s="5"/>
      <c r="D26" s="5"/>
      <c r="E26" s="5"/>
      <c r="F26" s="5"/>
      <c r="G26" s="5"/>
      <c r="H26" s="5"/>
      <c r="I26" s="5"/>
      <c r="J26" s="5"/>
      <c r="K26" s="5"/>
      <c r="L26" s="5"/>
    </row>
    <row r="27" spans="1:104" ht="28.5" customHeight="1" thickBot="1" x14ac:dyDescent="0.35">
      <c r="A27" s="164" t="s">
        <v>234</v>
      </c>
      <c r="B27" s="164"/>
      <c r="C27" s="164"/>
      <c r="D27" s="2"/>
      <c r="E27" s="5"/>
      <c r="F27" s="5"/>
      <c r="G27" s="5"/>
      <c r="H27" s="5"/>
      <c r="I27" s="5"/>
      <c r="J27" s="5"/>
      <c r="K27" s="5"/>
      <c r="L27" s="5"/>
    </row>
    <row r="28" spans="1:104" ht="36" customHeight="1" x14ac:dyDescent="0.25">
      <c r="A28" s="162" t="s">
        <v>357</v>
      </c>
      <c r="B28" s="163"/>
      <c r="C28" s="163"/>
      <c r="D28" s="50"/>
      <c r="E28" s="130" t="s">
        <v>450</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104" ht="29.25" customHeight="1" x14ac:dyDescent="0.2">
      <c r="A29" s="6" t="s">
        <v>0</v>
      </c>
      <c r="B29" s="7" t="s">
        <v>1</v>
      </c>
      <c r="C29" s="7" t="s">
        <v>5</v>
      </c>
      <c r="D29" s="7" t="s">
        <v>69</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
      <c r="A30" s="38" t="s">
        <v>362</v>
      </c>
      <c r="B30" s="17" t="s">
        <v>8</v>
      </c>
      <c r="C30" s="37" t="s">
        <v>395</v>
      </c>
      <c r="D30" s="21" t="s">
        <v>2</v>
      </c>
      <c r="E30" s="80"/>
      <c r="F30" s="80"/>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row>
    <row r="31" spans="1:104" ht="257.25" customHeight="1" x14ac:dyDescent="0.2">
      <c r="A31" s="38" t="s">
        <v>283</v>
      </c>
      <c r="B31" s="17" t="s">
        <v>353</v>
      </c>
      <c r="C31" s="37" t="s">
        <v>385</v>
      </c>
      <c r="D31" s="44" t="s">
        <v>232</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row>
    <row r="32" spans="1:104" ht="184.5" customHeight="1" x14ac:dyDescent="0.2">
      <c r="A32" s="38" t="s">
        <v>284</v>
      </c>
      <c r="B32" s="17" t="s">
        <v>354</v>
      </c>
      <c r="C32" s="37" t="s">
        <v>370</v>
      </c>
      <c r="D32" s="21" t="s">
        <v>2</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44" ht="184.5" customHeight="1" x14ac:dyDescent="0.2">
      <c r="A33" s="38" t="s">
        <v>285</v>
      </c>
      <c r="B33" s="37" t="s">
        <v>389</v>
      </c>
      <c r="C33" s="37" t="s">
        <v>421</v>
      </c>
      <c r="D33" s="21" t="s">
        <v>2</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44" ht="105" customHeight="1" x14ac:dyDescent="0.2">
      <c r="A34" s="38" t="s">
        <v>361</v>
      </c>
      <c r="B34" s="37" t="s">
        <v>390</v>
      </c>
      <c r="C34" s="37" t="s">
        <v>404</v>
      </c>
      <c r="D34" s="21" t="s">
        <v>2</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44" ht="106.5" customHeight="1" x14ac:dyDescent="0.2">
      <c r="A35" s="38" t="s">
        <v>379</v>
      </c>
      <c r="B35" s="37" t="s">
        <v>382</v>
      </c>
      <c r="C35" s="37" t="s">
        <v>401</v>
      </c>
      <c r="D35" s="67" t="s">
        <v>75</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row>
    <row r="36" spans="1:44" ht="51.75" customHeight="1" x14ac:dyDescent="0.2">
      <c r="A36" s="38" t="s">
        <v>388</v>
      </c>
      <c r="B36" s="37" t="s">
        <v>369</v>
      </c>
      <c r="C36" s="37" t="s">
        <v>363</v>
      </c>
      <c r="D36" s="62" t="s">
        <v>2</v>
      </c>
      <c r="E36" s="80"/>
      <c r="F36" s="80"/>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row>
    <row r="37" spans="1:44" ht="76.5" customHeight="1" x14ac:dyDescent="0.2">
      <c r="A37" s="38" t="s">
        <v>409</v>
      </c>
      <c r="B37" s="37" t="s">
        <v>410</v>
      </c>
      <c r="C37" s="37" t="s">
        <v>411</v>
      </c>
      <c r="D37" s="69" t="s">
        <v>2</v>
      </c>
      <c r="E37" s="80"/>
      <c r="F37" s="8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row>
    <row r="38" spans="1:44" ht="260.25" customHeight="1" x14ac:dyDescent="0.2">
      <c r="A38" s="38" t="s">
        <v>286</v>
      </c>
      <c r="B38" s="17" t="s">
        <v>355</v>
      </c>
      <c r="C38" s="37" t="s">
        <v>383</v>
      </c>
      <c r="D38" s="44" t="s">
        <v>232</v>
      </c>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row>
    <row r="39" spans="1:44" ht="85.5" x14ac:dyDescent="0.2">
      <c r="A39" s="38" t="s">
        <v>287</v>
      </c>
      <c r="B39" s="17" t="s">
        <v>356</v>
      </c>
      <c r="C39" s="37" t="s">
        <v>371</v>
      </c>
      <c r="D39" s="21" t="s">
        <v>2</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row>
    <row r="40" spans="1:44" ht="117.75" customHeight="1" x14ac:dyDescent="0.2">
      <c r="A40" s="38" t="s">
        <v>288</v>
      </c>
      <c r="B40" s="17" t="s">
        <v>392</v>
      </c>
      <c r="C40" s="37" t="s">
        <v>402</v>
      </c>
      <c r="D40" s="21" t="s">
        <v>2</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row>
    <row r="41" spans="1:44" ht="104.25" customHeight="1" x14ac:dyDescent="0.2">
      <c r="A41" s="38" t="s">
        <v>380</v>
      </c>
      <c r="B41" s="17" t="s">
        <v>393</v>
      </c>
      <c r="C41" s="37" t="s">
        <v>405</v>
      </c>
      <c r="D41" s="21" t="s">
        <v>2</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row>
    <row r="42" spans="1:44" ht="106.5" customHeight="1" thickBot="1" x14ac:dyDescent="0.25">
      <c r="A42" s="43" t="s">
        <v>391</v>
      </c>
      <c r="B42" s="41" t="s">
        <v>384</v>
      </c>
      <c r="C42" s="41" t="s">
        <v>403</v>
      </c>
      <c r="D42" s="54" t="s">
        <v>75</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ht="14.25" customHeight="1" x14ac:dyDescent="0.2">
      <c r="A43" s="117" t="s">
        <v>443</v>
      </c>
    </row>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076ace37-3065-43d0-9326-b346816498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3772A934B3014CA755CBB987A2AE96" ma:contentTypeVersion="23" ma:contentTypeDescription="Create a new document." ma:contentTypeScope="" ma:versionID="21d90c93b82a9c6cc0c9b6da25efb8c7">
  <xsd:schema xmlns:xsd="http://www.w3.org/2001/XMLSchema" xmlns:xs="http://www.w3.org/2001/XMLSchema" xmlns:p="http://schemas.microsoft.com/office/2006/metadata/properties" xmlns:ns2="076ace37-3065-43d0-9326-b346816498e9" xmlns:ns3="ff8dddde-fe7a-4692-8fe4-c67ffad8d002" xmlns:ns4="ddb5066c-6899-482b-9ea0-5145f9da9989" targetNamespace="http://schemas.microsoft.com/office/2006/metadata/properties" ma:root="true" ma:fieldsID="b041377f94f0b0fa53b59e9d60622ec3" ns2:_="" ns3:_="" ns4:_="">
    <xsd:import namespace="076ace37-3065-43d0-9326-b346816498e9"/>
    <xsd:import namespace="ff8dddde-fe7a-4692-8fe4-c67ffad8d002"/>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lcf76f155ced4ddcb4097134ff3c332f" minOccurs="0"/>
                <xsd:element ref="ns4:TaxCatchAll"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ace37-3065-43d0-9326-b346816498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dddde-fe7a-4692-8fe4-c67ffad8d0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7e50b21-4c85-426f-83c2-270b9e782ad5}" ma:internalName="TaxCatchAll" ma:showField="CatchAllData" ma:web="eb19d7b9-5ba6-4a91-b362-ef6a6f5408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2.xml><?xml version="1.0" encoding="utf-8"?>
<ds:datastoreItem xmlns:ds="http://schemas.openxmlformats.org/officeDocument/2006/customXml" ds:itemID="{D3D8E59B-BF42-402C-8054-ADAE42B327B5}">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c87c70f9-ce00-4b4f-8430-823df24ad0b9"/>
    <ds:schemaRef ds:uri="http://schemas.microsoft.com/office/2006/metadata/properties"/>
    <ds:schemaRef ds:uri="http://purl.org/dc/dcmitype/"/>
    <ds:schemaRef ds:uri="ddb5066c-6899-482b-9ea0-5145f9da9989"/>
    <ds:schemaRef ds:uri="076ace37-3065-43d0-9326-b346816498e9"/>
  </ds:schemaRefs>
</ds:datastoreItem>
</file>

<file path=customXml/itemProps3.xml><?xml version="1.0" encoding="utf-8"?>
<ds:datastoreItem xmlns:ds="http://schemas.openxmlformats.org/officeDocument/2006/customXml" ds:itemID="{5F9CD75C-5B5C-4D0F-8288-04B69AC8B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ace37-3065-43d0-9326-b346816498e9"/>
    <ds:schemaRef ds:uri="ff8dddde-fe7a-4692-8fe4-c67ffad8d002"/>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Company>Mathematica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cp:lastModifiedBy>Gonzales Cruz, Cinthia</cp:lastModifiedBy>
  <dcterms:created xsi:type="dcterms:W3CDTF">2020-07-01T16:29:44Z</dcterms:created>
  <dcterms:modified xsi:type="dcterms:W3CDTF">2023-11-09T16:43:21Z</dcterms:modified>
  <dc:language>English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0x0101005E3772A934B3014CA755CBB987A2AE96</vt:lpwstr>
  </property>
  <property fmtid="{D5CDD505-2E9C-101B-9397-08002B2CF9AE}" pid="3" name="MediaServiceImageTags">
    <vt:lpwstr/>
  </property>
</Properties>
</file>