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836774C5-170A-4541-9180-E112C6616B6C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Unpaved Roads" sheetId="1" r:id="rId1"/>
    <sheet name="Paved Roads" sheetId="2" r:id="rId2"/>
    <sheet name="Example Vehicle Weight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2" l="1"/>
  <c r="D68" i="2"/>
  <c r="G68" i="2" s="1"/>
  <c r="C68" i="2"/>
  <c r="F68" i="2" s="1"/>
  <c r="B68" i="2"/>
  <c r="E67" i="2"/>
  <c r="D67" i="2"/>
  <c r="G67" i="2" s="1"/>
  <c r="C67" i="2"/>
  <c r="F67" i="2" s="1"/>
  <c r="B67" i="2"/>
  <c r="E66" i="2"/>
  <c r="D66" i="2"/>
  <c r="G66" i="2" s="1"/>
  <c r="C66" i="2"/>
  <c r="F66" i="2" s="1"/>
  <c r="B66" i="2"/>
  <c r="E65" i="2"/>
  <c r="D65" i="2"/>
  <c r="G65" i="2" s="1"/>
  <c r="C65" i="2"/>
  <c r="F65" i="2" s="1"/>
  <c r="B65" i="2"/>
  <c r="E64" i="2"/>
  <c r="D64" i="2"/>
  <c r="G64" i="2" s="1"/>
  <c r="C64" i="2"/>
  <c r="F64" i="2" s="1"/>
  <c r="B64" i="2"/>
  <c r="E63" i="2"/>
  <c r="D63" i="2"/>
  <c r="G63" i="2" s="1"/>
  <c r="C63" i="2"/>
  <c r="F63" i="2" s="1"/>
  <c r="B63" i="2"/>
  <c r="G62" i="2"/>
  <c r="F62" i="2"/>
  <c r="E62" i="2"/>
  <c r="D62" i="2"/>
  <c r="C62" i="2"/>
  <c r="B62" i="2"/>
  <c r="G61" i="2"/>
  <c r="F61" i="2"/>
  <c r="E61" i="2"/>
  <c r="D61" i="2"/>
  <c r="C61" i="2"/>
  <c r="B61" i="2"/>
  <c r="E60" i="2"/>
  <c r="D60" i="2"/>
  <c r="G60" i="2" s="1"/>
  <c r="C60" i="2"/>
  <c r="F60" i="2" s="1"/>
  <c r="B60" i="2"/>
  <c r="E59" i="2"/>
  <c r="D59" i="2"/>
  <c r="G59" i="2" s="1"/>
  <c r="C59" i="2"/>
  <c r="F59" i="2" s="1"/>
  <c r="B59" i="2"/>
  <c r="H31" i="2"/>
  <c r="D31" i="2"/>
  <c r="I31" i="2" s="1"/>
  <c r="J31" i="2" s="1"/>
  <c r="H30" i="2"/>
  <c r="D30" i="2"/>
  <c r="I30" i="2" s="1"/>
  <c r="J30" i="2" s="1"/>
  <c r="H29" i="2"/>
  <c r="D29" i="2"/>
  <c r="I29" i="2" s="1"/>
  <c r="J29" i="2" s="1"/>
  <c r="H28" i="2"/>
  <c r="D28" i="2"/>
  <c r="I28" i="2" s="1"/>
  <c r="J28" i="2" s="1"/>
  <c r="H27" i="2"/>
  <c r="D27" i="2"/>
  <c r="F27" i="2" s="1"/>
  <c r="H26" i="2"/>
  <c r="D26" i="2"/>
  <c r="F26" i="2" s="1"/>
  <c r="H25" i="2"/>
  <c r="D25" i="2"/>
  <c r="I25" i="2" s="1"/>
  <c r="J25" i="2" s="1"/>
  <c r="H24" i="2"/>
  <c r="D24" i="2"/>
  <c r="I24" i="2" s="1"/>
  <c r="J24" i="2" s="1"/>
  <c r="H23" i="2"/>
  <c r="D23" i="2"/>
  <c r="F23" i="2" s="1"/>
  <c r="H22" i="2"/>
  <c r="D22" i="2"/>
  <c r="F22" i="2" s="1"/>
  <c r="H31" i="1"/>
  <c r="I31" i="1" s="1"/>
  <c r="J31" i="1" s="1"/>
  <c r="D31" i="1"/>
  <c r="F31" i="1" s="1"/>
  <c r="H30" i="1"/>
  <c r="I30" i="1" s="1"/>
  <c r="J30" i="1" s="1"/>
  <c r="F30" i="1"/>
  <c r="D30" i="1"/>
  <c r="H29" i="1"/>
  <c r="D29" i="1"/>
  <c r="I29" i="1" s="1"/>
  <c r="J29" i="1" s="1"/>
  <c r="H28" i="1"/>
  <c r="D28" i="1"/>
  <c r="I28" i="1" s="1"/>
  <c r="J28" i="1" s="1"/>
  <c r="H27" i="1"/>
  <c r="D27" i="1"/>
  <c r="I27" i="1" s="1"/>
  <c r="J27" i="1" s="1"/>
  <c r="H26" i="1"/>
  <c r="D26" i="1"/>
  <c r="I26" i="1" s="1"/>
  <c r="J26" i="1" s="1"/>
  <c r="H25" i="1"/>
  <c r="D25" i="1"/>
  <c r="F25" i="1" s="1"/>
  <c r="H24" i="1"/>
  <c r="F24" i="1"/>
  <c r="D24" i="1"/>
  <c r="I24" i="1" s="1"/>
  <c r="J24" i="1" s="1"/>
  <c r="H23" i="1"/>
  <c r="D23" i="1"/>
  <c r="F23" i="1" s="1"/>
  <c r="H22" i="1"/>
  <c r="D22" i="1"/>
  <c r="F22" i="1" s="1"/>
  <c r="F31" i="2" l="1"/>
  <c r="F30" i="2"/>
  <c r="F29" i="2"/>
  <c r="F28" i="2"/>
  <c r="I27" i="2"/>
  <c r="J27" i="2" s="1"/>
  <c r="I26" i="2"/>
  <c r="J26" i="2" s="1"/>
  <c r="F25" i="2"/>
  <c r="F24" i="2"/>
  <c r="I23" i="2"/>
  <c r="J23" i="2" s="1"/>
  <c r="I22" i="2"/>
  <c r="J22" i="2" s="1"/>
  <c r="F29" i="1"/>
  <c r="F28" i="1"/>
  <c r="F27" i="1"/>
  <c r="F26" i="1"/>
  <c r="I25" i="1"/>
  <c r="J25" i="1" s="1"/>
  <c r="I23" i="1"/>
  <c r="J23" i="1" s="1"/>
  <c r="I22" i="1"/>
  <c r="J22" i="1" s="1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2" i="4"/>
  <c r="H42" i="4" s="1"/>
  <c r="G38" i="4"/>
  <c r="H38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H33" i="2" l="1"/>
  <c r="D33" i="2"/>
  <c r="F33" i="2" s="1"/>
  <c r="H32" i="2"/>
  <c r="D32" i="2"/>
  <c r="H21" i="2"/>
  <c r="D21" i="2"/>
  <c r="F21" i="2" s="1"/>
  <c r="H20" i="2"/>
  <c r="D20" i="2"/>
  <c r="D33" i="1"/>
  <c r="H33" i="1"/>
  <c r="D32" i="1"/>
  <c r="H32" i="1"/>
  <c r="D21" i="1"/>
  <c r="F21" i="1" s="1"/>
  <c r="H21" i="1"/>
  <c r="D20" i="1"/>
  <c r="F20" i="1" s="1"/>
  <c r="H20" i="1"/>
  <c r="F32" i="2"/>
  <c r="I32" i="2" l="1"/>
  <c r="J32" i="2" s="1"/>
  <c r="I20" i="2"/>
  <c r="J20" i="2" s="1"/>
  <c r="D34" i="2"/>
  <c r="I21" i="1"/>
  <c r="J21" i="1" s="1"/>
  <c r="I33" i="1"/>
  <c r="J33" i="1" s="1"/>
  <c r="I32" i="1"/>
  <c r="J32" i="1" s="1"/>
  <c r="F32" i="1"/>
  <c r="F33" i="1"/>
  <c r="I33" i="2"/>
  <c r="J33" i="2" s="1"/>
  <c r="I21" i="2"/>
  <c r="J21" i="2" s="1"/>
  <c r="F20" i="2"/>
  <c r="F34" i="2" s="1"/>
  <c r="B36" i="2" s="1"/>
  <c r="D34" i="1"/>
  <c r="I20" i="1"/>
  <c r="F34" i="1" l="1"/>
  <c r="B36" i="1" s="1"/>
  <c r="B45" i="1" s="1"/>
  <c r="B53" i="1" s="1"/>
  <c r="B54" i="1" s="1"/>
  <c r="J34" i="2"/>
  <c r="I34" i="1"/>
  <c r="B37" i="1" s="1"/>
  <c r="J20" i="1"/>
  <c r="J34" i="1" s="1"/>
  <c r="I34" i="2"/>
  <c r="B37" i="2" s="1"/>
  <c r="B43" i="2"/>
  <c r="B52" i="2" s="1"/>
  <c r="D43" i="2"/>
  <c r="D52" i="2" s="1"/>
  <c r="C43" i="2"/>
  <c r="C52" i="2" s="1"/>
  <c r="B68" i="1" l="1"/>
  <c r="E68" i="1" s="1"/>
  <c r="B66" i="1"/>
  <c r="E66" i="1" s="1"/>
  <c r="B63" i="1"/>
  <c r="E63" i="1" s="1"/>
  <c r="B61" i="1"/>
  <c r="E61" i="1" s="1"/>
  <c r="B62" i="1"/>
  <c r="E62" i="1" s="1"/>
  <c r="B64" i="1"/>
  <c r="E64" i="1" s="1"/>
  <c r="B69" i="1"/>
  <c r="E69" i="1" s="1"/>
  <c r="B67" i="1"/>
  <c r="E67" i="1" s="1"/>
  <c r="B65" i="1"/>
  <c r="E65" i="1" s="1"/>
  <c r="B60" i="1"/>
  <c r="E60" i="1" s="1"/>
  <c r="C45" i="1"/>
  <c r="C53" i="1" s="1"/>
  <c r="C54" i="1" s="1"/>
  <c r="D45" i="1"/>
  <c r="D53" i="1" s="1"/>
  <c r="D54" i="1" s="1"/>
  <c r="D53" i="2"/>
  <c r="C53" i="2"/>
  <c r="B53" i="2"/>
  <c r="C61" i="1" l="1"/>
  <c r="F61" i="1" s="1"/>
  <c r="C64" i="1"/>
  <c r="F64" i="1" s="1"/>
  <c r="C68" i="1"/>
  <c r="F68" i="1" s="1"/>
  <c r="C66" i="1"/>
  <c r="F66" i="1" s="1"/>
  <c r="C69" i="1"/>
  <c r="F69" i="1" s="1"/>
  <c r="C67" i="1"/>
  <c r="F67" i="1" s="1"/>
  <c r="C65" i="1"/>
  <c r="F65" i="1" s="1"/>
  <c r="C62" i="1"/>
  <c r="F62" i="1" s="1"/>
  <c r="C60" i="1"/>
  <c r="F60" i="1" s="1"/>
  <c r="C63" i="1"/>
  <c r="F63" i="1" s="1"/>
  <c r="D64" i="1"/>
  <c r="G64" i="1" s="1"/>
  <c r="D69" i="1"/>
  <c r="G69" i="1" s="1"/>
  <c r="D67" i="1"/>
  <c r="G67" i="1" s="1"/>
  <c r="D61" i="1"/>
  <c r="G61" i="1" s="1"/>
  <c r="D65" i="1"/>
  <c r="G65" i="1" s="1"/>
  <c r="D62" i="1"/>
  <c r="G62" i="1" s="1"/>
  <c r="D60" i="1"/>
  <c r="G60" i="1" s="1"/>
  <c r="D68" i="1"/>
  <c r="G68" i="1" s="1"/>
  <c r="D66" i="1"/>
  <c r="G66" i="1" s="1"/>
  <c r="D63" i="1"/>
  <c r="G63" i="1" s="1"/>
  <c r="D59" i="1"/>
  <c r="G59" i="1" s="1"/>
  <c r="D58" i="1"/>
  <c r="D71" i="1"/>
  <c r="G71" i="1" s="1"/>
  <c r="D70" i="1"/>
  <c r="G70" i="1" s="1"/>
  <c r="B69" i="2"/>
  <c r="E69" i="2" s="1"/>
  <c r="B58" i="2"/>
  <c r="E58" i="2" s="1"/>
  <c r="B57" i="2"/>
  <c r="B70" i="2"/>
  <c r="E70" i="2" s="1"/>
  <c r="B70" i="1"/>
  <c r="E70" i="1" s="1"/>
  <c r="B58" i="1"/>
  <c r="B59" i="1"/>
  <c r="E59" i="1" s="1"/>
  <c r="B71" i="1"/>
  <c r="E71" i="1" s="1"/>
  <c r="C59" i="1"/>
  <c r="F59" i="1" s="1"/>
  <c r="C71" i="1"/>
  <c r="F71" i="1" s="1"/>
  <c r="C70" i="1"/>
  <c r="F70" i="1" s="1"/>
  <c r="C58" i="1"/>
  <c r="C58" i="2"/>
  <c r="F58" i="2" s="1"/>
  <c r="C57" i="2"/>
  <c r="C70" i="2"/>
  <c r="F70" i="2" s="1"/>
  <c r="C69" i="2"/>
  <c r="F69" i="2" s="1"/>
  <c r="D58" i="2"/>
  <c r="G58" i="2" s="1"/>
  <c r="D57" i="2"/>
  <c r="D70" i="2"/>
  <c r="G70" i="2" s="1"/>
  <c r="D69" i="2"/>
  <c r="G69" i="2" s="1"/>
  <c r="C71" i="2" l="1"/>
  <c r="F57" i="2"/>
  <c r="F71" i="2" s="1"/>
  <c r="B72" i="1"/>
  <c r="E58" i="1"/>
  <c r="E72" i="1" s="1"/>
  <c r="B71" i="2"/>
  <c r="E57" i="2"/>
  <c r="E71" i="2" s="1"/>
  <c r="G57" i="2"/>
  <c r="G71" i="2" s="1"/>
  <c r="D71" i="2"/>
  <c r="G58" i="1"/>
  <c r="G72" i="1" s="1"/>
  <c r="D72" i="1"/>
  <c r="F58" i="1"/>
  <c r="F72" i="1" s="1"/>
  <c r="C72" i="1"/>
</calcChain>
</file>

<file path=xl/sharedStrings.xml><?xml version="1.0" encoding="utf-8"?>
<sst xmlns="http://schemas.openxmlformats.org/spreadsheetml/2006/main" count="285" uniqueCount="135">
  <si>
    <t>Unpaved Roads at Industrial Site</t>
  </si>
  <si>
    <t>Type</t>
  </si>
  <si>
    <t>Maximum number of vehicles</t>
  </si>
  <si>
    <t>Maximum trips per day (trip/day)</t>
  </si>
  <si>
    <t>Total Weight driven per day (ton/day)</t>
  </si>
  <si>
    <t>Maximum one-way distance (feet/trip)</t>
  </si>
  <si>
    <t>Maximum one-way distance (mi/trip)</t>
  </si>
  <si>
    <t>Maximum one-way miles (miles/day)</t>
  </si>
  <si>
    <t>tons/trip</t>
  </si>
  <si>
    <t>miles/trip</t>
  </si>
  <si>
    <t>k*[(s/12)^a]*[(W/3)^b]    (Equation 1a from AP-42 13.2.2)</t>
  </si>
  <si>
    <t>PM</t>
  </si>
  <si>
    <t>PM10</t>
  </si>
  <si>
    <t>lb/mi  =  particle size multiplier (AP-42 Table 13.2.2-2 for Industrial Roads)</t>
  </si>
  <si>
    <t xml:space="preserve">E * [(365 - P)/365] </t>
  </si>
  <si>
    <t>days of rain greater than or equal to 0.01 inches (see Fig. 13.2.2-1)</t>
  </si>
  <si>
    <t>lb/mile</t>
  </si>
  <si>
    <t>(pursuant to control measures outlined in fugitive dust control plan)</t>
  </si>
  <si>
    <t>Process</t>
  </si>
  <si>
    <t>Methodology</t>
  </si>
  <si>
    <t>Abbreviations</t>
  </si>
  <si>
    <t>PM = Particulate Matter</t>
  </si>
  <si>
    <t>PM10 = Particulate Matter (&lt;10 um)</t>
  </si>
  <si>
    <t>PTE = Potential to Emit</t>
  </si>
  <si>
    <t>Maximum   one-way     miles        (miles/yr)</t>
  </si>
  <si>
    <t>Vehicle (entering plant) (one-way trip)</t>
  </si>
  <si>
    <t>Vehicle (leaving plant) (one-way trip)</t>
  </si>
  <si>
    <t>Fugitive Dust Emissions - Unpaved Roads</t>
  </si>
  <si>
    <t xml:space="preserve">Total Weight driven per day (ton/day) </t>
  </si>
  <si>
    <t xml:space="preserve">Maximum one-way distance (mi/trip) </t>
  </si>
  <si>
    <t>= [Maximum one-way distance (feet/trip) / [5280 ft/mile]</t>
  </si>
  <si>
    <t xml:space="preserve">Maximum one-way miles (miles/day) </t>
  </si>
  <si>
    <t>= [Maximum trips per year (trip/day)] * [Maximum one-way distance (mi/trip)]</t>
  </si>
  <si>
    <t xml:space="preserve">Average Vehicle Weight Per Trip (ton/trip) </t>
  </si>
  <si>
    <t>= SUM[Total Weight driven per day (ton/day)] / SUM[Maximum trips per day (trip/day)]</t>
  </si>
  <si>
    <t xml:space="preserve">Average  Miles Per Trip  (miles/trip) </t>
  </si>
  <si>
    <t>= SUM[Maximum one-way miles (miles/day)] / SUM[Maximum trips per year (trip/day)]</t>
  </si>
  <si>
    <t>= (Maximum one-way miles (miles/yr)) * (Mitigated Emission Factor (lb/mile)) * (ton/2000 lbs)</t>
  </si>
  <si>
    <t>Vehicle Information (provided by source)</t>
  </si>
  <si>
    <t>PM2.5</t>
  </si>
  <si>
    <t>PM2.5 = Particulate Matter (&lt;2.5 um)</t>
  </si>
  <si>
    <t>The following calculations determine the amount of emissions created by unpaved roads, based on 8,760 hours of use and AP-42, Ch 13.2.2 (11/2006).</t>
  </si>
  <si>
    <t xml:space="preserve">  =  constant (AP-42 Table 13.2.2-2 for Industrial Roads)</t>
  </si>
  <si>
    <t>Taking natural mitigation due to precipitation into consideration, Mitigated Emission Factor,  Eext = E * [(365 - P)/365]     (Equation 2 from AP-42 13.2.2)</t>
  </si>
  <si>
    <t xml:space="preserve">Totals  </t>
  </si>
  <si>
    <t xml:space="preserve">Average Vehicle Weight Per Trip =  </t>
  </si>
  <si>
    <t xml:space="preserve">Average  Miles Per Trip =  </t>
  </si>
  <si>
    <t xml:space="preserve">Unmitigated Emission Factor,  Ef =  </t>
  </si>
  <si>
    <t xml:space="preserve">where k =  </t>
  </si>
  <si>
    <t xml:space="preserve">s =  </t>
  </si>
  <si>
    <t xml:space="preserve">W =  </t>
  </si>
  <si>
    <t xml:space="preserve">a =  </t>
  </si>
  <si>
    <t xml:space="preserve">b =  </t>
  </si>
  <si>
    <t xml:space="preserve">Mitigated Emission Factor,  Eext =  </t>
  </si>
  <si>
    <t xml:space="preserve">where P =  </t>
  </si>
  <si>
    <t xml:space="preserve">Dust Control Efficiency =  </t>
  </si>
  <si>
    <t>Paved Roads at Industrial Site</t>
  </si>
  <si>
    <t>Fugitive Dust Emissions - Paved Roads</t>
  </si>
  <si>
    <t>The following calculations determine the amount of emissions created by paved roads, based on 8,760 hours of use and AP-42, Ch 13.2.1 (1/2011).</t>
  </si>
  <si>
    <t>Vehicle Informtation (provided by source)</t>
  </si>
  <si>
    <t>Maximum number of vehicles per day</t>
  </si>
  <si>
    <t>Number of one-way trips per day per vehicle</t>
  </si>
  <si>
    <t>Maximum one-way miles (miles/yr)</t>
  </si>
  <si>
    <t>[k * (sL)^0.91 * (W)^1.02]    (Equation 1 from AP-42 13.2.1)</t>
  </si>
  <si>
    <t>lb/VMT  =  particle size multiplier (AP-42 Table 13.2.1-1)</t>
  </si>
  <si>
    <t xml:space="preserve">sL =  </t>
  </si>
  <si>
    <t>g/m^2  =  silt loading value for paved roads at iron and steel production facilities - Table 13.2.1-3)</t>
  </si>
  <si>
    <t xml:space="preserve">Taking natural mitigation due to precipitation into consideration, Mitigated Emission Factor,  Eext = E * [1 - (p/4N)]       (Equation 2 from AP-42 13.2.1) </t>
  </si>
  <si>
    <t xml:space="preserve">Ef * [1 - (p/4N)] </t>
  </si>
  <si>
    <t xml:space="preserve">where p =  </t>
  </si>
  <si>
    <t>days of rain greater than or equal to 0.01 inches (see Fig. 13.2.1-2)</t>
  </si>
  <si>
    <t xml:space="preserve">N =  </t>
  </si>
  <si>
    <t>days per year</t>
  </si>
  <si>
    <t>PM2.5 = Particle Matter (&lt;2.5 um)</t>
  </si>
  <si>
    <t>%  =  mean % silt content of unpaved roads (AP-42 Table 13.2.2-1 Iron and Steel Production)</t>
  </si>
  <si>
    <t>Mitigated               PTE of PM10    (Before Control) (tons/yr)</t>
  </si>
  <si>
    <t>Mitigated               PTE of PM2.5    (Before Control) (tons/yr)</t>
  </si>
  <si>
    <t>Mitigated               PTE of PM      (Before Control) (tons/yr)</t>
  </si>
  <si>
    <t>Mitigated PTE (Before Control) (tons/yr)</t>
  </si>
  <si>
    <t>Mitigated PTE (After Control) (tons/yr)</t>
  </si>
  <si>
    <t>= (Mitigated PTE (Before Control) (tons/yr)) * (1 - Dust Control Efficiency)</t>
  </si>
  <si>
    <t>= [Maximum one-way miles (miles/yr)] * [Unmitigated Emission Factor (lb/mile)] * (ton/2000 lbs)</t>
  </si>
  <si>
    <t>Average Vehicle Weight Per Trip (ton/trip)</t>
  </si>
  <si>
    <t>Average  Miles Per Trip  (miles/trip)</t>
  </si>
  <si>
    <t>Unmitigated PTE (tons/yr)</t>
  </si>
  <si>
    <t>= [Maximum one-way miles (miles/yr)] * [Mitigated Emission Factor (lb/mile)] * (ton/2000 lbs)</t>
  </si>
  <si>
    <t>Mitigated               PTE of PM      (After Control) (tons/yr)</t>
  </si>
  <si>
    <t>Mitigated               PTE of PM10    (After Control) (tons/yr)</t>
  </si>
  <si>
    <t>Mitigated               PTE of PM2.5    (After Control) (tons/yr)</t>
  </si>
  <si>
    <t>= [Mitigated PTE (Before Control) (tons/yr)] * [1 - Dust Control Efficiency]</t>
  </si>
  <si>
    <t>Vehicle Type</t>
  </si>
  <si>
    <t>Maximum Weight of Unloaded Vehicle (tons)</t>
  </si>
  <si>
    <t>Load Capacity (cubic yards)</t>
  </si>
  <si>
    <t>Material Loaded</t>
  </si>
  <si>
    <t>Bulk Density of Material (lbs/cubic foot)</t>
  </si>
  <si>
    <t>Maximum Weight of Load (tons)</t>
  </si>
  <si>
    <t>Dump truck (8 cubic yard capacity)</t>
  </si>
  <si>
    <t>crushed stone, dry sand, or soil</t>
  </si>
  <si>
    <t>Dump truck (10 cubic yard capacity)</t>
  </si>
  <si>
    <t>Dump truck (12 cubic yard capacity)</t>
  </si>
  <si>
    <t>Dump truck (16 cubic yard capacity)</t>
  </si>
  <si>
    <t>Dump truck (20 cubic yard capacity)</t>
  </si>
  <si>
    <t>Dump truck (24 cubic yard capacity)</t>
  </si>
  <si>
    <t>Front-end loader (3 cubic yard capacity)</t>
  </si>
  <si>
    <t>Passenger Car (4-door)</t>
  </si>
  <si>
    <t>Not Needed (assumed load)</t>
  </si>
  <si>
    <t>Sport Utility Vehicle (4-door)</t>
  </si>
  <si>
    <t>Pickup Truck</t>
  </si>
  <si>
    <t>Cargo Van</t>
  </si>
  <si>
    <t>Moving Truck (2-axle) (10’ Straight Truck)</t>
  </si>
  <si>
    <t>Moving Truck (2-axle) (14’ Straight Truck)</t>
  </si>
  <si>
    <t>Moving Truck (2-axle) (17’ Straight Truck)</t>
  </si>
  <si>
    <t>Moving Truck (2-axle) (24’ Straight Truck)</t>
  </si>
  <si>
    <t>Moving Truck (2-axle) (26’ Straight Truck)</t>
  </si>
  <si>
    <t>Freight Truck (3 axles)</t>
  </si>
  <si>
    <t>NA</t>
  </si>
  <si>
    <t>Freight Truck (4 axles)</t>
  </si>
  <si>
    <t>Freight Truck (5 axles)</t>
  </si>
  <si>
    <t>Freight Truck (6 axles)</t>
  </si>
  <si>
    <t>Grain Tanker (5 axle bulk dry tanker) (900 bushel capacity)</t>
  </si>
  <si>
    <t>Grain (corn or soybeans)</t>
  </si>
  <si>
    <t>Load Capacity (gallons)</t>
  </si>
  <si>
    <t>Tanker Truck (6000 gal)</t>
  </si>
  <si>
    <t>water</t>
  </si>
  <si>
    <t>broken coal (bituminous)</t>
  </si>
  <si>
    <t>Maximum Weight of Loaded Vehicle (tons/trip)</t>
  </si>
  <si>
    <t>tons  =   average vehicle weight</t>
  </si>
  <si>
    <t>= [Maximum Weight of Loaded Vehicle (tons/trip)]  * [Maximum trips per day (trip/day)]</t>
  </si>
  <si>
    <r>
      <t xml:space="preserve">The tables below include examples of common vehicles and their </t>
    </r>
    <r>
      <rPr>
        <b/>
        <i/>
        <u/>
        <sz val="10"/>
        <color rgb="FFFF0000"/>
        <rFont val="Arial"/>
        <family val="2"/>
      </rPr>
      <t>approximate</t>
    </r>
    <r>
      <rPr>
        <b/>
        <i/>
        <sz val="10"/>
        <color rgb="FFFF0000"/>
        <rFont val="Arial"/>
        <family val="2"/>
      </rPr>
      <t xml:space="preserve"> weights (unloaded) and maximum load capacities.  These are just </t>
    </r>
    <r>
      <rPr>
        <b/>
        <i/>
        <u/>
        <sz val="10"/>
        <color rgb="FFFF0000"/>
        <rFont val="Arial"/>
        <family val="2"/>
      </rPr>
      <t>approximate</t>
    </r>
    <r>
      <rPr>
        <b/>
        <i/>
        <sz val="10"/>
        <color rgb="FFFF0000"/>
        <rFont val="Arial"/>
        <family val="2"/>
      </rPr>
      <t xml:space="preserve"> values and actual vehicle weights and maximum load capacities will vary based on the actual type/size/model/capacity of the vehicles used by the source and the type/bulk density of the materials transported in the vehicles at the source.   </t>
    </r>
  </si>
  <si>
    <t>TBD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</si>
  <si>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</si>
  <si>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</si>
  <si>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</si>
  <si>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 xml:space="preserve">IDEM OAQ does not guarantee the accuracy of the information and calculations below.  </t>
  </si>
  <si>
    <t xml:space="preserve">All information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</si>
</sst>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0.000_)"/>
    <numFmt numFmtId="165" formatCode="0.00_)"/>
    <numFmt numFmtId="166" formatCode="0.00000_)"/>
    <numFmt numFmtId="167" formatCode="0.0"/>
    <numFmt numFmtId="168" formatCode="0.000"/>
    <numFmt numFmtId="169" formatCode="#,##0.0_);\(#,##0.0\)"/>
    <numFmt numFmtId="170" formatCode="&quot;$&quot;#,##0\ ;\(&quot;$&quot;#,##0\)"/>
    <numFmt numFmtId="171" formatCode="m/d"/>
    <numFmt numFmtId="172" formatCode="#,##0.00000_);\(#,##0.00000\)"/>
    <numFmt numFmtId="173" formatCode="0.0000_)"/>
  </numFmts>
  <fonts count="13">
    <font>
      <sz val="12"/>
      <name val="Arial MT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MT"/>
    </font>
    <font>
      <sz val="8"/>
      <name val="Arial MT"/>
    </font>
    <font>
      <b/>
      <sz val="10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">
    <xf numFmtId="0" fontId="0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5" fillId="0" borderId="0"/>
    <xf numFmtId="0" fontId="1" fillId="0" borderId="1" applyNumberFormat="0" applyFont="0" applyBorder="0" applyAlignment="0" applyProtection="0"/>
    <xf numFmtId="0" fontId="1" fillId="0" borderId="0"/>
  </cellStyleXfs>
  <cellXfs count="142">
    <xf numFmtId="0" fontId="0" fillId="0" borderId="0" xfId="0"/>
    <xf numFmtId="0" fontId="8" fillId="2" borderId="3" xfId="10" applyFont="1" applyFill="1" applyBorder="1" applyAlignment="1" applyProtection="1">
      <alignment vertical="center"/>
      <protection locked="0"/>
    </xf>
    <xf numFmtId="167" fontId="8" fillId="2" borderId="3" xfId="10" applyNumberFormat="1" applyFont="1" applyFill="1" applyBorder="1" applyAlignment="1" applyProtection="1">
      <alignment horizontal="center" vertical="center"/>
      <protection locked="0"/>
    </xf>
    <xf numFmtId="1" fontId="8" fillId="2" borderId="3" xfId="10" applyNumberFormat="1" applyFont="1" applyFill="1" applyBorder="1" applyAlignment="1" applyProtection="1">
      <alignment horizontal="center" vertical="center"/>
      <protection locked="0"/>
    </xf>
    <xf numFmtId="9" fontId="1" fillId="2" borderId="3" xfId="1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8" fillId="3" borderId="3" xfId="10" applyFont="1" applyFill="1" applyBorder="1" applyAlignment="1" applyProtection="1">
      <alignment vertical="center"/>
      <protection locked="0"/>
    </xf>
    <xf numFmtId="167" fontId="8" fillId="3" borderId="3" xfId="11" applyNumberFormat="1" applyFont="1" applyFill="1" applyBorder="1" applyAlignment="1" applyProtection="1">
      <alignment horizontal="center" vertical="center"/>
      <protection locked="0"/>
    </xf>
    <xf numFmtId="1" fontId="8" fillId="3" borderId="3" xfId="1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1" fillId="0" borderId="0" xfId="15" applyAlignment="1" applyProtection="1">
      <protection locked="0"/>
    </xf>
    <xf numFmtId="0" fontId="11" fillId="0" borderId="0" xfId="15" applyFont="1" applyAlignment="1" applyProtection="1">
      <alignment horizontal="left" wrapText="1"/>
      <protection locked="0"/>
    </xf>
    <xf numFmtId="0" fontId="8" fillId="0" borderId="3" xfId="15" applyFont="1" applyBorder="1" applyAlignment="1" applyProtection="1">
      <alignment wrapText="1"/>
      <protection locked="0"/>
    </xf>
    <xf numFmtId="0" fontId="8" fillId="0" borderId="3" xfId="15" applyFont="1" applyBorder="1" applyAlignment="1" applyProtection="1">
      <alignment horizontal="center" wrapText="1"/>
      <protection locked="0"/>
    </xf>
    <xf numFmtId="0" fontId="1" fillId="0" borderId="3" xfId="15" applyBorder="1" applyAlignment="1" applyProtection="1">
      <alignment horizontal="center" wrapText="1"/>
      <protection locked="0"/>
    </xf>
    <xf numFmtId="0" fontId="8" fillId="0" borderId="3" xfId="10" applyFont="1" applyBorder="1" applyAlignment="1" applyProtection="1">
      <alignment horizontal="center" wrapText="1"/>
      <protection locked="0"/>
    </xf>
    <xf numFmtId="0" fontId="8" fillId="0" borderId="0" xfId="15" applyFont="1" applyFill="1" applyBorder="1" applyAlignment="1" applyProtection="1">
      <alignment horizontal="center" wrapText="1"/>
      <protection locked="0"/>
    </xf>
    <xf numFmtId="0" fontId="8" fillId="0" borderId="3" xfId="15" applyFont="1" applyBorder="1" applyAlignment="1" applyProtection="1">
      <alignment vertical="center" wrapText="1"/>
      <protection locked="0"/>
    </xf>
    <xf numFmtId="167" fontId="8" fillId="0" borderId="3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167" fontId="1" fillId="0" borderId="3" xfId="15" applyNumberFormat="1" applyBorder="1" applyAlignment="1" applyProtection="1">
      <alignment horizontal="center" vertical="center"/>
      <protection locked="0"/>
    </xf>
    <xf numFmtId="3" fontId="1" fillId="0" borderId="0" xfId="15" applyNumberFormat="1" applyAlignment="1" applyProtection="1">
      <alignment vertical="center"/>
      <protection locked="0"/>
    </xf>
    <xf numFmtId="0" fontId="1" fillId="0" borderId="0" xfId="15" applyAlignment="1" applyProtection="1">
      <alignment vertical="center"/>
      <protection locked="0"/>
    </xf>
    <xf numFmtId="167" fontId="8" fillId="0" borderId="3" xfId="15" applyNumberFormat="1" applyFont="1" applyBorder="1" applyAlignment="1" applyProtection="1">
      <alignment horizontal="center" vertical="center" wrapText="1"/>
      <protection locked="0"/>
    </xf>
    <xf numFmtId="0" fontId="8" fillId="0" borderId="3" xfId="15" applyFont="1" applyFill="1" applyBorder="1" applyAlignment="1" applyProtection="1">
      <alignment vertical="center" wrapText="1"/>
      <protection locked="0"/>
    </xf>
    <xf numFmtId="2" fontId="8" fillId="0" borderId="3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5" applyFill="1" applyBorder="1" applyAlignment="1" applyProtection="1">
      <alignment horizontal="center" vertical="center" wrapText="1"/>
      <protection locked="0"/>
    </xf>
    <xf numFmtId="0" fontId="8" fillId="0" borderId="3" xfId="15" applyFont="1" applyFill="1" applyBorder="1" applyAlignment="1" applyProtection="1">
      <alignment horizontal="center" vertical="center" wrapText="1"/>
      <protection locked="0"/>
    </xf>
    <xf numFmtId="3" fontId="1" fillId="0" borderId="0" xfId="15" applyNumberFormat="1" applyAlignment="1" applyProtection="1">
      <alignment vertical="center" wrapText="1"/>
      <protection locked="0"/>
    </xf>
    <xf numFmtId="0" fontId="1" fillId="0" borderId="0" xfId="15" applyAlignment="1" applyProtection="1">
      <alignment vertical="center" wrapText="1"/>
      <protection locked="0"/>
    </xf>
    <xf numFmtId="0" fontId="8" fillId="0" borderId="3" xfId="15" applyFont="1" applyBorder="1" applyAlignment="1" applyProtection="1">
      <alignment horizontal="center" vertical="center" wrapText="1"/>
      <protection locked="0"/>
    </xf>
    <xf numFmtId="2" fontId="8" fillId="0" borderId="3" xfId="15" applyNumberFormat="1" applyFont="1" applyBorder="1" applyAlignment="1" applyProtection="1">
      <alignment horizontal="center" vertical="center" wrapText="1"/>
      <protection locked="0"/>
    </xf>
    <xf numFmtId="167" fontId="1" fillId="0" borderId="3" xfId="15" applyNumberFormat="1" applyFill="1" applyBorder="1" applyAlignment="1" applyProtection="1">
      <alignment horizontal="center" vertical="center" wrapText="1"/>
      <protection locked="0"/>
    </xf>
    <xf numFmtId="3" fontId="1" fillId="0" borderId="0" xfId="15" applyNumberFormat="1" applyFill="1" applyAlignment="1" applyProtection="1">
      <alignment vertical="center" wrapText="1"/>
      <protection locked="0"/>
    </xf>
    <xf numFmtId="167" fontId="1" fillId="0" borderId="3" xfId="15" applyNumberFormat="1" applyBorder="1" applyAlignment="1" applyProtection="1">
      <alignment horizontal="center" vertical="center" wrapText="1"/>
      <protection locked="0"/>
    </xf>
    <xf numFmtId="167" fontId="1" fillId="0" borderId="0" xfId="15" applyNumberFormat="1" applyAlignment="1" applyProtection="1">
      <protection locked="0"/>
    </xf>
    <xf numFmtId="0" fontId="1" fillId="0" borderId="3" xfId="15" applyFill="1" applyBorder="1" applyAlignment="1" applyProtection="1">
      <alignment horizontal="center" vertical="center"/>
      <protection locked="0"/>
    </xf>
    <xf numFmtId="0" fontId="8" fillId="0" borderId="0" xfId="10" applyFont="1" applyAlignment="1" applyProtection="1">
      <alignment vertical="center"/>
      <protection locked="0"/>
    </xf>
    <xf numFmtId="0" fontId="8" fillId="0" borderId="0" xfId="7" applyFont="1" applyProtection="1">
      <protection locked="0"/>
    </xf>
    <xf numFmtId="0" fontId="8" fillId="0" borderId="0" xfId="10" applyFont="1" applyAlignment="1" applyProtection="1">
      <alignment horizontal="center" vertical="center"/>
      <protection locked="0"/>
    </xf>
    <xf numFmtId="0" fontId="7" fillId="0" borderId="0" xfId="10" applyFont="1" applyAlignment="1" applyProtection="1">
      <alignment horizontal="center" vertical="center"/>
      <protection locked="0"/>
    </xf>
    <xf numFmtId="0" fontId="8" fillId="0" borderId="0" xfId="10" applyFont="1" applyFill="1" applyAlignment="1" applyProtection="1">
      <alignment vertical="center"/>
      <protection locked="0"/>
    </xf>
    <xf numFmtId="0" fontId="8" fillId="0" borderId="0" xfId="10" applyFont="1" applyFill="1" applyAlignment="1" applyProtection="1">
      <alignment horizontal="right" vertical="center"/>
      <protection locked="0"/>
    </xf>
    <xf numFmtId="0" fontId="8" fillId="0" borderId="0" xfId="10" applyFont="1" applyFill="1" applyBorder="1" applyAlignment="1" applyProtection="1">
      <alignment vertical="center"/>
      <protection locked="0"/>
    </xf>
    <xf numFmtId="0" fontId="8" fillId="0" borderId="0" xfId="10" applyFont="1" applyAlignment="1" applyProtection="1">
      <alignment horizontal="right" vertical="center"/>
      <protection locked="0"/>
    </xf>
    <xf numFmtId="0" fontId="8" fillId="0" borderId="0" xfId="10" applyFont="1" applyAlignment="1" applyProtection="1">
      <alignment horizontal="left" vertical="center"/>
      <protection locked="0"/>
    </xf>
    <xf numFmtId="166" fontId="7" fillId="0" borderId="0" xfId="13" applyNumberFormat="1" applyFont="1" applyAlignment="1" applyProtection="1">
      <alignment horizontal="left" vertical="center"/>
      <protection locked="0"/>
    </xf>
    <xf numFmtId="0" fontId="8" fillId="0" borderId="0" xfId="10" applyFont="1" applyFill="1" applyAlignment="1" applyProtection="1">
      <alignment horizontal="left" vertical="center"/>
      <protection locked="0"/>
    </xf>
    <xf numFmtId="0" fontId="7" fillId="0" borderId="0" xfId="10" applyFont="1" applyAlignment="1" applyProtection="1">
      <alignment vertical="center"/>
      <protection locked="0"/>
    </xf>
    <xf numFmtId="0" fontId="8" fillId="0" borderId="0" xfId="8" applyFont="1" applyFill="1" applyBorder="1" applyAlignment="1" applyProtection="1">
      <alignment horizontal="right"/>
      <protection locked="0"/>
    </xf>
    <xf numFmtId="0" fontId="8" fillId="0" borderId="0" xfId="8" applyFont="1" applyFill="1" applyBorder="1" applyAlignment="1" applyProtection="1">
      <protection locked="0"/>
    </xf>
    <xf numFmtId="165" fontId="8" fillId="0" borderId="0" xfId="11" applyNumberFormat="1" applyFont="1" applyAlignment="1" applyProtection="1">
      <alignment vertical="center"/>
      <protection locked="0"/>
    </xf>
    <xf numFmtId="165" fontId="8" fillId="0" borderId="0" xfId="10" applyNumberFormat="1" applyFont="1" applyAlignment="1" applyProtection="1">
      <alignment vertical="center"/>
      <protection locked="0"/>
    </xf>
    <xf numFmtId="0" fontId="8" fillId="0" borderId="0" xfId="7" applyFont="1" applyFill="1" applyBorder="1" applyProtection="1">
      <protection locked="0"/>
    </xf>
    <xf numFmtId="0" fontId="8" fillId="0" borderId="4" xfId="10" applyFont="1" applyFill="1" applyBorder="1" applyAlignment="1" applyProtection="1">
      <protection locked="0"/>
    </xf>
    <xf numFmtId="0" fontId="8" fillId="0" borderId="5" xfId="10" applyFont="1" applyFill="1" applyBorder="1" applyAlignment="1" applyProtection="1">
      <alignment horizontal="center" wrapText="1"/>
      <protection locked="0"/>
    </xf>
    <xf numFmtId="0" fontId="8" fillId="0" borderId="4" xfId="10" applyFont="1" applyFill="1" applyBorder="1" applyAlignment="1" applyProtection="1">
      <alignment horizontal="center" wrapText="1"/>
      <protection locked="0"/>
    </xf>
    <xf numFmtId="0" fontId="8" fillId="0" borderId="5" xfId="10" applyFont="1" applyBorder="1" applyAlignment="1" applyProtection="1">
      <alignment horizontal="center" wrapText="1"/>
      <protection locked="0"/>
    </xf>
    <xf numFmtId="0" fontId="8" fillId="0" borderId="6" xfId="10" applyFont="1" applyFill="1" applyBorder="1" applyAlignment="1" applyProtection="1">
      <alignment horizontal="center" wrapText="1"/>
      <protection locked="0"/>
    </xf>
    <xf numFmtId="167" fontId="8" fillId="0" borderId="3" xfId="10" applyNumberFormat="1" applyFont="1" applyFill="1" applyBorder="1" applyAlignment="1" applyProtection="1">
      <alignment horizontal="center" vertical="center"/>
      <protection locked="0"/>
    </xf>
    <xf numFmtId="167" fontId="8" fillId="0" borderId="3" xfId="10" applyNumberFormat="1" applyFont="1" applyBorder="1" applyAlignment="1" applyProtection="1">
      <alignment horizontal="center" vertical="center"/>
      <protection locked="0"/>
    </xf>
    <xf numFmtId="168" fontId="8" fillId="0" borderId="3" xfId="10" applyNumberFormat="1" applyFont="1" applyFill="1" applyBorder="1" applyAlignment="1" applyProtection="1">
      <alignment horizontal="center" vertical="center"/>
      <protection locked="0"/>
    </xf>
    <xf numFmtId="167" fontId="8" fillId="0" borderId="0" xfId="10" applyNumberFormat="1" applyFont="1" applyAlignment="1" applyProtection="1">
      <alignment vertical="center"/>
      <protection locked="0"/>
    </xf>
    <xf numFmtId="0" fontId="7" fillId="0" borderId="0" xfId="10" applyFont="1" applyAlignment="1" applyProtection="1">
      <alignment horizontal="right" vertical="center"/>
      <protection locked="0"/>
    </xf>
    <xf numFmtId="167" fontId="7" fillId="0" borderId="0" xfId="10" applyNumberFormat="1" applyFont="1" applyAlignment="1" applyProtection="1">
      <alignment horizontal="center" vertical="center"/>
      <protection locked="0"/>
    </xf>
    <xf numFmtId="167" fontId="7" fillId="0" borderId="0" xfId="10" applyNumberFormat="1" applyFont="1" applyAlignment="1" applyProtection="1">
      <alignment vertical="center"/>
      <protection locked="0"/>
    </xf>
    <xf numFmtId="167" fontId="8" fillId="0" borderId="2" xfId="10" applyNumberFormat="1" applyFont="1" applyBorder="1" applyAlignment="1" applyProtection="1">
      <alignment horizontal="center" vertical="center"/>
      <protection locked="0"/>
    </xf>
    <xf numFmtId="167" fontId="8" fillId="0" borderId="0" xfId="10" applyNumberFormat="1" applyFont="1" applyAlignment="1" applyProtection="1">
      <alignment horizontal="center" vertical="center"/>
      <protection locked="0"/>
    </xf>
    <xf numFmtId="2" fontId="8" fillId="0" borderId="2" xfId="10" applyNumberFormat="1" applyFont="1" applyBorder="1" applyAlignment="1" applyProtection="1">
      <alignment horizontal="center" vertical="center"/>
      <protection locked="0"/>
    </xf>
    <xf numFmtId="2" fontId="8" fillId="0" borderId="0" xfId="10" applyNumberFormat="1" applyFont="1" applyAlignment="1" applyProtection="1">
      <alignment horizontal="center" vertical="center"/>
      <protection locked="0"/>
    </xf>
    <xf numFmtId="0" fontId="8" fillId="0" borderId="4" xfId="10" applyFont="1" applyBorder="1" applyAlignment="1" applyProtection="1">
      <alignment horizontal="center" vertical="center"/>
      <protection locked="0"/>
    </xf>
    <xf numFmtId="0" fontId="8" fillId="0" borderId="5" xfId="10" applyFont="1" applyBorder="1" applyAlignment="1" applyProtection="1">
      <alignment horizontal="center" vertical="center"/>
      <protection locked="0"/>
    </xf>
    <xf numFmtId="0" fontId="8" fillId="0" borderId="3" xfId="10" applyFont="1" applyBorder="1" applyAlignment="1" applyProtection="1">
      <alignment horizontal="center" vertical="center"/>
      <protection locked="0"/>
    </xf>
    <xf numFmtId="0" fontId="8" fillId="0" borderId="2" xfId="10" applyFont="1" applyFill="1" applyBorder="1" applyAlignment="1" applyProtection="1">
      <alignment horizontal="center" vertical="center"/>
      <protection locked="0"/>
    </xf>
    <xf numFmtId="0" fontId="8" fillId="0" borderId="7" xfId="10" applyFont="1" applyFill="1" applyBorder="1" applyAlignment="1" applyProtection="1">
      <alignment horizontal="center" vertical="center"/>
      <protection locked="0"/>
    </xf>
    <xf numFmtId="0" fontId="8" fillId="0" borderId="3" xfId="7" applyFont="1" applyBorder="1" applyAlignment="1" applyProtection="1">
      <alignment horizontal="center"/>
      <protection locked="0"/>
    </xf>
    <xf numFmtId="169" fontId="8" fillId="0" borderId="2" xfId="10" applyNumberFormat="1" applyFont="1" applyFill="1" applyBorder="1" applyAlignment="1" applyProtection="1">
      <alignment horizontal="center" vertical="center"/>
      <protection locked="0"/>
    </xf>
    <xf numFmtId="169" fontId="8" fillId="0" borderId="7" xfId="10" applyNumberFormat="1" applyFont="1" applyFill="1" applyBorder="1" applyAlignment="1" applyProtection="1">
      <alignment horizontal="center" vertical="center"/>
      <protection locked="0"/>
    </xf>
    <xf numFmtId="169" fontId="8" fillId="0" borderId="3" xfId="10" applyNumberFormat="1" applyFont="1" applyFill="1" applyBorder="1" applyAlignment="1" applyProtection="1">
      <alignment horizontal="center" vertical="center"/>
      <protection locked="0"/>
    </xf>
    <xf numFmtId="0" fontId="8" fillId="0" borderId="2" xfId="11" applyFont="1" applyFill="1" applyBorder="1" applyAlignment="1" applyProtection="1">
      <alignment horizontal="center" vertical="center"/>
      <protection locked="0"/>
    </xf>
    <xf numFmtId="0" fontId="8" fillId="0" borderId="7" xfId="11" applyFont="1" applyFill="1" applyBorder="1" applyAlignment="1" applyProtection="1">
      <alignment horizontal="center" vertical="center"/>
      <protection locked="0"/>
    </xf>
    <xf numFmtId="0" fontId="8" fillId="0" borderId="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left" vertical="center"/>
      <protection locked="0"/>
    </xf>
    <xf numFmtId="172" fontId="8" fillId="0" borderId="0" xfId="10" applyNumberFormat="1" applyFont="1" applyFill="1" applyAlignment="1" applyProtection="1">
      <alignment horizontal="center" vertical="center"/>
      <protection locked="0"/>
    </xf>
    <xf numFmtId="0" fontId="8" fillId="0" borderId="0" xfId="10" applyFont="1" applyFill="1" applyAlignment="1" applyProtection="1">
      <alignment horizontal="center" vertical="center"/>
      <protection locked="0"/>
    </xf>
    <xf numFmtId="0" fontId="10" fillId="0" borderId="0" xfId="10" applyFont="1" applyFill="1" applyAlignment="1" applyProtection="1">
      <alignment vertical="center"/>
      <protection locked="0"/>
    </xf>
    <xf numFmtId="0" fontId="7" fillId="0" borderId="0" xfId="10" applyFont="1" applyFill="1" applyAlignment="1" applyProtection="1">
      <alignment vertical="center"/>
      <protection locked="0"/>
    </xf>
    <xf numFmtId="0" fontId="8" fillId="0" borderId="4" xfId="10" applyFont="1" applyFill="1" applyBorder="1" applyAlignment="1" applyProtection="1">
      <alignment horizontal="center" vertical="center"/>
      <protection locked="0"/>
    </xf>
    <xf numFmtId="0" fontId="8" fillId="0" borderId="0" xfId="10" quotePrefix="1" applyFont="1" applyAlignment="1" applyProtection="1">
      <alignment horizontal="right" vertical="center"/>
      <protection locked="0"/>
    </xf>
    <xf numFmtId="164" fontId="8" fillId="0" borderId="2" xfId="10" applyNumberFormat="1" applyFont="1" applyBorder="1" applyAlignment="1" applyProtection="1">
      <alignment horizontal="center" vertical="center"/>
      <protection locked="0"/>
    </xf>
    <xf numFmtId="164" fontId="8" fillId="0" borderId="7" xfId="10" applyNumberFormat="1" applyFont="1" applyBorder="1" applyAlignment="1" applyProtection="1">
      <alignment horizontal="center" vertical="center"/>
      <protection locked="0"/>
    </xf>
    <xf numFmtId="173" fontId="8" fillId="0" borderId="3" xfId="10" applyNumberFormat="1" applyFont="1" applyBorder="1" applyAlignment="1" applyProtection="1">
      <alignment horizontal="center" vertical="center"/>
      <protection locked="0"/>
    </xf>
    <xf numFmtId="1" fontId="8" fillId="0" borderId="0" xfId="10" applyNumberFormat="1" applyFont="1" applyBorder="1" applyAlignment="1" applyProtection="1">
      <alignment vertical="center"/>
      <protection locked="0"/>
    </xf>
    <xf numFmtId="0" fontId="8" fillId="0" borderId="0" xfId="10" applyFont="1" applyBorder="1" applyAlignment="1" applyProtection="1">
      <alignment vertical="center"/>
      <protection locked="0"/>
    </xf>
    <xf numFmtId="1" fontId="8" fillId="0" borderId="0" xfId="10" applyNumberFormat="1" applyFont="1" applyFill="1" applyBorder="1" applyAlignment="1" applyProtection="1">
      <alignment vertical="center"/>
      <protection locked="0"/>
    </xf>
    <xf numFmtId="9" fontId="8" fillId="0" borderId="0" xfId="10" applyNumberFormat="1" applyFont="1" applyFill="1" applyBorder="1" applyAlignment="1" applyProtection="1">
      <alignment horizontal="center" vertical="center"/>
      <protection locked="0"/>
    </xf>
    <xf numFmtId="0" fontId="8" fillId="0" borderId="2" xfId="10" applyFont="1" applyBorder="1" applyAlignment="1" applyProtection="1">
      <protection locked="0"/>
    </xf>
    <xf numFmtId="0" fontId="8" fillId="0" borderId="2" xfId="10" applyFont="1" applyBorder="1" applyAlignment="1" applyProtection="1">
      <alignment horizontal="center" wrapText="1"/>
      <protection locked="0"/>
    </xf>
    <xf numFmtId="165" fontId="8" fillId="0" borderId="2" xfId="10" applyNumberFormat="1" applyFont="1" applyBorder="1" applyAlignment="1" applyProtection="1">
      <alignment horizontal="center" vertical="center"/>
      <protection locked="0"/>
    </xf>
    <xf numFmtId="165" fontId="8" fillId="0" borderId="7" xfId="10" applyNumberFormat="1" applyFont="1" applyBorder="1" applyAlignment="1" applyProtection="1">
      <alignment horizontal="center" vertical="center"/>
      <protection locked="0"/>
    </xf>
    <xf numFmtId="165" fontId="8" fillId="0" borderId="3" xfId="10" applyNumberFormat="1" applyFont="1" applyBorder="1" applyAlignment="1" applyProtection="1">
      <alignment horizontal="center" vertical="center"/>
      <protection locked="0"/>
    </xf>
    <xf numFmtId="165" fontId="8" fillId="0" borderId="0" xfId="10" applyNumberFormat="1" applyFont="1" applyFill="1" applyBorder="1" applyAlignment="1" applyProtection="1">
      <alignment horizontal="center" vertical="center"/>
      <protection locked="0"/>
    </xf>
    <xf numFmtId="165" fontId="8" fillId="0" borderId="2" xfId="10" applyNumberFormat="1" applyFont="1" applyFill="1" applyBorder="1" applyAlignment="1" applyProtection="1">
      <alignment horizontal="center" vertical="center"/>
      <protection locked="0"/>
    </xf>
    <xf numFmtId="165" fontId="8" fillId="0" borderId="7" xfId="10" applyNumberFormat="1" applyFont="1" applyFill="1" applyBorder="1" applyAlignment="1" applyProtection="1">
      <alignment horizontal="center" vertical="center"/>
      <protection locked="0"/>
    </xf>
    <xf numFmtId="165" fontId="8" fillId="0" borderId="3" xfId="10" applyNumberFormat="1" applyFont="1" applyFill="1" applyBorder="1" applyAlignment="1" applyProtection="1">
      <alignment horizontal="center" vertical="center"/>
      <protection locked="0"/>
    </xf>
    <xf numFmtId="165" fontId="7" fillId="0" borderId="0" xfId="10" applyNumberFormat="1" applyFont="1" applyFill="1" applyAlignment="1" applyProtection="1">
      <alignment horizontal="center" vertical="center"/>
      <protection locked="0"/>
    </xf>
    <xf numFmtId="165" fontId="7" fillId="0" borderId="0" xfId="10" applyNumberFormat="1" applyFont="1" applyAlignment="1" applyProtection="1">
      <alignment horizontal="center" vertical="center"/>
      <protection locked="0"/>
    </xf>
    <xf numFmtId="0" fontId="7" fillId="0" borderId="0" xfId="8" applyFont="1" applyBorder="1" applyAlignment="1" applyProtection="1">
      <alignment horizontal="left"/>
      <protection locked="0"/>
    </xf>
    <xf numFmtId="0" fontId="7" fillId="0" borderId="0" xfId="7" applyFont="1" applyAlignment="1" applyProtection="1">
      <protection locked="0"/>
    </xf>
    <xf numFmtId="0" fontId="8" fillId="0" borderId="0" xfId="8" applyFont="1" applyBorder="1" applyAlignment="1" applyProtection="1">
      <alignment horizontal="left"/>
      <protection locked="0"/>
    </xf>
    <xf numFmtId="0" fontId="8" fillId="0" borderId="0" xfId="10" quotePrefix="1" applyFont="1" applyAlignment="1" applyProtection="1">
      <alignment vertical="center"/>
      <protection locked="0"/>
    </xf>
    <xf numFmtId="0" fontId="8" fillId="0" borderId="0" xfId="9" applyFont="1" applyAlignment="1" applyProtection="1">
      <protection locked="0"/>
    </xf>
    <xf numFmtId="0" fontId="8" fillId="0" borderId="0" xfId="8" quotePrefix="1" applyFont="1" applyBorder="1" applyAlignment="1" applyProtection="1">
      <alignment horizontal="left"/>
      <protection locked="0"/>
    </xf>
    <xf numFmtId="0" fontId="8" fillId="0" borderId="0" xfId="12" applyFont="1" applyFill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4" xfId="10" applyFont="1" applyBorder="1" applyAlignment="1" applyProtection="1">
      <protection locked="0"/>
    </xf>
    <xf numFmtId="0" fontId="8" fillId="0" borderId="4" xfId="10" applyFont="1" applyBorder="1" applyAlignment="1" applyProtection="1">
      <alignment horizontal="center" wrapText="1"/>
      <protection locked="0"/>
    </xf>
    <xf numFmtId="0" fontId="8" fillId="0" borderId="6" xfId="10" applyFont="1" applyBorder="1" applyAlignment="1" applyProtection="1">
      <alignment horizontal="center" wrapText="1"/>
      <protection locked="0"/>
    </xf>
    <xf numFmtId="0" fontId="9" fillId="0" borderId="0" xfId="10" applyFont="1" applyFill="1" applyAlignment="1" applyProtection="1">
      <alignment horizontal="left" vertical="center"/>
      <protection locked="0"/>
    </xf>
    <xf numFmtId="44" fontId="8" fillId="0" borderId="0" xfId="10" applyNumberFormat="1" applyFont="1" applyAlignment="1" applyProtection="1">
      <alignment horizontal="left" vertical="center"/>
      <protection locked="0"/>
    </xf>
    <xf numFmtId="0" fontId="8" fillId="0" borderId="2" xfId="10" applyFont="1" applyBorder="1" applyAlignment="1" applyProtection="1">
      <alignment horizontal="center" vertical="center"/>
      <protection locked="0"/>
    </xf>
    <xf numFmtId="0" fontId="8" fillId="0" borderId="0" xfId="10" applyFont="1" applyFill="1" applyBorder="1" applyAlignment="1" applyProtection="1">
      <alignment horizontal="right" vertical="center"/>
      <protection locked="0"/>
    </xf>
    <xf numFmtId="0" fontId="8" fillId="0" borderId="0" xfId="10" applyFont="1" applyFill="1" applyBorder="1" applyAlignment="1" applyProtection="1">
      <alignment horizontal="center" vertical="center"/>
      <protection locked="0"/>
    </xf>
    <xf numFmtId="165" fontId="8" fillId="0" borderId="0" xfId="10" applyNumberFormat="1" applyFont="1" applyFill="1" applyBorder="1" applyAlignment="1" applyProtection="1">
      <alignment vertical="center"/>
      <protection locked="0"/>
    </xf>
    <xf numFmtId="0" fontId="8" fillId="0" borderId="0" xfId="10" applyFont="1" applyFill="1" applyBorder="1" applyAlignment="1" applyProtection="1">
      <alignment horizontal="left" vertical="center"/>
      <protection locked="0"/>
    </xf>
    <xf numFmtId="0" fontId="9" fillId="0" borderId="0" xfId="10" applyFont="1" applyFill="1" applyBorder="1" applyAlignment="1" applyProtection="1">
      <alignment vertical="center"/>
      <protection locked="0"/>
    </xf>
    <xf numFmtId="167" fontId="8" fillId="0" borderId="2" xfId="10" applyNumberFormat="1" applyFont="1" applyFill="1" applyBorder="1" applyAlignment="1" applyProtection="1">
      <alignment horizontal="center" vertical="center"/>
      <protection locked="0"/>
    </xf>
    <xf numFmtId="169" fontId="8" fillId="0" borderId="0" xfId="10" applyNumberFormat="1" applyFont="1" applyFill="1" applyBorder="1" applyAlignment="1" applyProtection="1">
      <alignment horizontal="center" vertical="center"/>
      <protection locked="0"/>
    </xf>
    <xf numFmtId="0" fontId="8" fillId="0" borderId="0" xfId="10" quotePrefix="1" applyFont="1" applyAlignment="1" applyProtection="1">
      <alignment horizontal="left" vertical="center"/>
      <protection locked="0"/>
    </xf>
    <xf numFmtId="172" fontId="8" fillId="0" borderId="0" xfId="10" applyNumberFormat="1" applyFont="1" applyFill="1" applyBorder="1" applyAlignment="1" applyProtection="1">
      <alignment horizontal="center" vertical="center"/>
      <protection locked="0"/>
    </xf>
    <xf numFmtId="169" fontId="8" fillId="0" borderId="4" xfId="10" applyNumberFormat="1" applyFont="1" applyFill="1" applyBorder="1" applyAlignment="1" applyProtection="1">
      <alignment horizontal="center" vertical="center"/>
      <protection locked="0"/>
    </xf>
    <xf numFmtId="0" fontId="8" fillId="0" borderId="3" xfId="10" applyFont="1" applyFill="1" applyBorder="1" applyAlignment="1" applyProtection="1">
      <alignment horizontal="center" vertical="center"/>
      <protection locked="0"/>
    </xf>
    <xf numFmtId="165" fontId="8" fillId="0" borderId="0" xfId="10" applyNumberFormat="1" applyFont="1" applyFill="1" applyAlignment="1" applyProtection="1">
      <alignment vertical="center"/>
      <protection locked="0"/>
    </xf>
    <xf numFmtId="0" fontId="8" fillId="0" borderId="0" xfId="10" applyFont="1" applyBorder="1" applyAlignment="1" applyProtection="1">
      <alignment horizontal="left" vertical="center"/>
      <protection locked="0"/>
    </xf>
    <xf numFmtId="165" fontId="8" fillId="0" borderId="8" xfId="10" applyNumberFormat="1" applyFont="1" applyBorder="1" applyAlignment="1" applyProtection="1">
      <alignment horizontal="center" vertical="center"/>
      <protection locked="0"/>
    </xf>
    <xf numFmtId="165" fontId="8" fillId="0" borderId="8" xfId="1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</cellXfs>
  <cellStyles count="16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15" xr:uid="{00000000-0005-0000-0000-000007000000}"/>
    <cellStyle name="Normal 5" xfId="7" xr:uid="{00000000-0005-0000-0000-000008000000}"/>
    <cellStyle name="Normal_20312-calcs" xfId="8" xr:uid="{00000000-0005-0000-0000-000009000000}"/>
    <cellStyle name="Normal_20944calcs-update" xfId="9" xr:uid="{00000000-0005-0000-0000-00000A000000}"/>
    <cellStyle name="Normal_COAL" xfId="10" xr:uid="{00000000-0005-0000-0000-00000B000000}"/>
    <cellStyle name="Normal_COAL 2" xfId="11" xr:uid="{00000000-0005-0000-0000-00000C000000}"/>
    <cellStyle name="Normal_GAP-calcs6" xfId="12" xr:uid="{00000000-0005-0000-0000-00000D000000}"/>
    <cellStyle name="Normal_Novae sc" xfId="13" xr:uid="{00000000-0005-0000-0000-00000E000000}"/>
    <cellStyle name="Total" xfId="1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1"/>
  <sheetViews>
    <sheetView tabSelected="1" view="pageBreakPreview" zoomScaleNormal="100" zoomScaleSheetLayoutView="100" workbookViewId="0"/>
  </sheetViews>
  <sheetFormatPr defaultColWidth="6" defaultRowHeight="12.75"/>
  <cols>
    <col min="1" max="1" width="29.109375" style="41" customWidth="1"/>
    <col min="2" max="2" width="11.33203125" style="41" customWidth="1"/>
    <col min="3" max="4" width="11.6640625" style="41" customWidth="1"/>
    <col min="5" max="5" width="11.33203125" style="41" customWidth="1"/>
    <col min="6" max="6" width="12.109375" style="41" customWidth="1"/>
    <col min="7" max="7" width="11.6640625" style="41" customWidth="1"/>
    <col min="8" max="8" width="10" style="41" customWidth="1"/>
    <col min="9" max="9" width="9.44140625" style="41" customWidth="1"/>
    <col min="10" max="10" width="9.77734375" style="41" customWidth="1"/>
    <col min="11" max="11" width="17.5546875" style="41" customWidth="1"/>
    <col min="12" max="16384" width="6" style="41"/>
  </cols>
  <sheetData>
    <row r="1" spans="1:27" s="118" customFormat="1">
      <c r="A1" s="41"/>
      <c r="B1" s="41"/>
      <c r="D1" s="43"/>
      <c r="E1" s="44" t="s">
        <v>27</v>
      </c>
      <c r="F1" s="41"/>
      <c r="G1" s="43"/>
      <c r="H1" s="43"/>
      <c r="I1" s="43"/>
      <c r="J1" s="45"/>
      <c r="L1" s="47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s="118" customFormat="1">
      <c r="A2" s="41"/>
      <c r="B2" s="41"/>
      <c r="D2" s="48"/>
      <c r="E2" s="48"/>
      <c r="F2" s="41"/>
      <c r="G2" s="49"/>
      <c r="H2" s="41"/>
      <c r="I2" s="41"/>
      <c r="J2" s="41"/>
      <c r="K2" s="41"/>
      <c r="L2" s="47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s="118" customFormat="1">
      <c r="A3" s="12" t="s">
        <v>130</v>
      </c>
      <c r="B3" s="12"/>
      <c r="C3" s="12"/>
      <c r="D3" s="12"/>
      <c r="E3" s="12"/>
      <c r="F3" s="12"/>
      <c r="G3" s="12"/>
      <c r="H3" s="12"/>
      <c r="I3" s="12"/>
      <c r="J3" s="12"/>
      <c r="K3" s="41"/>
      <c r="L3" s="47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s="118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41"/>
      <c r="L4" s="47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118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41"/>
      <c r="L5" s="47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s="118" customFormat="1">
      <c r="A6" s="12"/>
      <c r="B6" s="12"/>
      <c r="C6" s="12"/>
      <c r="D6" s="12"/>
      <c r="E6" s="12"/>
      <c r="F6" s="12"/>
      <c r="G6" s="12"/>
      <c r="H6" s="12"/>
      <c r="I6" s="12"/>
      <c r="J6" s="12"/>
      <c r="K6" s="41"/>
      <c r="L6" s="47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s="118" customFormat="1">
      <c r="A7" s="5"/>
      <c r="B7" s="5"/>
      <c r="C7" s="6"/>
      <c r="D7" s="7"/>
      <c r="E7" s="5"/>
      <c r="F7" s="6"/>
      <c r="G7" s="6"/>
      <c r="H7" s="6"/>
      <c r="I7" s="5"/>
      <c r="J7" s="6"/>
      <c r="K7" s="41"/>
      <c r="L7" s="47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s="118" customFormat="1">
      <c r="A8" s="13" t="s">
        <v>131</v>
      </c>
      <c r="B8" s="13"/>
      <c r="C8" s="13"/>
      <c r="D8" s="13"/>
      <c r="E8" s="13"/>
      <c r="F8" s="13"/>
      <c r="G8" s="13"/>
      <c r="H8" s="13"/>
      <c r="I8" s="13"/>
      <c r="J8" s="13"/>
      <c r="K8" s="41"/>
      <c r="L8" s="47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s="118" customFormat="1">
      <c r="A9" s="5"/>
      <c r="B9" s="5"/>
      <c r="C9" s="6"/>
      <c r="D9" s="7"/>
      <c r="E9" s="5"/>
      <c r="F9" s="6"/>
      <c r="G9" s="6"/>
      <c r="H9" s="5"/>
      <c r="I9" s="5"/>
      <c r="J9" s="6"/>
      <c r="K9" s="41"/>
      <c r="L9" s="47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s="118" customFormat="1">
      <c r="A10" s="12" t="s">
        <v>132</v>
      </c>
      <c r="B10" s="12"/>
      <c r="C10" s="12"/>
      <c r="D10" s="12"/>
      <c r="E10" s="12"/>
      <c r="F10" s="12"/>
      <c r="G10" s="12"/>
      <c r="H10" s="12"/>
      <c r="I10" s="12"/>
      <c r="J10" s="12"/>
      <c r="K10" s="41"/>
      <c r="L10" s="47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s="118" customForma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41"/>
      <c r="L11" s="47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s="118" customForma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41"/>
      <c r="L12" s="47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s="118" customFormat="1">
      <c r="A13" s="41"/>
      <c r="B13" s="41"/>
      <c r="C13" s="44"/>
      <c r="D13" s="41"/>
      <c r="E13" s="41"/>
      <c r="F13" s="41"/>
      <c r="G13" s="43"/>
      <c r="H13" s="43"/>
      <c r="I13" s="43"/>
      <c r="J13" s="41"/>
      <c r="K13" s="41"/>
      <c r="L13" s="47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s="118" customFormat="1">
      <c r="A14" s="41"/>
      <c r="B14" s="41"/>
      <c r="C14" s="41"/>
      <c r="D14" s="48"/>
      <c r="E14" s="48"/>
      <c r="F14" s="48"/>
      <c r="G14" s="49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s="118" customFormat="1">
      <c r="A15" s="52" t="s">
        <v>0</v>
      </c>
      <c r="B15" s="41"/>
      <c r="C15" s="41"/>
      <c r="D15" s="41"/>
      <c r="E15" s="41"/>
      <c r="F15" s="41"/>
      <c r="G15" s="41"/>
      <c r="H15" s="41"/>
      <c r="I15" s="53"/>
      <c r="J15" s="54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s="118" customFormat="1">
      <c r="A16" s="56" t="s">
        <v>41</v>
      </c>
      <c r="B16" s="41"/>
      <c r="C16" s="41"/>
      <c r="D16" s="41"/>
      <c r="E16" s="41"/>
      <c r="F16" s="41"/>
      <c r="G16" s="41"/>
      <c r="H16" s="41"/>
      <c r="I16" s="53"/>
      <c r="J16" s="54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s="118" customFormat="1">
      <c r="A17" s="56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s="119" customFormat="1">
      <c r="A18" s="41" t="s">
        <v>38</v>
      </c>
      <c r="B18" s="41"/>
      <c r="C18" s="41"/>
      <c r="D18" s="41"/>
      <c r="E18" s="41"/>
      <c r="F18" s="41"/>
      <c r="G18" s="41"/>
      <c r="H18" s="41"/>
      <c r="I18" s="41"/>
      <c r="J18" s="47"/>
      <c r="K18" s="47"/>
      <c r="L18" s="47"/>
      <c r="M18" s="47"/>
      <c r="N18" s="47"/>
      <c r="O18" s="47"/>
      <c r="P18" s="47"/>
      <c r="Q18" s="47"/>
    </row>
    <row r="19" spans="1:27" s="119" customFormat="1" ht="51">
      <c r="A19" s="120" t="s">
        <v>1</v>
      </c>
      <c r="B19" s="61" t="s">
        <v>2</v>
      </c>
      <c r="C19" s="121" t="s">
        <v>61</v>
      </c>
      <c r="D19" s="121" t="s">
        <v>3</v>
      </c>
      <c r="E19" s="61" t="s">
        <v>125</v>
      </c>
      <c r="F19" s="121" t="s">
        <v>4</v>
      </c>
      <c r="G19" s="121" t="s">
        <v>5</v>
      </c>
      <c r="H19" s="121" t="s">
        <v>6</v>
      </c>
      <c r="I19" s="121" t="s">
        <v>7</v>
      </c>
      <c r="J19" s="122" t="s">
        <v>24</v>
      </c>
      <c r="K19" s="47"/>
      <c r="L19" s="47"/>
      <c r="M19" s="47"/>
      <c r="N19" s="47"/>
      <c r="O19" s="47"/>
      <c r="P19" s="47"/>
      <c r="Q19" s="47"/>
    </row>
    <row r="20" spans="1:27" s="119" customFormat="1">
      <c r="A20" s="1" t="s">
        <v>25</v>
      </c>
      <c r="B20" s="2">
        <v>1</v>
      </c>
      <c r="C20" s="2">
        <v>1</v>
      </c>
      <c r="D20" s="63">
        <f t="shared" ref="D20:D33" si="0">B20*C20</f>
        <v>1</v>
      </c>
      <c r="E20" s="2">
        <v>1</v>
      </c>
      <c r="F20" s="64">
        <f t="shared" ref="F20:F33" si="1">D20*E20</f>
        <v>1</v>
      </c>
      <c r="G20" s="3">
        <v>10000</v>
      </c>
      <c r="H20" s="65">
        <f t="shared" ref="H20:H33" si="2">G20/5280</f>
        <v>1.893939393939394</v>
      </c>
      <c r="I20" s="64">
        <f t="shared" ref="I20:I33" si="3">D20*H20</f>
        <v>1.893939393939394</v>
      </c>
      <c r="J20" s="63">
        <f t="shared" ref="J20:J33" si="4">I20*365</f>
        <v>691.28787878787887</v>
      </c>
      <c r="K20" s="47"/>
      <c r="L20" s="47"/>
      <c r="M20" s="47"/>
      <c r="N20" s="47"/>
      <c r="O20" s="47"/>
      <c r="P20" s="47"/>
      <c r="Q20" s="47"/>
    </row>
    <row r="21" spans="1:27" s="119" customFormat="1">
      <c r="A21" s="1" t="s">
        <v>26</v>
      </c>
      <c r="B21" s="2">
        <v>1</v>
      </c>
      <c r="C21" s="2">
        <v>1</v>
      </c>
      <c r="D21" s="63">
        <f t="shared" si="0"/>
        <v>1</v>
      </c>
      <c r="E21" s="2">
        <v>1</v>
      </c>
      <c r="F21" s="64">
        <f t="shared" si="1"/>
        <v>1</v>
      </c>
      <c r="G21" s="3">
        <v>10000</v>
      </c>
      <c r="H21" s="65">
        <f t="shared" si="2"/>
        <v>1.893939393939394</v>
      </c>
      <c r="I21" s="64">
        <f t="shared" si="3"/>
        <v>1.893939393939394</v>
      </c>
      <c r="J21" s="63">
        <f t="shared" si="4"/>
        <v>691.28787878787887</v>
      </c>
      <c r="K21" s="47"/>
      <c r="L21" s="47"/>
      <c r="M21" s="47"/>
      <c r="N21" s="47"/>
      <c r="O21" s="47"/>
      <c r="P21" s="47"/>
      <c r="Q21" s="47"/>
    </row>
    <row r="22" spans="1:27" s="119" customFormat="1">
      <c r="A22" s="1"/>
      <c r="B22" s="2"/>
      <c r="C22" s="2"/>
      <c r="D22" s="63">
        <f t="shared" si="0"/>
        <v>0</v>
      </c>
      <c r="E22" s="2"/>
      <c r="F22" s="64">
        <f t="shared" si="1"/>
        <v>0</v>
      </c>
      <c r="G22" s="3"/>
      <c r="H22" s="65">
        <f t="shared" si="2"/>
        <v>0</v>
      </c>
      <c r="I22" s="64">
        <f t="shared" si="3"/>
        <v>0</v>
      </c>
      <c r="J22" s="63">
        <f t="shared" si="4"/>
        <v>0</v>
      </c>
      <c r="K22" s="47"/>
      <c r="L22" s="47"/>
      <c r="M22" s="47"/>
      <c r="N22" s="47"/>
      <c r="O22" s="47"/>
      <c r="P22" s="47"/>
      <c r="Q22" s="47"/>
    </row>
    <row r="23" spans="1:27" s="119" customFormat="1">
      <c r="A23" s="1"/>
      <c r="B23" s="2"/>
      <c r="C23" s="2"/>
      <c r="D23" s="63">
        <f t="shared" si="0"/>
        <v>0</v>
      </c>
      <c r="E23" s="2"/>
      <c r="F23" s="64">
        <f t="shared" si="1"/>
        <v>0</v>
      </c>
      <c r="G23" s="3"/>
      <c r="H23" s="65">
        <f t="shared" si="2"/>
        <v>0</v>
      </c>
      <c r="I23" s="64">
        <f t="shared" si="3"/>
        <v>0</v>
      </c>
      <c r="J23" s="63">
        <f t="shared" si="4"/>
        <v>0</v>
      </c>
      <c r="K23" s="47"/>
      <c r="L23" s="47"/>
      <c r="M23" s="47"/>
      <c r="N23" s="47"/>
      <c r="O23" s="47"/>
      <c r="P23" s="47"/>
      <c r="Q23" s="47"/>
    </row>
    <row r="24" spans="1:27" s="119" customFormat="1">
      <c r="A24" s="1"/>
      <c r="B24" s="2"/>
      <c r="C24" s="2"/>
      <c r="D24" s="63">
        <f t="shared" si="0"/>
        <v>0</v>
      </c>
      <c r="E24" s="2"/>
      <c r="F24" s="64">
        <f t="shared" si="1"/>
        <v>0</v>
      </c>
      <c r="G24" s="3"/>
      <c r="H24" s="65">
        <f t="shared" si="2"/>
        <v>0</v>
      </c>
      <c r="I24" s="64">
        <f t="shared" si="3"/>
        <v>0</v>
      </c>
      <c r="J24" s="63">
        <f t="shared" si="4"/>
        <v>0</v>
      </c>
      <c r="K24" s="47"/>
      <c r="L24" s="47"/>
      <c r="M24" s="47"/>
      <c r="N24" s="47"/>
      <c r="O24" s="47"/>
      <c r="P24" s="47"/>
      <c r="Q24" s="47"/>
    </row>
    <row r="25" spans="1:27" s="119" customFormat="1">
      <c r="A25" s="1"/>
      <c r="B25" s="2"/>
      <c r="C25" s="2"/>
      <c r="D25" s="63">
        <f t="shared" si="0"/>
        <v>0</v>
      </c>
      <c r="E25" s="2"/>
      <c r="F25" s="64">
        <f t="shared" si="1"/>
        <v>0</v>
      </c>
      <c r="G25" s="3"/>
      <c r="H25" s="65">
        <f t="shared" si="2"/>
        <v>0</v>
      </c>
      <c r="I25" s="64">
        <f t="shared" si="3"/>
        <v>0</v>
      </c>
      <c r="J25" s="63">
        <f t="shared" si="4"/>
        <v>0</v>
      </c>
      <c r="K25" s="47"/>
      <c r="L25" s="47"/>
      <c r="M25" s="47"/>
      <c r="N25" s="47"/>
      <c r="O25" s="47"/>
      <c r="P25" s="47"/>
      <c r="Q25" s="47"/>
    </row>
    <row r="26" spans="1:27" s="119" customFormat="1">
      <c r="A26" s="1"/>
      <c r="B26" s="2"/>
      <c r="C26" s="2"/>
      <c r="D26" s="63">
        <f t="shared" si="0"/>
        <v>0</v>
      </c>
      <c r="E26" s="2"/>
      <c r="F26" s="64">
        <f t="shared" si="1"/>
        <v>0</v>
      </c>
      <c r="G26" s="3"/>
      <c r="H26" s="65">
        <f t="shared" si="2"/>
        <v>0</v>
      </c>
      <c r="I26" s="64">
        <f t="shared" si="3"/>
        <v>0</v>
      </c>
      <c r="J26" s="63">
        <f t="shared" si="4"/>
        <v>0</v>
      </c>
      <c r="K26" s="47"/>
      <c r="L26" s="47"/>
      <c r="M26" s="47"/>
      <c r="N26" s="47"/>
      <c r="O26" s="47"/>
      <c r="P26" s="47"/>
      <c r="Q26" s="47"/>
    </row>
    <row r="27" spans="1:27" s="119" customFormat="1">
      <c r="A27" s="1"/>
      <c r="B27" s="2"/>
      <c r="C27" s="2"/>
      <c r="D27" s="63">
        <f t="shared" si="0"/>
        <v>0</v>
      </c>
      <c r="E27" s="2"/>
      <c r="F27" s="64">
        <f t="shared" si="1"/>
        <v>0</v>
      </c>
      <c r="G27" s="3"/>
      <c r="H27" s="65">
        <f t="shared" si="2"/>
        <v>0</v>
      </c>
      <c r="I27" s="64">
        <f t="shared" si="3"/>
        <v>0</v>
      </c>
      <c r="J27" s="63">
        <f t="shared" si="4"/>
        <v>0</v>
      </c>
      <c r="K27" s="47"/>
      <c r="L27" s="47"/>
      <c r="M27" s="47"/>
      <c r="N27" s="47"/>
      <c r="O27" s="47"/>
      <c r="P27" s="47"/>
      <c r="Q27" s="47"/>
    </row>
    <row r="28" spans="1:27" s="119" customFormat="1">
      <c r="A28" s="1"/>
      <c r="B28" s="2"/>
      <c r="C28" s="2"/>
      <c r="D28" s="63">
        <f t="shared" si="0"/>
        <v>0</v>
      </c>
      <c r="E28" s="2"/>
      <c r="F28" s="64">
        <f t="shared" si="1"/>
        <v>0</v>
      </c>
      <c r="G28" s="3"/>
      <c r="H28" s="65">
        <f t="shared" si="2"/>
        <v>0</v>
      </c>
      <c r="I28" s="64">
        <f t="shared" si="3"/>
        <v>0</v>
      </c>
      <c r="J28" s="63">
        <f t="shared" si="4"/>
        <v>0</v>
      </c>
      <c r="K28" s="47"/>
      <c r="L28" s="47"/>
      <c r="M28" s="47"/>
      <c r="N28" s="47"/>
      <c r="O28" s="47"/>
      <c r="P28" s="47"/>
      <c r="Q28" s="47"/>
    </row>
    <row r="29" spans="1:27" s="119" customFormat="1">
      <c r="A29" s="1"/>
      <c r="B29" s="2"/>
      <c r="C29" s="2"/>
      <c r="D29" s="63">
        <f t="shared" si="0"/>
        <v>0</v>
      </c>
      <c r="E29" s="2"/>
      <c r="F29" s="64">
        <f t="shared" si="1"/>
        <v>0</v>
      </c>
      <c r="G29" s="3"/>
      <c r="H29" s="65">
        <f t="shared" si="2"/>
        <v>0</v>
      </c>
      <c r="I29" s="64">
        <f t="shared" si="3"/>
        <v>0</v>
      </c>
      <c r="J29" s="63">
        <f t="shared" si="4"/>
        <v>0</v>
      </c>
      <c r="K29" s="47"/>
      <c r="L29" s="47"/>
      <c r="M29" s="47"/>
      <c r="N29" s="47"/>
      <c r="O29" s="47"/>
      <c r="P29" s="47"/>
      <c r="Q29" s="47"/>
    </row>
    <row r="30" spans="1:27" s="119" customFormat="1">
      <c r="A30" s="1"/>
      <c r="B30" s="2"/>
      <c r="C30" s="2"/>
      <c r="D30" s="63">
        <f t="shared" si="0"/>
        <v>0</v>
      </c>
      <c r="E30" s="2"/>
      <c r="F30" s="64">
        <f t="shared" si="1"/>
        <v>0</v>
      </c>
      <c r="G30" s="3"/>
      <c r="H30" s="65">
        <f t="shared" si="2"/>
        <v>0</v>
      </c>
      <c r="I30" s="64">
        <f t="shared" si="3"/>
        <v>0</v>
      </c>
      <c r="J30" s="63">
        <f t="shared" si="4"/>
        <v>0</v>
      </c>
      <c r="K30" s="47"/>
      <c r="L30" s="47"/>
      <c r="M30" s="47"/>
      <c r="N30" s="47"/>
      <c r="O30" s="47"/>
      <c r="P30" s="47"/>
      <c r="Q30" s="47"/>
    </row>
    <row r="31" spans="1:27" s="119" customFormat="1">
      <c r="A31" s="1"/>
      <c r="B31" s="2"/>
      <c r="C31" s="2"/>
      <c r="D31" s="63">
        <f t="shared" si="0"/>
        <v>0</v>
      </c>
      <c r="E31" s="2"/>
      <c r="F31" s="64">
        <f t="shared" si="1"/>
        <v>0</v>
      </c>
      <c r="G31" s="3"/>
      <c r="H31" s="65">
        <f t="shared" si="2"/>
        <v>0</v>
      </c>
      <c r="I31" s="64">
        <f t="shared" si="3"/>
        <v>0</v>
      </c>
      <c r="J31" s="63">
        <f t="shared" si="4"/>
        <v>0</v>
      </c>
      <c r="K31" s="47"/>
      <c r="L31" s="47"/>
      <c r="M31" s="47"/>
      <c r="N31" s="47"/>
      <c r="O31" s="47"/>
      <c r="P31" s="47"/>
      <c r="Q31" s="47"/>
    </row>
    <row r="32" spans="1:27" s="119" customFormat="1">
      <c r="A32" s="1"/>
      <c r="B32" s="2"/>
      <c r="C32" s="2"/>
      <c r="D32" s="63">
        <f t="shared" si="0"/>
        <v>0</v>
      </c>
      <c r="E32" s="2"/>
      <c r="F32" s="64">
        <f t="shared" si="1"/>
        <v>0</v>
      </c>
      <c r="G32" s="3"/>
      <c r="H32" s="65">
        <f t="shared" si="2"/>
        <v>0</v>
      </c>
      <c r="I32" s="64">
        <f t="shared" si="3"/>
        <v>0</v>
      </c>
      <c r="J32" s="63">
        <f t="shared" si="4"/>
        <v>0</v>
      </c>
      <c r="K32" s="47"/>
      <c r="L32" s="47"/>
      <c r="M32" s="47"/>
      <c r="N32" s="47"/>
      <c r="O32" s="47"/>
      <c r="P32" s="47"/>
      <c r="Q32" s="47"/>
    </row>
    <row r="33" spans="1:23" s="119" customFormat="1">
      <c r="A33" s="1"/>
      <c r="B33" s="2"/>
      <c r="C33" s="2"/>
      <c r="D33" s="63">
        <f t="shared" si="0"/>
        <v>0</v>
      </c>
      <c r="E33" s="2"/>
      <c r="F33" s="64">
        <f t="shared" si="1"/>
        <v>0</v>
      </c>
      <c r="G33" s="3"/>
      <c r="H33" s="65">
        <f t="shared" si="2"/>
        <v>0</v>
      </c>
      <c r="I33" s="64">
        <f t="shared" si="3"/>
        <v>0</v>
      </c>
      <c r="J33" s="63">
        <f t="shared" si="4"/>
        <v>0</v>
      </c>
      <c r="K33" s="47"/>
      <c r="L33" s="47"/>
      <c r="M33" s="47"/>
      <c r="N33" s="47"/>
      <c r="O33" s="47"/>
      <c r="P33" s="47"/>
      <c r="Q33" s="47"/>
    </row>
    <row r="34" spans="1:23" s="119" customFormat="1">
      <c r="B34" s="66"/>
      <c r="C34" s="67" t="s">
        <v>44</v>
      </c>
      <c r="D34" s="68">
        <f>SUM(D20:D33)</f>
        <v>2</v>
      </c>
      <c r="E34" s="69"/>
      <c r="F34" s="68">
        <f>SUM(F20:F33)</f>
        <v>2</v>
      </c>
      <c r="G34" s="52"/>
      <c r="H34" s="52"/>
      <c r="I34" s="68">
        <f>SUM(I20:I33)</f>
        <v>3.7878787878787881</v>
      </c>
      <c r="J34" s="68">
        <f>SUM(J20:J33)</f>
        <v>1382.5757575757577</v>
      </c>
      <c r="K34" s="47"/>
      <c r="L34" s="47"/>
      <c r="M34" s="47"/>
      <c r="N34" s="47"/>
      <c r="O34" s="47"/>
      <c r="P34" s="47"/>
      <c r="Q34" s="47"/>
    </row>
    <row r="35" spans="1:23">
      <c r="C35" s="43"/>
      <c r="D35" s="43"/>
      <c r="E35" s="43"/>
    </row>
    <row r="36" spans="1:23">
      <c r="A36" s="48" t="s">
        <v>45</v>
      </c>
      <c r="B36" s="70">
        <f>F34/D34</f>
        <v>1</v>
      </c>
      <c r="C36" s="41" t="s">
        <v>8</v>
      </c>
      <c r="F36" s="71"/>
    </row>
    <row r="37" spans="1:23">
      <c r="A37" s="48" t="s">
        <v>46</v>
      </c>
      <c r="B37" s="72">
        <f>I34/D34</f>
        <v>1.893939393939394</v>
      </c>
      <c r="C37" s="41" t="s">
        <v>9</v>
      </c>
      <c r="F37" s="73"/>
    </row>
    <row r="39" spans="1:23" s="45" customFormat="1" ht="12.75" customHeight="1">
      <c r="A39" s="48" t="s">
        <v>47</v>
      </c>
      <c r="B39" s="41" t="s">
        <v>10</v>
      </c>
      <c r="D39" s="41"/>
      <c r="E39" s="41"/>
      <c r="F39" s="41"/>
      <c r="G39" s="56"/>
      <c r="H39" s="49"/>
      <c r="I39" s="41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1:23" s="45" customFormat="1" ht="12.75" customHeight="1">
      <c r="A40" s="123"/>
      <c r="B40" s="48"/>
      <c r="C40" s="41"/>
      <c r="D40" s="41"/>
      <c r="E40" s="41"/>
      <c r="F40" s="41"/>
      <c r="G40" s="56"/>
      <c r="H40" s="124"/>
      <c r="I40" s="41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1:23" s="45" customFormat="1" ht="12.75" customHeight="1">
      <c r="A41" s="48"/>
      <c r="B41" s="74" t="s">
        <v>11</v>
      </c>
      <c r="C41" s="125" t="s">
        <v>12</v>
      </c>
      <c r="D41" s="125" t="s">
        <v>39</v>
      </c>
      <c r="E41" s="89"/>
      <c r="K41" s="126"/>
      <c r="L41" s="127"/>
      <c r="M41" s="127"/>
      <c r="N41" s="47"/>
      <c r="O41" s="47"/>
      <c r="P41" s="128"/>
      <c r="Q41" s="129"/>
      <c r="R41" s="47"/>
      <c r="S41" s="47"/>
      <c r="T41" s="47"/>
      <c r="U41" s="47"/>
      <c r="V41" s="47"/>
      <c r="W41" s="47"/>
    </row>
    <row r="42" spans="1:23" s="45" customFormat="1" ht="12.75" customHeight="1">
      <c r="A42" s="48" t="s">
        <v>48</v>
      </c>
      <c r="B42" s="77">
        <v>4.9000000000000004</v>
      </c>
      <c r="C42" s="77">
        <v>1.5</v>
      </c>
      <c r="D42" s="77">
        <v>0.15</v>
      </c>
      <c r="E42" s="49" t="s">
        <v>13</v>
      </c>
      <c r="K42" s="126"/>
      <c r="L42" s="127"/>
      <c r="M42" s="127"/>
      <c r="N42" s="129"/>
      <c r="O42" s="47"/>
      <c r="P42" s="47"/>
      <c r="Q42" s="47"/>
      <c r="R42" s="130"/>
      <c r="S42" s="130"/>
      <c r="T42" s="47"/>
      <c r="U42" s="47"/>
      <c r="V42" s="47"/>
      <c r="W42" s="47"/>
    </row>
    <row r="43" spans="1:23" s="45" customFormat="1" ht="12.75" customHeight="1">
      <c r="A43" s="48" t="s">
        <v>49</v>
      </c>
      <c r="B43" s="131">
        <v>6</v>
      </c>
      <c r="C43" s="131">
        <v>6</v>
      </c>
      <c r="D43" s="131">
        <v>6</v>
      </c>
      <c r="E43" s="51" t="s">
        <v>74</v>
      </c>
      <c r="L43" s="132"/>
      <c r="M43" s="132"/>
      <c r="N43" s="129"/>
      <c r="O43" s="47"/>
      <c r="P43" s="47"/>
      <c r="Q43" s="47"/>
      <c r="R43" s="130"/>
      <c r="S43" s="130"/>
      <c r="T43" s="47"/>
      <c r="U43" s="47"/>
      <c r="V43" s="47"/>
      <c r="W43" s="47"/>
    </row>
    <row r="44" spans="1:23" s="45" customFormat="1" ht="12.75" customHeight="1">
      <c r="A44" s="48" t="s">
        <v>51</v>
      </c>
      <c r="B44" s="77">
        <v>0.7</v>
      </c>
      <c r="C44" s="77">
        <v>0.9</v>
      </c>
      <c r="D44" s="77">
        <v>0.9</v>
      </c>
      <c r="E44" s="133" t="s">
        <v>42</v>
      </c>
      <c r="K44" s="126"/>
      <c r="L44" s="134"/>
      <c r="M44" s="134"/>
      <c r="N44" s="129"/>
      <c r="O44" s="129"/>
      <c r="P44" s="128"/>
      <c r="Q44" s="129"/>
      <c r="R44" s="130"/>
      <c r="S44" s="130"/>
      <c r="T44" s="47"/>
      <c r="U44" s="47"/>
      <c r="V44" s="47"/>
      <c r="W44" s="47"/>
    </row>
    <row r="45" spans="1:23" s="45" customFormat="1" ht="12.75" customHeight="1">
      <c r="A45" s="48" t="s">
        <v>50</v>
      </c>
      <c r="B45" s="135">
        <f>B36</f>
        <v>1</v>
      </c>
      <c r="C45" s="135">
        <f>B36</f>
        <v>1</v>
      </c>
      <c r="D45" s="135">
        <f>B36</f>
        <v>1</v>
      </c>
      <c r="E45" s="49" t="s">
        <v>126</v>
      </c>
      <c r="K45" s="126"/>
      <c r="L45" s="127"/>
      <c r="M45" s="127"/>
      <c r="N45" s="129"/>
      <c r="O45" s="129"/>
      <c r="P45" s="128"/>
      <c r="Q45" s="129"/>
      <c r="R45" s="130"/>
      <c r="S45" s="130"/>
      <c r="T45" s="47"/>
      <c r="U45" s="47"/>
      <c r="V45" s="47"/>
      <c r="W45" s="47"/>
    </row>
    <row r="46" spans="1:23" s="45" customFormat="1" ht="12.75" customHeight="1">
      <c r="A46" s="48" t="s">
        <v>52</v>
      </c>
      <c r="B46" s="136">
        <v>0.45</v>
      </c>
      <c r="C46" s="136">
        <v>0.45</v>
      </c>
      <c r="D46" s="136">
        <v>0.45</v>
      </c>
      <c r="E46" s="133" t="s">
        <v>42</v>
      </c>
      <c r="K46" s="126"/>
      <c r="L46" s="127"/>
      <c r="M46" s="127"/>
      <c r="N46" s="129"/>
      <c r="O46" s="129"/>
      <c r="P46" s="128"/>
      <c r="Q46" s="129"/>
      <c r="R46" s="130"/>
      <c r="S46" s="130"/>
      <c r="T46" s="47"/>
      <c r="U46" s="47"/>
      <c r="V46" s="47"/>
      <c r="W46" s="47"/>
    </row>
    <row r="47" spans="1:23" s="45" customFormat="1" ht="12.75" customHeight="1">
      <c r="B47" s="46"/>
      <c r="C47" s="87"/>
      <c r="D47" s="88"/>
      <c r="E47" s="46"/>
      <c r="F47" s="126"/>
      <c r="G47" s="51"/>
      <c r="H47" s="126"/>
      <c r="I47" s="13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</row>
    <row r="48" spans="1:23" s="45" customFormat="1" ht="12.75" customHeight="1">
      <c r="A48" s="49" t="s">
        <v>43</v>
      </c>
      <c r="C48" s="43"/>
      <c r="D48" s="43"/>
      <c r="E48" s="41"/>
      <c r="F48" s="41"/>
      <c r="G48" s="41"/>
      <c r="H48" s="41"/>
      <c r="I48" s="137"/>
      <c r="J48" s="41"/>
      <c r="L48" s="41"/>
      <c r="M48" s="41"/>
    </row>
    <row r="49" spans="1:13" s="45" customFormat="1" ht="12.75" customHeight="1">
      <c r="A49" s="48" t="s">
        <v>53</v>
      </c>
      <c r="B49" s="49" t="s">
        <v>14</v>
      </c>
      <c r="D49" s="43"/>
      <c r="E49" s="41"/>
      <c r="F49" s="41"/>
      <c r="G49" s="41"/>
      <c r="H49" s="41"/>
      <c r="I49" s="137"/>
      <c r="M49" s="41"/>
    </row>
    <row r="50" spans="1:13" s="45" customFormat="1" ht="12.75" customHeight="1">
      <c r="A50" s="48" t="s">
        <v>54</v>
      </c>
      <c r="B50" s="136">
        <v>125</v>
      </c>
      <c r="C50" s="49" t="s">
        <v>15</v>
      </c>
      <c r="E50" s="41"/>
      <c r="F50" s="41"/>
      <c r="G50" s="41"/>
      <c r="H50" s="41"/>
      <c r="I50" s="137"/>
      <c r="M50" s="41"/>
    </row>
    <row r="51" spans="1:13" s="45" customFormat="1" ht="12.75" customHeight="1">
      <c r="B51" s="46"/>
      <c r="C51" s="87"/>
      <c r="D51" s="88"/>
      <c r="E51" s="46"/>
      <c r="F51" s="126"/>
      <c r="G51" s="51"/>
      <c r="H51" s="126"/>
      <c r="I51" s="137"/>
      <c r="M51" s="49"/>
    </row>
    <row r="52" spans="1:13" s="45" customFormat="1" ht="12.75" customHeight="1">
      <c r="A52" s="47"/>
      <c r="B52" s="74" t="s">
        <v>11</v>
      </c>
      <c r="C52" s="74" t="s">
        <v>12</v>
      </c>
      <c r="D52" s="74" t="s">
        <v>39</v>
      </c>
      <c r="G52" s="56"/>
      <c r="I52" s="48"/>
      <c r="M52" s="49"/>
    </row>
    <row r="53" spans="1:13" s="45" customFormat="1" ht="12.75" customHeight="1">
      <c r="A53" s="48" t="s">
        <v>47</v>
      </c>
      <c r="B53" s="104">
        <f>B42*((B43/12)^B44)*((B45/3)^B46)</f>
        <v>1.8397995929683046</v>
      </c>
      <c r="C53" s="104">
        <f>C42*((C43/12)^C44)*((C45/3)^C46)</f>
        <v>0.49029752204404198</v>
      </c>
      <c r="D53" s="104">
        <f>D42*((D43/12)^D44)*((D45/3)^D46)</f>
        <v>4.9029752204404198E-2</v>
      </c>
      <c r="E53" s="96" t="s">
        <v>16</v>
      </c>
      <c r="I53" s="105"/>
      <c r="M53" s="49"/>
    </row>
    <row r="54" spans="1:13" s="45" customFormat="1" ht="12.75" customHeight="1">
      <c r="A54" s="48" t="s">
        <v>53</v>
      </c>
      <c r="B54" s="102">
        <f>B53*((365-$B$50)/365)</f>
        <v>1.2097312392120358</v>
      </c>
      <c r="C54" s="102">
        <f>C53*((365-$B$50)/365)</f>
        <v>0.32238741175498647</v>
      </c>
      <c r="D54" s="102">
        <f>D53*((365-$B$50)/365)</f>
        <v>3.2238741175498652E-2</v>
      </c>
      <c r="E54" s="96" t="s">
        <v>16</v>
      </c>
      <c r="G54" s="41"/>
      <c r="I54" s="41"/>
      <c r="M54" s="138"/>
    </row>
    <row r="55" spans="1:13" s="45" customFormat="1" ht="12.75" customHeight="1">
      <c r="A55" s="48" t="s">
        <v>55</v>
      </c>
      <c r="B55" s="4" t="s">
        <v>129</v>
      </c>
      <c r="C55" s="4" t="s">
        <v>129</v>
      </c>
      <c r="D55" s="4" t="s">
        <v>129</v>
      </c>
      <c r="E55" s="98" t="s">
        <v>17</v>
      </c>
      <c r="M55" s="138"/>
    </row>
    <row r="56" spans="1:13" s="45" customFormat="1" ht="12.75" customHeight="1">
      <c r="A56" s="41"/>
      <c r="E56" s="89"/>
    </row>
    <row r="57" spans="1:13" s="45" customFormat="1" ht="57" customHeight="1">
      <c r="A57" s="120" t="s">
        <v>18</v>
      </c>
      <c r="B57" s="101" t="s">
        <v>77</v>
      </c>
      <c r="C57" s="101" t="s">
        <v>75</v>
      </c>
      <c r="D57" s="101" t="s">
        <v>76</v>
      </c>
      <c r="E57" s="101" t="s">
        <v>86</v>
      </c>
      <c r="F57" s="101" t="s">
        <v>87</v>
      </c>
      <c r="G57" s="101" t="s">
        <v>88</v>
      </c>
      <c r="I57" s="47"/>
      <c r="J57" s="47"/>
      <c r="K57" s="47"/>
    </row>
    <row r="58" spans="1:13" s="45" customFormat="1" ht="12.75" customHeight="1">
      <c r="A58" s="1" t="s">
        <v>25</v>
      </c>
      <c r="B58" s="139">
        <f t="shared" ref="B58:B71" si="5">B$54*J20/2000</f>
        <v>0.41813627112916013</v>
      </c>
      <c r="C58" s="102">
        <f t="shared" ref="C58:C71" si="6">C$54*J20/2000</f>
        <v>0.11143125501000954</v>
      </c>
      <c r="D58" s="102">
        <f t="shared" ref="D58:D71" si="7">D$54*J20/2000</f>
        <v>1.1143125501000956E-2</v>
      </c>
      <c r="E58" s="102" t="e">
        <f t="shared" ref="E58:G71" si="8">B58*(1-B$55)</f>
        <v>#VALUE!</v>
      </c>
      <c r="F58" s="102" t="e">
        <f t="shared" si="8"/>
        <v>#VALUE!</v>
      </c>
      <c r="G58" s="102" t="e">
        <f t="shared" si="8"/>
        <v>#VALUE!</v>
      </c>
      <c r="I58" s="105"/>
      <c r="J58" s="105"/>
      <c r="K58" s="47"/>
    </row>
    <row r="59" spans="1:13" s="45" customFormat="1" ht="12.75" customHeight="1">
      <c r="A59" s="1" t="s">
        <v>26</v>
      </c>
      <c r="B59" s="140">
        <f t="shared" si="5"/>
        <v>0.41813627112916013</v>
      </c>
      <c r="C59" s="106">
        <f t="shared" si="6"/>
        <v>0.11143125501000954</v>
      </c>
      <c r="D59" s="102">
        <f t="shared" si="7"/>
        <v>1.1143125501000956E-2</v>
      </c>
      <c r="E59" s="106" t="e">
        <f t="shared" si="8"/>
        <v>#VALUE!</v>
      </c>
      <c r="F59" s="106" t="e">
        <f t="shared" si="8"/>
        <v>#VALUE!</v>
      </c>
      <c r="G59" s="106" t="e">
        <f t="shared" si="8"/>
        <v>#VALUE!</v>
      </c>
      <c r="I59" s="105"/>
      <c r="J59" s="105"/>
      <c r="K59" s="47"/>
    </row>
    <row r="60" spans="1:13" s="45" customFormat="1" ht="12.75" customHeight="1">
      <c r="A60" s="1"/>
      <c r="B60" s="140">
        <f t="shared" si="5"/>
        <v>0</v>
      </c>
      <c r="C60" s="106">
        <f t="shared" si="6"/>
        <v>0</v>
      </c>
      <c r="D60" s="102">
        <f t="shared" si="7"/>
        <v>0</v>
      </c>
      <c r="E60" s="106" t="e">
        <f t="shared" ref="E60:E69" si="9">B60*(1-B$55)</f>
        <v>#VALUE!</v>
      </c>
      <c r="F60" s="106" t="e">
        <f t="shared" ref="F60:F69" si="10">C60*(1-C$55)</f>
        <v>#VALUE!</v>
      </c>
      <c r="G60" s="106" t="e">
        <f t="shared" ref="G60:G69" si="11">D60*(1-D$55)</f>
        <v>#VALUE!</v>
      </c>
      <c r="I60" s="105"/>
      <c r="J60" s="105"/>
      <c r="K60" s="47"/>
    </row>
    <row r="61" spans="1:13" s="45" customFormat="1" ht="12.75" customHeight="1">
      <c r="A61" s="1"/>
      <c r="B61" s="140">
        <f t="shared" si="5"/>
        <v>0</v>
      </c>
      <c r="C61" s="106">
        <f t="shared" si="6"/>
        <v>0</v>
      </c>
      <c r="D61" s="102">
        <f t="shared" si="7"/>
        <v>0</v>
      </c>
      <c r="E61" s="106" t="e">
        <f t="shared" si="9"/>
        <v>#VALUE!</v>
      </c>
      <c r="F61" s="106" t="e">
        <f t="shared" si="10"/>
        <v>#VALUE!</v>
      </c>
      <c r="G61" s="106" t="e">
        <f t="shared" si="11"/>
        <v>#VALUE!</v>
      </c>
      <c r="I61" s="105"/>
      <c r="J61" s="105"/>
      <c r="K61" s="47"/>
    </row>
    <row r="62" spans="1:13" s="45" customFormat="1" ht="12.75" customHeight="1">
      <c r="A62" s="1"/>
      <c r="B62" s="140">
        <f t="shared" si="5"/>
        <v>0</v>
      </c>
      <c r="C62" s="106">
        <f t="shared" si="6"/>
        <v>0</v>
      </c>
      <c r="D62" s="102">
        <f t="shared" si="7"/>
        <v>0</v>
      </c>
      <c r="E62" s="106" t="e">
        <f t="shared" si="9"/>
        <v>#VALUE!</v>
      </c>
      <c r="F62" s="106" t="e">
        <f t="shared" si="10"/>
        <v>#VALUE!</v>
      </c>
      <c r="G62" s="106" t="e">
        <f t="shared" si="11"/>
        <v>#VALUE!</v>
      </c>
      <c r="I62" s="105"/>
      <c r="J62" s="105"/>
      <c r="K62" s="47"/>
    </row>
    <row r="63" spans="1:13" s="45" customFormat="1" ht="12.75" customHeight="1">
      <c r="A63" s="1"/>
      <c r="B63" s="140">
        <f t="shared" si="5"/>
        <v>0</v>
      </c>
      <c r="C63" s="106">
        <f t="shared" si="6"/>
        <v>0</v>
      </c>
      <c r="D63" s="102">
        <f t="shared" si="7"/>
        <v>0</v>
      </c>
      <c r="E63" s="106" t="e">
        <f t="shared" si="9"/>
        <v>#VALUE!</v>
      </c>
      <c r="F63" s="106" t="e">
        <f t="shared" si="10"/>
        <v>#VALUE!</v>
      </c>
      <c r="G63" s="106" t="e">
        <f t="shared" si="11"/>
        <v>#VALUE!</v>
      </c>
      <c r="I63" s="105"/>
      <c r="J63" s="105"/>
      <c r="K63" s="47"/>
    </row>
    <row r="64" spans="1:13" s="45" customFormat="1" ht="12.75" customHeight="1">
      <c r="A64" s="1"/>
      <c r="B64" s="140">
        <f t="shared" si="5"/>
        <v>0</v>
      </c>
      <c r="C64" s="106">
        <f t="shared" si="6"/>
        <v>0</v>
      </c>
      <c r="D64" s="102">
        <f t="shared" si="7"/>
        <v>0</v>
      </c>
      <c r="E64" s="106" t="e">
        <f t="shared" si="9"/>
        <v>#VALUE!</v>
      </c>
      <c r="F64" s="106" t="e">
        <f t="shared" si="10"/>
        <v>#VALUE!</v>
      </c>
      <c r="G64" s="106" t="e">
        <f t="shared" si="11"/>
        <v>#VALUE!</v>
      </c>
      <c r="I64" s="105"/>
      <c r="J64" s="105"/>
      <c r="K64" s="47"/>
    </row>
    <row r="65" spans="1:11" s="45" customFormat="1" ht="12.75" customHeight="1">
      <c r="A65" s="1"/>
      <c r="B65" s="140">
        <f t="shared" si="5"/>
        <v>0</v>
      </c>
      <c r="C65" s="106">
        <f t="shared" si="6"/>
        <v>0</v>
      </c>
      <c r="D65" s="102">
        <f t="shared" si="7"/>
        <v>0</v>
      </c>
      <c r="E65" s="106" t="e">
        <f t="shared" si="9"/>
        <v>#VALUE!</v>
      </c>
      <c r="F65" s="106" t="e">
        <f t="shared" si="10"/>
        <v>#VALUE!</v>
      </c>
      <c r="G65" s="106" t="e">
        <f t="shared" si="11"/>
        <v>#VALUE!</v>
      </c>
      <c r="I65" s="105"/>
      <c r="J65" s="105"/>
      <c r="K65" s="47"/>
    </row>
    <row r="66" spans="1:11" s="45" customFormat="1" ht="12.75" customHeight="1">
      <c r="A66" s="1"/>
      <c r="B66" s="140">
        <f t="shared" si="5"/>
        <v>0</v>
      </c>
      <c r="C66" s="106">
        <f t="shared" si="6"/>
        <v>0</v>
      </c>
      <c r="D66" s="102">
        <f t="shared" si="7"/>
        <v>0</v>
      </c>
      <c r="E66" s="106" t="e">
        <f t="shared" si="9"/>
        <v>#VALUE!</v>
      </c>
      <c r="F66" s="106" t="e">
        <f t="shared" si="10"/>
        <v>#VALUE!</v>
      </c>
      <c r="G66" s="106" t="e">
        <f t="shared" si="11"/>
        <v>#VALUE!</v>
      </c>
      <c r="I66" s="105"/>
      <c r="J66" s="105"/>
      <c r="K66" s="47"/>
    </row>
    <row r="67" spans="1:11" s="45" customFormat="1" ht="12.75" customHeight="1">
      <c r="A67" s="1"/>
      <c r="B67" s="140">
        <f t="shared" si="5"/>
        <v>0</v>
      </c>
      <c r="C67" s="106">
        <f t="shared" si="6"/>
        <v>0</v>
      </c>
      <c r="D67" s="102">
        <f t="shared" si="7"/>
        <v>0</v>
      </c>
      <c r="E67" s="106" t="e">
        <f t="shared" si="9"/>
        <v>#VALUE!</v>
      </c>
      <c r="F67" s="106" t="e">
        <f t="shared" si="10"/>
        <v>#VALUE!</v>
      </c>
      <c r="G67" s="106" t="e">
        <f t="shared" si="11"/>
        <v>#VALUE!</v>
      </c>
      <c r="I67" s="105"/>
      <c r="J67" s="105"/>
      <c r="K67" s="47"/>
    </row>
    <row r="68" spans="1:11" s="45" customFormat="1" ht="12.75" customHeight="1">
      <c r="A68" s="1"/>
      <c r="B68" s="140">
        <f t="shared" si="5"/>
        <v>0</v>
      </c>
      <c r="C68" s="106">
        <f t="shared" si="6"/>
        <v>0</v>
      </c>
      <c r="D68" s="102">
        <f t="shared" si="7"/>
        <v>0</v>
      </c>
      <c r="E68" s="106" t="e">
        <f t="shared" si="9"/>
        <v>#VALUE!</v>
      </c>
      <c r="F68" s="106" t="e">
        <f t="shared" si="10"/>
        <v>#VALUE!</v>
      </c>
      <c r="G68" s="106" t="e">
        <f t="shared" si="11"/>
        <v>#VALUE!</v>
      </c>
      <c r="I68" s="105"/>
      <c r="J68" s="105"/>
      <c r="K68" s="47"/>
    </row>
    <row r="69" spans="1:11" s="45" customFormat="1" ht="12.75" customHeight="1">
      <c r="A69" s="1"/>
      <c r="B69" s="140">
        <f t="shared" si="5"/>
        <v>0</v>
      </c>
      <c r="C69" s="106">
        <f t="shared" si="6"/>
        <v>0</v>
      </c>
      <c r="D69" s="102">
        <f t="shared" si="7"/>
        <v>0</v>
      </c>
      <c r="E69" s="106" t="e">
        <f t="shared" si="9"/>
        <v>#VALUE!</v>
      </c>
      <c r="F69" s="106" t="e">
        <f t="shared" si="10"/>
        <v>#VALUE!</v>
      </c>
      <c r="G69" s="106" t="e">
        <f t="shared" si="11"/>
        <v>#VALUE!</v>
      </c>
      <c r="I69" s="105"/>
      <c r="J69" s="105"/>
      <c r="K69" s="47"/>
    </row>
    <row r="70" spans="1:11" s="45" customFormat="1" ht="12.75" customHeight="1">
      <c r="A70" s="1"/>
      <c r="B70" s="140">
        <f t="shared" si="5"/>
        <v>0</v>
      </c>
      <c r="C70" s="106">
        <f t="shared" si="6"/>
        <v>0</v>
      </c>
      <c r="D70" s="102">
        <f t="shared" si="7"/>
        <v>0</v>
      </c>
      <c r="E70" s="106" t="e">
        <f t="shared" si="8"/>
        <v>#VALUE!</v>
      </c>
      <c r="F70" s="106" t="e">
        <f t="shared" si="8"/>
        <v>#VALUE!</v>
      </c>
      <c r="G70" s="106" t="e">
        <f t="shared" si="8"/>
        <v>#VALUE!</v>
      </c>
      <c r="I70" s="105"/>
      <c r="J70" s="105"/>
      <c r="K70" s="47"/>
    </row>
    <row r="71" spans="1:11" s="45" customFormat="1" ht="12.75" customHeight="1">
      <c r="A71" s="1"/>
      <c r="B71" s="140">
        <f t="shared" si="5"/>
        <v>0</v>
      </c>
      <c r="C71" s="106">
        <f t="shared" si="6"/>
        <v>0</v>
      </c>
      <c r="D71" s="102">
        <f t="shared" si="7"/>
        <v>0</v>
      </c>
      <c r="E71" s="106" t="e">
        <f t="shared" si="8"/>
        <v>#VALUE!</v>
      </c>
      <c r="F71" s="106" t="e">
        <f t="shared" si="8"/>
        <v>#VALUE!</v>
      </c>
      <c r="G71" s="106" t="e">
        <f t="shared" si="8"/>
        <v>#VALUE!</v>
      </c>
      <c r="I71" s="105"/>
      <c r="J71" s="105"/>
      <c r="K71" s="47"/>
    </row>
    <row r="72" spans="1:11" s="45" customFormat="1" ht="12.75" customHeight="1">
      <c r="A72" s="67" t="s">
        <v>44</v>
      </c>
      <c r="B72" s="110">
        <f t="shared" ref="B72:G72" si="12">SUM(B58:B71)</f>
        <v>0.83627254225832026</v>
      </c>
      <c r="C72" s="110">
        <f t="shared" si="12"/>
        <v>0.22286251002001908</v>
      </c>
      <c r="D72" s="110">
        <f t="shared" si="12"/>
        <v>2.2286251002001913E-2</v>
      </c>
      <c r="E72" s="110" t="e">
        <f t="shared" si="12"/>
        <v>#VALUE!</v>
      </c>
      <c r="F72" s="110" t="e">
        <f t="shared" si="12"/>
        <v>#VALUE!</v>
      </c>
      <c r="G72" s="110" t="e">
        <f t="shared" si="12"/>
        <v>#VALUE!</v>
      </c>
    </row>
    <row r="73" spans="1:11">
      <c r="B73" s="48"/>
      <c r="D73" s="49"/>
    </row>
    <row r="74" spans="1:11">
      <c r="A74" s="111" t="s">
        <v>19</v>
      </c>
      <c r="H74" s="141" t="s">
        <v>20</v>
      </c>
    </row>
    <row r="75" spans="1:11">
      <c r="A75" s="113" t="s">
        <v>28</v>
      </c>
      <c r="B75" s="114" t="s">
        <v>127</v>
      </c>
      <c r="H75" s="115" t="s">
        <v>21</v>
      </c>
    </row>
    <row r="76" spans="1:11">
      <c r="A76" s="113" t="s">
        <v>29</v>
      </c>
      <c r="B76" s="114" t="s">
        <v>30</v>
      </c>
      <c r="H76" s="117" t="s">
        <v>22</v>
      </c>
    </row>
    <row r="77" spans="1:11">
      <c r="A77" s="113" t="s">
        <v>31</v>
      </c>
      <c r="B77" s="114" t="s">
        <v>32</v>
      </c>
      <c r="H77" s="117" t="s">
        <v>40</v>
      </c>
    </row>
    <row r="78" spans="1:11">
      <c r="A78" s="113" t="s">
        <v>33</v>
      </c>
      <c r="B78" s="114" t="s">
        <v>34</v>
      </c>
      <c r="H78" s="117" t="s">
        <v>23</v>
      </c>
    </row>
    <row r="79" spans="1:11">
      <c r="A79" s="113" t="s">
        <v>35</v>
      </c>
      <c r="B79" s="114" t="s">
        <v>36</v>
      </c>
    </row>
    <row r="80" spans="1:11">
      <c r="A80" s="113" t="s">
        <v>78</v>
      </c>
      <c r="B80" s="114" t="s">
        <v>37</v>
      </c>
    </row>
    <row r="81" spans="1:2">
      <c r="A81" s="113" t="s">
        <v>79</v>
      </c>
      <c r="B81" s="114" t="s">
        <v>80</v>
      </c>
    </row>
  </sheetData>
  <sheetProtection algorithmName="SHA-512" hashValue="yxPpajC+I7zA0J0y/u0Pn9GGDTpbfxgU+xkvTBF9p7b/Up2hcnnRjv3oAFwbRcQi4ziQk+bUCf/fclHN/I5ADg==" saltValue="FL+M/yddJKPEuWrZyXsEsA==" spinCount="100000" sheet="1" objects="1" scenarios="1"/>
  <mergeCells count="3">
    <mergeCell ref="A3:J6"/>
    <mergeCell ref="A8:J8"/>
    <mergeCell ref="A10:J12"/>
  </mergeCells>
  <phoneticPr fontId="6" type="noConversion"/>
  <pageMargins left="1" right="1" top="1" bottom="1" header="0.5" footer="0.5"/>
  <pageSetup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2"/>
  <sheetViews>
    <sheetView zoomScaleNormal="100" workbookViewId="0"/>
  </sheetViews>
  <sheetFormatPr defaultColWidth="6" defaultRowHeight="12.75"/>
  <cols>
    <col min="1" max="1" width="32.33203125" style="41" customWidth="1"/>
    <col min="2" max="7" width="11.77734375" style="41" customWidth="1"/>
    <col min="8" max="8" width="10" style="41" customWidth="1"/>
    <col min="9" max="9" width="10.77734375" style="41" customWidth="1"/>
    <col min="10" max="10" width="10.88671875" style="41" customWidth="1"/>
    <col min="11" max="11" width="15.88671875" style="41" bestFit="1" customWidth="1"/>
    <col min="12" max="16384" width="6" style="41"/>
  </cols>
  <sheetData>
    <row r="1" spans="1:27" s="42" customFormat="1">
      <c r="A1" s="41"/>
      <c r="B1" s="41"/>
      <c r="D1" s="43"/>
      <c r="E1" s="44" t="s">
        <v>57</v>
      </c>
      <c r="F1" s="41"/>
      <c r="G1" s="43"/>
      <c r="H1" s="43"/>
      <c r="I1" s="43"/>
      <c r="J1" s="45"/>
      <c r="K1" s="46"/>
      <c r="L1" s="47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s="42" customFormat="1">
      <c r="A2" s="41"/>
      <c r="B2" s="41"/>
      <c r="D2" s="48"/>
      <c r="E2" s="48"/>
      <c r="F2" s="41"/>
      <c r="G2" s="49"/>
      <c r="H2" s="41"/>
      <c r="I2" s="41"/>
      <c r="J2" s="45"/>
      <c r="K2" s="45"/>
      <c r="L2" s="47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s="42" customFormat="1">
      <c r="A3" s="12" t="s">
        <v>130</v>
      </c>
      <c r="B3" s="12"/>
      <c r="C3" s="12"/>
      <c r="D3" s="12"/>
      <c r="E3" s="12"/>
      <c r="F3" s="12"/>
      <c r="G3" s="12"/>
      <c r="H3" s="12"/>
      <c r="I3" s="12"/>
      <c r="J3" s="12"/>
      <c r="K3" s="45"/>
      <c r="L3" s="47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s="42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45"/>
      <c r="L4" s="47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42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45"/>
      <c r="L5" s="47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s="42" customFormat="1">
      <c r="A6" s="12"/>
      <c r="B6" s="12"/>
      <c r="C6" s="12"/>
      <c r="D6" s="12"/>
      <c r="E6" s="12"/>
      <c r="F6" s="12"/>
      <c r="G6" s="12"/>
      <c r="H6" s="12"/>
      <c r="I6" s="12"/>
      <c r="J6" s="12"/>
      <c r="K6" s="45"/>
      <c r="L6" s="47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s="42" customFormat="1">
      <c r="A7" s="5"/>
      <c r="B7" s="5"/>
      <c r="C7" s="6"/>
      <c r="D7" s="7"/>
      <c r="E7" s="5"/>
      <c r="F7" s="6"/>
      <c r="G7" s="6"/>
      <c r="H7" s="6"/>
      <c r="I7" s="5"/>
      <c r="J7" s="6"/>
      <c r="K7" s="45"/>
      <c r="L7" s="47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s="42" customFormat="1">
      <c r="A8" s="13" t="s">
        <v>131</v>
      </c>
      <c r="B8" s="13"/>
      <c r="C8" s="13"/>
      <c r="D8" s="13"/>
      <c r="E8" s="13"/>
      <c r="F8" s="13"/>
      <c r="G8" s="13"/>
      <c r="H8" s="13"/>
      <c r="I8" s="13"/>
      <c r="J8" s="13"/>
      <c r="K8" s="45"/>
      <c r="L8" s="47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s="42" customFormat="1">
      <c r="A9" s="5"/>
      <c r="B9" s="5"/>
      <c r="C9" s="6"/>
      <c r="D9" s="7"/>
      <c r="E9" s="5"/>
      <c r="F9" s="6"/>
      <c r="G9" s="6"/>
      <c r="H9" s="5"/>
      <c r="I9" s="5"/>
      <c r="J9" s="6"/>
      <c r="K9" s="45"/>
      <c r="L9" s="47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s="42" customFormat="1">
      <c r="A10" s="12" t="s">
        <v>132</v>
      </c>
      <c r="B10" s="12"/>
      <c r="C10" s="12"/>
      <c r="D10" s="12"/>
      <c r="E10" s="12"/>
      <c r="F10" s="12"/>
      <c r="G10" s="12"/>
      <c r="H10" s="12"/>
      <c r="I10" s="12"/>
      <c r="J10" s="12"/>
      <c r="K10" s="41"/>
      <c r="L10" s="47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s="42" customForma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41"/>
      <c r="L11" s="47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s="42" customForma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41"/>
      <c r="L12" s="47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s="42" customFormat="1">
      <c r="A13" s="41"/>
      <c r="B13" s="41"/>
      <c r="C13" s="44"/>
      <c r="D13" s="50"/>
      <c r="E13" s="41"/>
      <c r="F13" s="41"/>
      <c r="G13" s="51"/>
      <c r="H13" s="51"/>
      <c r="I13" s="41"/>
      <c r="J13" s="41"/>
      <c r="K13" s="41"/>
      <c r="L13" s="47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s="42" customFormat="1">
      <c r="A14" s="41"/>
      <c r="B14" s="41"/>
      <c r="C14" s="41"/>
      <c r="D14" s="48"/>
      <c r="E14" s="48"/>
      <c r="F14" s="48"/>
      <c r="G14" s="49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s="42" customFormat="1">
      <c r="A15" s="52" t="s">
        <v>56</v>
      </c>
      <c r="B15" s="41"/>
      <c r="C15" s="41"/>
      <c r="D15" s="41"/>
      <c r="E15" s="41"/>
      <c r="F15" s="41"/>
      <c r="G15" s="41"/>
      <c r="H15" s="41"/>
      <c r="I15" s="53"/>
      <c r="J15" s="54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s="42" customFormat="1">
      <c r="A16" s="55" t="s">
        <v>58</v>
      </c>
      <c r="B16" s="41"/>
      <c r="C16" s="41"/>
      <c r="D16" s="41"/>
      <c r="E16" s="41"/>
      <c r="F16" s="41"/>
      <c r="G16" s="41"/>
      <c r="H16" s="41"/>
      <c r="I16" s="53"/>
      <c r="J16" s="54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s="42" customFormat="1">
      <c r="A17" s="56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s="57" customFormat="1">
      <c r="A18" s="41" t="s">
        <v>59</v>
      </c>
      <c r="B18" s="41"/>
      <c r="C18" s="41"/>
      <c r="D18" s="41"/>
      <c r="E18" s="41"/>
      <c r="F18" s="41"/>
      <c r="G18" s="41"/>
      <c r="H18" s="41"/>
      <c r="I18" s="41"/>
      <c r="J18" s="47"/>
      <c r="K18" s="47"/>
      <c r="L18" s="47"/>
      <c r="M18" s="47"/>
      <c r="N18" s="47"/>
      <c r="O18" s="47"/>
      <c r="P18" s="47"/>
      <c r="Q18" s="47"/>
    </row>
    <row r="19" spans="1:27" s="57" customFormat="1" ht="66" customHeight="1">
      <c r="A19" s="58" t="s">
        <v>1</v>
      </c>
      <c r="B19" s="59" t="s">
        <v>60</v>
      </c>
      <c r="C19" s="60" t="s">
        <v>61</v>
      </c>
      <c r="D19" s="60" t="s">
        <v>3</v>
      </c>
      <c r="E19" s="61" t="s">
        <v>125</v>
      </c>
      <c r="F19" s="60" t="s">
        <v>4</v>
      </c>
      <c r="G19" s="60" t="s">
        <v>5</v>
      </c>
      <c r="H19" s="60" t="s">
        <v>6</v>
      </c>
      <c r="I19" s="60" t="s">
        <v>7</v>
      </c>
      <c r="J19" s="62" t="s">
        <v>62</v>
      </c>
      <c r="K19" s="47"/>
      <c r="L19" s="47"/>
      <c r="M19" s="47"/>
      <c r="N19" s="47"/>
      <c r="O19" s="47"/>
      <c r="P19" s="47"/>
      <c r="Q19" s="47"/>
    </row>
    <row r="20" spans="1:27" s="57" customFormat="1">
      <c r="A20" s="8" t="s">
        <v>25</v>
      </c>
      <c r="B20" s="9">
        <v>1</v>
      </c>
      <c r="C20" s="9">
        <v>1</v>
      </c>
      <c r="D20" s="63">
        <f t="shared" ref="D20:D33" si="0">B20*C20</f>
        <v>1</v>
      </c>
      <c r="E20" s="9">
        <v>1</v>
      </c>
      <c r="F20" s="64">
        <f t="shared" ref="F20:F33" si="1">D20*E20</f>
        <v>1</v>
      </c>
      <c r="G20" s="10">
        <v>10000</v>
      </c>
      <c r="H20" s="65">
        <f t="shared" ref="H20:H33" si="2">G20/5280</f>
        <v>1.893939393939394</v>
      </c>
      <c r="I20" s="64">
        <f t="shared" ref="I20:I33" si="3">D20*H20</f>
        <v>1.893939393939394</v>
      </c>
      <c r="J20" s="63">
        <f t="shared" ref="J20:J33" si="4">I20*365</f>
        <v>691.28787878787887</v>
      </c>
      <c r="K20" s="47"/>
      <c r="L20" s="47"/>
      <c r="M20" s="47"/>
      <c r="N20" s="47"/>
      <c r="O20" s="47"/>
      <c r="P20" s="47"/>
      <c r="Q20" s="47"/>
    </row>
    <row r="21" spans="1:27" s="57" customFormat="1">
      <c r="A21" s="8" t="s">
        <v>26</v>
      </c>
      <c r="B21" s="9">
        <v>1</v>
      </c>
      <c r="C21" s="9">
        <v>1</v>
      </c>
      <c r="D21" s="63">
        <f t="shared" si="0"/>
        <v>1</v>
      </c>
      <c r="E21" s="9">
        <v>1</v>
      </c>
      <c r="F21" s="64">
        <f t="shared" si="1"/>
        <v>1</v>
      </c>
      <c r="G21" s="10">
        <v>10000</v>
      </c>
      <c r="H21" s="65">
        <f t="shared" si="2"/>
        <v>1.893939393939394</v>
      </c>
      <c r="I21" s="64">
        <f t="shared" si="3"/>
        <v>1.893939393939394</v>
      </c>
      <c r="J21" s="63">
        <f t="shared" si="4"/>
        <v>691.28787878787887</v>
      </c>
      <c r="K21" s="47"/>
      <c r="L21" s="47"/>
      <c r="M21" s="47"/>
      <c r="N21" s="47"/>
      <c r="O21" s="47"/>
      <c r="P21" s="47"/>
      <c r="Q21" s="47"/>
    </row>
    <row r="22" spans="1:27" s="57" customFormat="1">
      <c r="A22" s="8"/>
      <c r="B22" s="9"/>
      <c r="C22" s="9"/>
      <c r="D22" s="63">
        <f t="shared" si="0"/>
        <v>0</v>
      </c>
      <c r="E22" s="9"/>
      <c r="F22" s="64">
        <f t="shared" si="1"/>
        <v>0</v>
      </c>
      <c r="G22" s="10"/>
      <c r="H22" s="65">
        <f t="shared" si="2"/>
        <v>0</v>
      </c>
      <c r="I22" s="64">
        <f t="shared" si="3"/>
        <v>0</v>
      </c>
      <c r="J22" s="63">
        <f t="shared" si="4"/>
        <v>0</v>
      </c>
      <c r="K22" s="47"/>
      <c r="L22" s="47"/>
      <c r="M22" s="47"/>
      <c r="N22" s="47"/>
      <c r="O22" s="47"/>
      <c r="P22" s="47"/>
      <c r="Q22" s="47"/>
    </row>
    <row r="23" spans="1:27" s="57" customFormat="1">
      <c r="A23" s="8"/>
      <c r="B23" s="9"/>
      <c r="C23" s="9"/>
      <c r="D23" s="63">
        <f t="shared" si="0"/>
        <v>0</v>
      </c>
      <c r="E23" s="9"/>
      <c r="F23" s="64">
        <f t="shared" si="1"/>
        <v>0</v>
      </c>
      <c r="G23" s="10"/>
      <c r="H23" s="65">
        <f t="shared" si="2"/>
        <v>0</v>
      </c>
      <c r="I23" s="64">
        <f t="shared" si="3"/>
        <v>0</v>
      </c>
      <c r="J23" s="63">
        <f t="shared" si="4"/>
        <v>0</v>
      </c>
      <c r="K23" s="47"/>
      <c r="L23" s="47"/>
      <c r="M23" s="47"/>
      <c r="N23" s="47"/>
      <c r="O23" s="47"/>
      <c r="P23" s="47"/>
      <c r="Q23" s="47"/>
    </row>
    <row r="24" spans="1:27" s="57" customFormat="1">
      <c r="A24" s="8"/>
      <c r="B24" s="9"/>
      <c r="C24" s="9"/>
      <c r="D24" s="63">
        <f t="shared" si="0"/>
        <v>0</v>
      </c>
      <c r="E24" s="9"/>
      <c r="F24" s="64">
        <f t="shared" si="1"/>
        <v>0</v>
      </c>
      <c r="G24" s="10"/>
      <c r="H24" s="65">
        <f t="shared" si="2"/>
        <v>0</v>
      </c>
      <c r="I24" s="64">
        <f t="shared" si="3"/>
        <v>0</v>
      </c>
      <c r="J24" s="63">
        <f t="shared" si="4"/>
        <v>0</v>
      </c>
      <c r="K24" s="47"/>
      <c r="L24" s="47"/>
      <c r="M24" s="47"/>
      <c r="N24" s="47"/>
      <c r="O24" s="47"/>
      <c r="P24" s="47"/>
      <c r="Q24" s="47"/>
    </row>
    <row r="25" spans="1:27" s="57" customFormat="1">
      <c r="A25" s="8"/>
      <c r="B25" s="9"/>
      <c r="C25" s="9"/>
      <c r="D25" s="63">
        <f t="shared" si="0"/>
        <v>0</v>
      </c>
      <c r="E25" s="9"/>
      <c r="F25" s="64">
        <f t="shared" si="1"/>
        <v>0</v>
      </c>
      <c r="G25" s="10"/>
      <c r="H25" s="65">
        <f t="shared" si="2"/>
        <v>0</v>
      </c>
      <c r="I25" s="64">
        <f t="shared" si="3"/>
        <v>0</v>
      </c>
      <c r="J25" s="63">
        <f t="shared" si="4"/>
        <v>0</v>
      </c>
      <c r="K25" s="47"/>
      <c r="L25" s="47"/>
      <c r="M25" s="47"/>
      <c r="N25" s="47"/>
      <c r="O25" s="47"/>
      <c r="P25" s="47"/>
      <c r="Q25" s="47"/>
    </row>
    <row r="26" spans="1:27" s="57" customFormat="1">
      <c r="A26" s="8"/>
      <c r="B26" s="9"/>
      <c r="C26" s="9"/>
      <c r="D26" s="63">
        <f t="shared" si="0"/>
        <v>0</v>
      </c>
      <c r="E26" s="9"/>
      <c r="F26" s="64">
        <f t="shared" si="1"/>
        <v>0</v>
      </c>
      <c r="G26" s="10"/>
      <c r="H26" s="65">
        <f t="shared" si="2"/>
        <v>0</v>
      </c>
      <c r="I26" s="64">
        <f t="shared" si="3"/>
        <v>0</v>
      </c>
      <c r="J26" s="63">
        <f t="shared" si="4"/>
        <v>0</v>
      </c>
      <c r="K26" s="47"/>
      <c r="L26" s="47"/>
      <c r="M26" s="47"/>
      <c r="N26" s="47"/>
      <c r="O26" s="47"/>
      <c r="P26" s="47"/>
      <c r="Q26" s="47"/>
    </row>
    <row r="27" spans="1:27" s="57" customFormat="1">
      <c r="A27" s="8"/>
      <c r="B27" s="9"/>
      <c r="C27" s="9"/>
      <c r="D27" s="63">
        <f t="shared" si="0"/>
        <v>0</v>
      </c>
      <c r="E27" s="9"/>
      <c r="F27" s="64">
        <f t="shared" si="1"/>
        <v>0</v>
      </c>
      <c r="G27" s="10"/>
      <c r="H27" s="65">
        <f t="shared" si="2"/>
        <v>0</v>
      </c>
      <c r="I27" s="64">
        <f t="shared" si="3"/>
        <v>0</v>
      </c>
      <c r="J27" s="63">
        <f t="shared" si="4"/>
        <v>0</v>
      </c>
      <c r="K27" s="47"/>
      <c r="L27" s="47"/>
      <c r="M27" s="47"/>
      <c r="N27" s="47"/>
      <c r="O27" s="47"/>
      <c r="P27" s="47"/>
      <c r="Q27" s="47"/>
    </row>
    <row r="28" spans="1:27" s="57" customFormat="1">
      <c r="A28" s="8"/>
      <c r="B28" s="9"/>
      <c r="C28" s="9"/>
      <c r="D28" s="63">
        <f t="shared" si="0"/>
        <v>0</v>
      </c>
      <c r="E28" s="9"/>
      <c r="F28" s="64">
        <f t="shared" si="1"/>
        <v>0</v>
      </c>
      <c r="G28" s="10"/>
      <c r="H28" s="65">
        <f t="shared" si="2"/>
        <v>0</v>
      </c>
      <c r="I28" s="64">
        <f t="shared" si="3"/>
        <v>0</v>
      </c>
      <c r="J28" s="63">
        <f t="shared" si="4"/>
        <v>0</v>
      </c>
      <c r="K28" s="47"/>
      <c r="L28" s="47"/>
      <c r="M28" s="47"/>
      <c r="N28" s="47"/>
      <c r="O28" s="47"/>
      <c r="P28" s="47"/>
      <c r="Q28" s="47"/>
    </row>
    <row r="29" spans="1:27" s="57" customFormat="1">
      <c r="A29" s="8"/>
      <c r="B29" s="9"/>
      <c r="C29" s="9"/>
      <c r="D29" s="63">
        <f t="shared" si="0"/>
        <v>0</v>
      </c>
      <c r="E29" s="9"/>
      <c r="F29" s="64">
        <f t="shared" si="1"/>
        <v>0</v>
      </c>
      <c r="G29" s="10"/>
      <c r="H29" s="65">
        <f t="shared" si="2"/>
        <v>0</v>
      </c>
      <c r="I29" s="64">
        <f t="shared" si="3"/>
        <v>0</v>
      </c>
      <c r="J29" s="63">
        <f t="shared" si="4"/>
        <v>0</v>
      </c>
      <c r="K29" s="47"/>
      <c r="L29" s="47"/>
      <c r="M29" s="47"/>
      <c r="N29" s="47"/>
      <c r="O29" s="47"/>
      <c r="P29" s="47"/>
      <c r="Q29" s="47"/>
    </row>
    <row r="30" spans="1:27" s="57" customFormat="1">
      <c r="A30" s="8"/>
      <c r="B30" s="9"/>
      <c r="C30" s="9"/>
      <c r="D30" s="63">
        <f t="shared" si="0"/>
        <v>0</v>
      </c>
      <c r="E30" s="9"/>
      <c r="F30" s="64">
        <f t="shared" si="1"/>
        <v>0</v>
      </c>
      <c r="G30" s="10"/>
      <c r="H30" s="65">
        <f t="shared" si="2"/>
        <v>0</v>
      </c>
      <c r="I30" s="64">
        <f t="shared" si="3"/>
        <v>0</v>
      </c>
      <c r="J30" s="63">
        <f t="shared" si="4"/>
        <v>0</v>
      </c>
      <c r="K30" s="47"/>
      <c r="L30" s="47"/>
      <c r="M30" s="47"/>
      <c r="N30" s="47"/>
      <c r="O30" s="47"/>
      <c r="P30" s="47"/>
      <c r="Q30" s="47"/>
    </row>
    <row r="31" spans="1:27" s="57" customFormat="1">
      <c r="A31" s="8"/>
      <c r="B31" s="9"/>
      <c r="C31" s="9"/>
      <c r="D31" s="63">
        <f t="shared" si="0"/>
        <v>0</v>
      </c>
      <c r="E31" s="9"/>
      <c r="F31" s="64">
        <f t="shared" si="1"/>
        <v>0</v>
      </c>
      <c r="G31" s="10"/>
      <c r="H31" s="65">
        <f t="shared" si="2"/>
        <v>0</v>
      </c>
      <c r="I31" s="64">
        <f t="shared" si="3"/>
        <v>0</v>
      </c>
      <c r="J31" s="63">
        <f t="shared" si="4"/>
        <v>0</v>
      </c>
      <c r="K31" s="47"/>
      <c r="L31" s="47"/>
      <c r="M31" s="47"/>
      <c r="N31" s="47"/>
      <c r="O31" s="47"/>
      <c r="P31" s="47"/>
      <c r="Q31" s="47"/>
    </row>
    <row r="32" spans="1:27" s="57" customFormat="1">
      <c r="A32" s="8"/>
      <c r="B32" s="9"/>
      <c r="C32" s="9"/>
      <c r="D32" s="63">
        <f t="shared" si="0"/>
        <v>0</v>
      </c>
      <c r="E32" s="9"/>
      <c r="F32" s="64">
        <f t="shared" si="1"/>
        <v>0</v>
      </c>
      <c r="G32" s="10"/>
      <c r="H32" s="65">
        <f t="shared" si="2"/>
        <v>0</v>
      </c>
      <c r="I32" s="64">
        <f t="shared" si="3"/>
        <v>0</v>
      </c>
      <c r="J32" s="63">
        <f t="shared" si="4"/>
        <v>0</v>
      </c>
      <c r="K32" s="47"/>
      <c r="L32" s="47"/>
      <c r="M32" s="47"/>
      <c r="N32" s="47"/>
      <c r="O32" s="47"/>
      <c r="P32" s="47"/>
      <c r="Q32" s="47"/>
    </row>
    <row r="33" spans="1:17" s="57" customFormat="1">
      <c r="A33" s="8"/>
      <c r="B33" s="9"/>
      <c r="C33" s="9"/>
      <c r="D33" s="63">
        <f t="shared" si="0"/>
        <v>0</v>
      </c>
      <c r="E33" s="9"/>
      <c r="F33" s="64">
        <f t="shared" si="1"/>
        <v>0</v>
      </c>
      <c r="G33" s="10"/>
      <c r="H33" s="65">
        <f t="shared" si="2"/>
        <v>0</v>
      </c>
      <c r="I33" s="64">
        <f t="shared" si="3"/>
        <v>0</v>
      </c>
      <c r="J33" s="63">
        <f t="shared" si="4"/>
        <v>0</v>
      </c>
      <c r="K33" s="47"/>
      <c r="L33" s="47"/>
      <c r="M33" s="47"/>
      <c r="N33" s="47"/>
      <c r="O33" s="47"/>
      <c r="P33" s="47"/>
      <c r="Q33" s="47"/>
    </row>
    <row r="34" spans="1:17" s="57" customFormat="1">
      <c r="B34" s="66"/>
      <c r="C34" s="67" t="s">
        <v>44</v>
      </c>
      <c r="D34" s="68">
        <f>SUM(D20:D33)</f>
        <v>2</v>
      </c>
      <c r="E34" s="69"/>
      <c r="F34" s="68">
        <f>SUM(F20:F33)</f>
        <v>2</v>
      </c>
      <c r="G34" s="52"/>
      <c r="H34" s="52"/>
      <c r="I34" s="68">
        <f>SUM(I20:I33)</f>
        <v>3.7878787878787881</v>
      </c>
      <c r="J34" s="68">
        <f>SUM(J20:J33)</f>
        <v>1382.5757575757577</v>
      </c>
      <c r="K34" s="47"/>
      <c r="L34" s="47"/>
      <c r="M34" s="47"/>
      <c r="N34" s="47"/>
      <c r="O34" s="47"/>
      <c r="P34" s="47"/>
      <c r="Q34" s="47"/>
    </row>
    <row r="35" spans="1:17">
      <c r="C35" s="43"/>
      <c r="D35" s="43"/>
      <c r="E35" s="43"/>
    </row>
    <row r="36" spans="1:17">
      <c r="A36" s="48" t="s">
        <v>45</v>
      </c>
      <c r="B36" s="70">
        <f>F34/D34</f>
        <v>1</v>
      </c>
      <c r="C36" s="41" t="s">
        <v>8</v>
      </c>
      <c r="E36" s="71"/>
    </row>
    <row r="37" spans="1:17">
      <c r="A37" s="48" t="s">
        <v>46</v>
      </c>
      <c r="B37" s="72">
        <f>I34/D34</f>
        <v>1.893939393939394</v>
      </c>
      <c r="C37" s="41" t="s">
        <v>9</v>
      </c>
      <c r="E37" s="73"/>
    </row>
    <row r="39" spans="1:17">
      <c r="A39" s="48" t="s">
        <v>47</v>
      </c>
      <c r="B39" s="41" t="s">
        <v>63</v>
      </c>
    </row>
    <row r="40" spans="1:17">
      <c r="A40" s="48"/>
    </row>
    <row r="41" spans="1:17">
      <c r="A41" s="48"/>
      <c r="B41" s="74" t="s">
        <v>11</v>
      </c>
      <c r="C41" s="75" t="s">
        <v>12</v>
      </c>
      <c r="D41" s="76" t="s">
        <v>39</v>
      </c>
    </row>
    <row r="42" spans="1:17">
      <c r="A42" s="48" t="s">
        <v>48</v>
      </c>
      <c r="B42" s="77">
        <v>1.0999999999999999E-2</v>
      </c>
      <c r="C42" s="78">
        <v>2.2000000000000001E-3</v>
      </c>
      <c r="D42" s="79">
        <v>5.4000000000000001E-4</v>
      </c>
      <c r="E42" s="49" t="s">
        <v>64</v>
      </c>
    </row>
    <row r="43" spans="1:17">
      <c r="A43" s="48" t="s">
        <v>50</v>
      </c>
      <c r="B43" s="80">
        <f>B36</f>
        <v>1</v>
      </c>
      <c r="C43" s="81">
        <f>B36</f>
        <v>1</v>
      </c>
      <c r="D43" s="82">
        <f>B36</f>
        <v>1</v>
      </c>
      <c r="E43" s="49" t="s">
        <v>126</v>
      </c>
    </row>
    <row r="44" spans="1:17">
      <c r="A44" s="48" t="s">
        <v>65</v>
      </c>
      <c r="B44" s="83">
        <v>9.6999999999999993</v>
      </c>
      <c r="C44" s="84">
        <v>9.6999999999999993</v>
      </c>
      <c r="D44" s="85">
        <v>9.6999999999999993</v>
      </c>
      <c r="E44" s="86" t="s">
        <v>66</v>
      </c>
      <c r="F44" s="45"/>
      <c r="G44" s="45"/>
      <c r="H44" s="45"/>
      <c r="I44" s="45"/>
      <c r="J44" s="45"/>
      <c r="K44" s="45"/>
    </row>
    <row r="45" spans="1:17">
      <c r="A45" s="46"/>
      <c r="B45" s="87"/>
      <c r="C45" s="88"/>
      <c r="D45" s="46"/>
      <c r="E45" s="89"/>
      <c r="F45" s="90"/>
      <c r="G45" s="90"/>
      <c r="H45" s="90"/>
      <c r="I45" s="90"/>
      <c r="J45" s="90"/>
      <c r="K45" s="45"/>
    </row>
    <row r="46" spans="1:17">
      <c r="A46" s="49" t="s">
        <v>67</v>
      </c>
      <c r="B46" s="43"/>
      <c r="C46" s="43"/>
    </row>
    <row r="47" spans="1:17">
      <c r="A47" s="48" t="s">
        <v>53</v>
      </c>
      <c r="B47" s="49" t="s">
        <v>68</v>
      </c>
      <c r="C47" s="43"/>
    </row>
    <row r="48" spans="1:17">
      <c r="A48" s="48" t="s">
        <v>69</v>
      </c>
      <c r="B48" s="91">
        <v>125</v>
      </c>
      <c r="C48" s="49" t="s">
        <v>70</v>
      </c>
    </row>
    <row r="49" spans="1:13">
      <c r="A49" s="92" t="s">
        <v>71</v>
      </c>
      <c r="B49" s="77">
        <v>365</v>
      </c>
      <c r="C49" s="49" t="s">
        <v>72</v>
      </c>
    </row>
    <row r="50" spans="1:13">
      <c r="A50" s="46"/>
      <c r="B50" s="87"/>
      <c r="C50" s="88"/>
      <c r="D50" s="46"/>
    </row>
    <row r="51" spans="1:13">
      <c r="A51" s="47"/>
      <c r="B51" s="74" t="s">
        <v>11</v>
      </c>
      <c r="C51" s="75" t="s">
        <v>12</v>
      </c>
      <c r="D51" s="76" t="s">
        <v>39</v>
      </c>
    </row>
    <row r="52" spans="1:13">
      <c r="A52" s="48" t="s">
        <v>47</v>
      </c>
      <c r="B52" s="93">
        <f>B42*((B44)^0.91)*((B43)^1.02)</f>
        <v>8.6967094990494778E-2</v>
      </c>
      <c r="C52" s="94">
        <f>C42*((C44)^0.91)*((C43)^1.02)</f>
        <v>1.7393418998098955E-2</v>
      </c>
      <c r="D52" s="95">
        <f>D42*((D44)^0.91)*((D43)^1.02)</f>
        <v>4.2692937540788345E-3</v>
      </c>
      <c r="E52" s="96" t="s">
        <v>16</v>
      </c>
    </row>
    <row r="53" spans="1:13">
      <c r="A53" s="48" t="s">
        <v>53</v>
      </c>
      <c r="B53" s="93">
        <f>B52*(1-($B$48/(4*$B$49)))</f>
        <v>7.9521282063226395E-2</v>
      </c>
      <c r="C53" s="94">
        <f>C52*(1-($B$48/(4*$B$49)))</f>
        <v>1.5904256412645278E-2</v>
      </c>
      <c r="D53" s="95">
        <f>D52*(1-($B$48/(4*$B$49)))</f>
        <v>3.9037720285583864E-3</v>
      </c>
      <c r="E53" s="96" t="s">
        <v>16</v>
      </c>
      <c r="H53" s="97"/>
      <c r="I53" s="97"/>
      <c r="J53" s="97"/>
      <c r="K53" s="97"/>
    </row>
    <row r="54" spans="1:13" s="45" customFormat="1" ht="12.75" customHeight="1">
      <c r="A54" s="48" t="s">
        <v>55</v>
      </c>
      <c r="B54" s="4" t="s">
        <v>129</v>
      </c>
      <c r="C54" s="4" t="s">
        <v>129</v>
      </c>
      <c r="D54" s="4" t="s">
        <v>129</v>
      </c>
      <c r="E54" s="98" t="s">
        <v>17</v>
      </c>
      <c r="H54" s="47"/>
      <c r="I54" s="47"/>
      <c r="J54" s="47"/>
      <c r="K54" s="47"/>
      <c r="M54" s="97"/>
    </row>
    <row r="55" spans="1:13" s="45" customFormat="1" ht="12.75" customHeight="1">
      <c r="A55" s="46"/>
      <c r="B55" s="99"/>
      <c r="C55" s="99"/>
      <c r="D55" s="99"/>
      <c r="E55" s="89"/>
      <c r="F55" s="90"/>
      <c r="G55" s="90"/>
      <c r="H55" s="90"/>
      <c r="I55" s="90"/>
      <c r="J55" s="90"/>
      <c r="K55" s="47"/>
      <c r="M55" s="47"/>
    </row>
    <row r="56" spans="1:13" s="45" customFormat="1" ht="57" customHeight="1">
      <c r="A56" s="100" t="s">
        <v>18</v>
      </c>
      <c r="B56" s="101" t="s">
        <v>77</v>
      </c>
      <c r="C56" s="101" t="s">
        <v>75</v>
      </c>
      <c r="D56" s="101" t="s">
        <v>76</v>
      </c>
      <c r="E56" s="101" t="s">
        <v>86</v>
      </c>
      <c r="F56" s="101" t="s">
        <v>87</v>
      </c>
      <c r="G56" s="101" t="s">
        <v>88</v>
      </c>
      <c r="H56" s="47"/>
      <c r="I56" s="47"/>
    </row>
    <row r="57" spans="1:13" s="45" customFormat="1" ht="12.75" customHeight="1">
      <c r="A57" s="8" t="s">
        <v>25</v>
      </c>
      <c r="B57" s="102">
        <f t="shared" ref="B57:B70" si="5">B$53*J20/2000</f>
        <v>2.7486049197990189E-2</v>
      </c>
      <c r="C57" s="103">
        <f t="shared" ref="C57:C70" si="6">C$53*J20/2000</f>
        <v>5.4972098395980372E-3</v>
      </c>
      <c r="D57" s="104">
        <f t="shared" ref="D57:D70" si="7">D$53*J20/2000</f>
        <v>1.3493151424467909E-3</v>
      </c>
      <c r="E57" s="102" t="e">
        <f t="shared" ref="E57:G70" si="8">B57*(1-B$54)</f>
        <v>#VALUE!</v>
      </c>
      <c r="F57" s="102" t="e">
        <f t="shared" si="8"/>
        <v>#VALUE!</v>
      </c>
      <c r="G57" s="102" t="e">
        <f t="shared" si="8"/>
        <v>#VALUE!</v>
      </c>
      <c r="H57" s="105"/>
      <c r="I57" s="47"/>
    </row>
    <row r="58" spans="1:13" s="45" customFormat="1" ht="12.75" customHeight="1">
      <c r="A58" s="8" t="s">
        <v>26</v>
      </c>
      <c r="B58" s="106">
        <f t="shared" si="5"/>
        <v>2.7486049197990189E-2</v>
      </c>
      <c r="C58" s="107">
        <f t="shared" si="6"/>
        <v>5.4972098395980372E-3</v>
      </c>
      <c r="D58" s="108">
        <f t="shared" si="7"/>
        <v>1.3493151424467909E-3</v>
      </c>
      <c r="E58" s="102" t="e">
        <f t="shared" si="8"/>
        <v>#VALUE!</v>
      </c>
      <c r="F58" s="102" t="e">
        <f t="shared" si="8"/>
        <v>#VALUE!</v>
      </c>
      <c r="G58" s="102" t="e">
        <f t="shared" si="8"/>
        <v>#VALUE!</v>
      </c>
      <c r="H58" s="105"/>
      <c r="I58" s="47"/>
    </row>
    <row r="59" spans="1:13" s="45" customFormat="1" ht="12.75" customHeight="1">
      <c r="A59" s="8"/>
      <c r="B59" s="106">
        <f t="shared" si="5"/>
        <v>0</v>
      </c>
      <c r="C59" s="107">
        <f t="shared" si="6"/>
        <v>0</v>
      </c>
      <c r="D59" s="108">
        <f t="shared" si="7"/>
        <v>0</v>
      </c>
      <c r="E59" s="102" t="e">
        <f t="shared" ref="E59:E68" si="9">B59*(1-B$54)</f>
        <v>#VALUE!</v>
      </c>
      <c r="F59" s="102" t="e">
        <f t="shared" ref="F59:F68" si="10">C59*(1-C$54)</f>
        <v>#VALUE!</v>
      </c>
      <c r="G59" s="102" t="e">
        <f t="shared" ref="G59:G68" si="11">D59*(1-D$54)</f>
        <v>#VALUE!</v>
      </c>
      <c r="H59" s="105"/>
      <c r="I59" s="47"/>
    </row>
    <row r="60" spans="1:13" s="45" customFormat="1" ht="12.75" customHeight="1">
      <c r="A60" s="8"/>
      <c r="B60" s="106">
        <f t="shared" si="5"/>
        <v>0</v>
      </c>
      <c r="C60" s="107">
        <f t="shared" si="6"/>
        <v>0</v>
      </c>
      <c r="D60" s="108">
        <f t="shared" si="7"/>
        <v>0</v>
      </c>
      <c r="E60" s="102" t="e">
        <f t="shared" si="9"/>
        <v>#VALUE!</v>
      </c>
      <c r="F60" s="102" t="e">
        <f t="shared" si="10"/>
        <v>#VALUE!</v>
      </c>
      <c r="G60" s="102" t="e">
        <f t="shared" si="11"/>
        <v>#VALUE!</v>
      </c>
      <c r="H60" s="105"/>
      <c r="I60" s="47"/>
    </row>
    <row r="61" spans="1:13" s="45" customFormat="1" ht="12.75" customHeight="1">
      <c r="A61" s="8"/>
      <c r="B61" s="106">
        <f t="shared" si="5"/>
        <v>0</v>
      </c>
      <c r="C61" s="107">
        <f t="shared" si="6"/>
        <v>0</v>
      </c>
      <c r="D61" s="108">
        <f t="shared" si="7"/>
        <v>0</v>
      </c>
      <c r="E61" s="102" t="e">
        <f t="shared" si="9"/>
        <v>#VALUE!</v>
      </c>
      <c r="F61" s="102" t="e">
        <f t="shared" si="10"/>
        <v>#VALUE!</v>
      </c>
      <c r="G61" s="102" t="e">
        <f t="shared" si="11"/>
        <v>#VALUE!</v>
      </c>
      <c r="H61" s="105"/>
      <c r="I61" s="47"/>
    </row>
    <row r="62" spans="1:13" s="45" customFormat="1" ht="12.75" customHeight="1">
      <c r="A62" s="8"/>
      <c r="B62" s="106">
        <f t="shared" si="5"/>
        <v>0</v>
      </c>
      <c r="C62" s="107">
        <f t="shared" si="6"/>
        <v>0</v>
      </c>
      <c r="D62" s="108">
        <f t="shared" si="7"/>
        <v>0</v>
      </c>
      <c r="E62" s="102" t="e">
        <f t="shared" si="9"/>
        <v>#VALUE!</v>
      </c>
      <c r="F62" s="102" t="e">
        <f t="shared" si="10"/>
        <v>#VALUE!</v>
      </c>
      <c r="G62" s="102" t="e">
        <f t="shared" si="11"/>
        <v>#VALUE!</v>
      </c>
      <c r="H62" s="105"/>
      <c r="I62" s="47"/>
    </row>
    <row r="63" spans="1:13" s="45" customFormat="1" ht="12.75" customHeight="1">
      <c r="A63" s="8"/>
      <c r="B63" s="106">
        <f t="shared" si="5"/>
        <v>0</v>
      </c>
      <c r="C63" s="107">
        <f t="shared" si="6"/>
        <v>0</v>
      </c>
      <c r="D63" s="108">
        <f t="shared" si="7"/>
        <v>0</v>
      </c>
      <c r="E63" s="102" t="e">
        <f t="shared" si="9"/>
        <v>#VALUE!</v>
      </c>
      <c r="F63" s="102" t="e">
        <f t="shared" si="10"/>
        <v>#VALUE!</v>
      </c>
      <c r="G63" s="102" t="e">
        <f t="shared" si="11"/>
        <v>#VALUE!</v>
      </c>
      <c r="H63" s="105"/>
      <c r="I63" s="47"/>
    </row>
    <row r="64" spans="1:13" s="45" customFormat="1" ht="12.75" customHeight="1">
      <c r="A64" s="8"/>
      <c r="B64" s="106">
        <f t="shared" si="5"/>
        <v>0</v>
      </c>
      <c r="C64" s="107">
        <f t="shared" si="6"/>
        <v>0</v>
      </c>
      <c r="D64" s="108">
        <f t="shared" si="7"/>
        <v>0</v>
      </c>
      <c r="E64" s="102" t="e">
        <f t="shared" si="9"/>
        <v>#VALUE!</v>
      </c>
      <c r="F64" s="102" t="e">
        <f t="shared" si="10"/>
        <v>#VALUE!</v>
      </c>
      <c r="G64" s="102" t="e">
        <f t="shared" si="11"/>
        <v>#VALUE!</v>
      </c>
      <c r="H64" s="105"/>
      <c r="I64" s="47"/>
    </row>
    <row r="65" spans="1:9" s="45" customFormat="1" ht="12.75" customHeight="1">
      <c r="A65" s="8"/>
      <c r="B65" s="106">
        <f t="shared" si="5"/>
        <v>0</v>
      </c>
      <c r="C65" s="107">
        <f t="shared" si="6"/>
        <v>0</v>
      </c>
      <c r="D65" s="108">
        <f t="shared" si="7"/>
        <v>0</v>
      </c>
      <c r="E65" s="102" t="e">
        <f t="shared" si="9"/>
        <v>#VALUE!</v>
      </c>
      <c r="F65" s="102" t="e">
        <f t="shared" si="10"/>
        <v>#VALUE!</v>
      </c>
      <c r="G65" s="102" t="e">
        <f t="shared" si="11"/>
        <v>#VALUE!</v>
      </c>
      <c r="H65" s="105"/>
      <c r="I65" s="47"/>
    </row>
    <row r="66" spans="1:9" s="45" customFormat="1" ht="12.75" customHeight="1">
      <c r="A66" s="8"/>
      <c r="B66" s="106">
        <f t="shared" si="5"/>
        <v>0</v>
      </c>
      <c r="C66" s="107">
        <f t="shared" si="6"/>
        <v>0</v>
      </c>
      <c r="D66" s="108">
        <f t="shared" si="7"/>
        <v>0</v>
      </c>
      <c r="E66" s="102" t="e">
        <f t="shared" si="9"/>
        <v>#VALUE!</v>
      </c>
      <c r="F66" s="102" t="e">
        <f t="shared" si="10"/>
        <v>#VALUE!</v>
      </c>
      <c r="G66" s="102" t="e">
        <f t="shared" si="11"/>
        <v>#VALUE!</v>
      </c>
      <c r="H66" s="105"/>
      <c r="I66" s="47"/>
    </row>
    <row r="67" spans="1:9" s="45" customFormat="1" ht="12.75" customHeight="1">
      <c r="A67" s="8"/>
      <c r="B67" s="106">
        <f t="shared" si="5"/>
        <v>0</v>
      </c>
      <c r="C67" s="107">
        <f t="shared" si="6"/>
        <v>0</v>
      </c>
      <c r="D67" s="108">
        <f t="shared" si="7"/>
        <v>0</v>
      </c>
      <c r="E67" s="102" t="e">
        <f t="shared" si="9"/>
        <v>#VALUE!</v>
      </c>
      <c r="F67" s="102" t="e">
        <f t="shared" si="10"/>
        <v>#VALUE!</v>
      </c>
      <c r="G67" s="102" t="e">
        <f t="shared" si="11"/>
        <v>#VALUE!</v>
      </c>
      <c r="H67" s="105"/>
      <c r="I67" s="47"/>
    </row>
    <row r="68" spans="1:9" s="45" customFormat="1" ht="12.75" customHeight="1">
      <c r="A68" s="8"/>
      <c r="B68" s="106">
        <f t="shared" si="5"/>
        <v>0</v>
      </c>
      <c r="C68" s="107">
        <f t="shared" si="6"/>
        <v>0</v>
      </c>
      <c r="D68" s="108">
        <f t="shared" si="7"/>
        <v>0</v>
      </c>
      <c r="E68" s="102" t="e">
        <f t="shared" si="9"/>
        <v>#VALUE!</v>
      </c>
      <c r="F68" s="102" t="e">
        <f t="shared" si="10"/>
        <v>#VALUE!</v>
      </c>
      <c r="G68" s="102" t="e">
        <f t="shared" si="11"/>
        <v>#VALUE!</v>
      </c>
      <c r="H68" s="105"/>
      <c r="I68" s="47"/>
    </row>
    <row r="69" spans="1:9" s="45" customFormat="1" ht="12.75" customHeight="1">
      <c r="A69" s="8"/>
      <c r="B69" s="106">
        <f t="shared" si="5"/>
        <v>0</v>
      </c>
      <c r="C69" s="107">
        <f t="shared" si="6"/>
        <v>0</v>
      </c>
      <c r="D69" s="108">
        <f t="shared" si="7"/>
        <v>0</v>
      </c>
      <c r="E69" s="102" t="e">
        <f t="shared" si="8"/>
        <v>#VALUE!</v>
      </c>
      <c r="F69" s="102" t="e">
        <f t="shared" si="8"/>
        <v>#VALUE!</v>
      </c>
      <c r="G69" s="102" t="e">
        <f t="shared" si="8"/>
        <v>#VALUE!</v>
      </c>
      <c r="H69" s="105"/>
      <c r="I69" s="47"/>
    </row>
    <row r="70" spans="1:9" s="45" customFormat="1" ht="12.75" customHeight="1">
      <c r="A70" s="8"/>
      <c r="B70" s="106">
        <f t="shared" si="5"/>
        <v>0</v>
      </c>
      <c r="C70" s="107">
        <f t="shared" si="6"/>
        <v>0</v>
      </c>
      <c r="D70" s="108">
        <f t="shared" si="7"/>
        <v>0</v>
      </c>
      <c r="E70" s="102" t="e">
        <f t="shared" si="8"/>
        <v>#VALUE!</v>
      </c>
      <c r="F70" s="102" t="e">
        <f t="shared" si="8"/>
        <v>#VALUE!</v>
      </c>
      <c r="G70" s="102" t="e">
        <f t="shared" si="8"/>
        <v>#VALUE!</v>
      </c>
      <c r="H70" s="105"/>
      <c r="I70" s="47"/>
    </row>
    <row r="71" spans="1:9" s="45" customFormat="1" ht="12.75" customHeight="1">
      <c r="A71" s="67" t="s">
        <v>44</v>
      </c>
      <c r="B71" s="109">
        <f t="shared" ref="B71:D71" si="12">SUM(B57:B70)</f>
        <v>5.4972098395980377E-2</v>
      </c>
      <c r="C71" s="109">
        <f t="shared" si="12"/>
        <v>1.0994419679196074E-2</v>
      </c>
      <c r="D71" s="109">
        <f t="shared" si="12"/>
        <v>2.6986302848935819E-3</v>
      </c>
      <c r="E71" s="110" t="e">
        <f>SUM(E57:E70)</f>
        <v>#VALUE!</v>
      </c>
      <c r="F71" s="110" t="e">
        <f>SUM(F57:F70)</f>
        <v>#VALUE!</v>
      </c>
      <c r="G71" s="110" t="e">
        <f>SUM(G57:G70)</f>
        <v>#VALUE!</v>
      </c>
      <c r="H71" s="47"/>
    </row>
    <row r="72" spans="1:9">
      <c r="B72" s="48"/>
      <c r="D72" s="49"/>
      <c r="E72" s="97"/>
      <c r="F72" s="97"/>
      <c r="G72" s="97"/>
      <c r="H72" s="97"/>
    </row>
    <row r="73" spans="1:9">
      <c r="A73" s="111" t="s">
        <v>19</v>
      </c>
      <c r="H73" s="112" t="s">
        <v>20</v>
      </c>
    </row>
    <row r="74" spans="1:9">
      <c r="A74" s="113" t="s">
        <v>4</v>
      </c>
      <c r="B74" s="114" t="s">
        <v>127</v>
      </c>
      <c r="H74" s="115" t="s">
        <v>21</v>
      </c>
    </row>
    <row r="75" spans="1:9">
      <c r="A75" s="113" t="s">
        <v>6</v>
      </c>
      <c r="B75" s="116" t="s">
        <v>30</v>
      </c>
      <c r="H75" s="117" t="s">
        <v>22</v>
      </c>
    </row>
    <row r="76" spans="1:9">
      <c r="A76" s="113" t="s">
        <v>7</v>
      </c>
      <c r="B76" s="116" t="s">
        <v>32</v>
      </c>
      <c r="H76" s="117" t="s">
        <v>73</v>
      </c>
    </row>
    <row r="77" spans="1:9">
      <c r="A77" s="113" t="s">
        <v>82</v>
      </c>
      <c r="B77" s="116" t="s">
        <v>34</v>
      </c>
      <c r="H77" s="117" t="s">
        <v>23</v>
      </c>
    </row>
    <row r="78" spans="1:9">
      <c r="A78" s="113" t="s">
        <v>83</v>
      </c>
      <c r="B78" s="116" t="s">
        <v>36</v>
      </c>
    </row>
    <row r="79" spans="1:9">
      <c r="A79" s="113" t="s">
        <v>84</v>
      </c>
      <c r="B79" s="116" t="s">
        <v>81</v>
      </c>
    </row>
    <row r="80" spans="1:9">
      <c r="A80" s="113" t="s">
        <v>78</v>
      </c>
      <c r="B80" s="116" t="s">
        <v>85</v>
      </c>
    </row>
    <row r="81" spans="1:2">
      <c r="A81" s="113" t="s">
        <v>79</v>
      </c>
      <c r="B81" s="116" t="s">
        <v>89</v>
      </c>
    </row>
    <row r="82" spans="1:2">
      <c r="A82" s="113"/>
    </row>
  </sheetData>
  <sheetProtection algorithmName="SHA-512" hashValue="IS+R0QyCEERL0mDdLJVfR0OnlwnuelXeV0aPIW1I/KKIUXteK/fidbRoUjBHQSlTCX3MuRsmeZXdnxALa6zhNA==" saltValue="Vkilg61MAiNGJL2c4kFZXw==" spinCount="100000" sheet="1" objects="1" scenarios="1"/>
  <mergeCells count="3">
    <mergeCell ref="A3:J6"/>
    <mergeCell ref="A8:J8"/>
    <mergeCell ref="A10:J12"/>
  </mergeCells>
  <pageMargins left="1" right="1" top="1" bottom="1" header="0.5" footer="0.5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1"/>
  <sheetViews>
    <sheetView workbookViewId="0"/>
  </sheetViews>
  <sheetFormatPr defaultRowHeight="12.75"/>
  <cols>
    <col min="1" max="1" width="3.109375" style="14" customWidth="1"/>
    <col min="2" max="2" width="41.21875" style="14" customWidth="1"/>
    <col min="3" max="3" width="14.77734375" style="14" customWidth="1"/>
    <col min="4" max="4" width="13.44140625" style="14" customWidth="1"/>
    <col min="5" max="5" width="22.6640625" style="14" customWidth="1"/>
    <col min="6" max="6" width="11.88671875" style="14" customWidth="1"/>
    <col min="7" max="7" width="10.6640625" style="14" customWidth="1"/>
    <col min="8" max="8" width="15" style="14" customWidth="1"/>
    <col min="9" max="256" width="8.88671875" style="14"/>
    <col min="257" max="257" width="3.109375" style="14" customWidth="1"/>
    <col min="258" max="258" width="41.21875" style="14" customWidth="1"/>
    <col min="259" max="259" width="14.77734375" style="14" customWidth="1"/>
    <col min="260" max="260" width="13.44140625" style="14" customWidth="1"/>
    <col min="261" max="261" width="22.6640625" style="14" customWidth="1"/>
    <col min="262" max="262" width="11.88671875" style="14" customWidth="1"/>
    <col min="263" max="263" width="10.6640625" style="14" customWidth="1"/>
    <col min="264" max="512" width="8.88671875" style="14"/>
    <col min="513" max="513" width="3.109375" style="14" customWidth="1"/>
    <col min="514" max="514" width="41.21875" style="14" customWidth="1"/>
    <col min="515" max="515" width="14.77734375" style="14" customWidth="1"/>
    <col min="516" max="516" width="13.44140625" style="14" customWidth="1"/>
    <col min="517" max="517" width="22.6640625" style="14" customWidth="1"/>
    <col min="518" max="518" width="11.88671875" style="14" customWidth="1"/>
    <col min="519" max="519" width="10.6640625" style="14" customWidth="1"/>
    <col min="520" max="768" width="8.88671875" style="14"/>
    <col min="769" max="769" width="3.109375" style="14" customWidth="1"/>
    <col min="770" max="770" width="41.21875" style="14" customWidth="1"/>
    <col min="771" max="771" width="14.77734375" style="14" customWidth="1"/>
    <col min="772" max="772" width="13.44140625" style="14" customWidth="1"/>
    <col min="773" max="773" width="22.6640625" style="14" customWidth="1"/>
    <col min="774" max="774" width="11.88671875" style="14" customWidth="1"/>
    <col min="775" max="775" width="10.6640625" style="14" customWidth="1"/>
    <col min="776" max="1024" width="8.88671875" style="14"/>
    <col min="1025" max="1025" width="3.109375" style="14" customWidth="1"/>
    <col min="1026" max="1026" width="41.21875" style="14" customWidth="1"/>
    <col min="1027" max="1027" width="14.77734375" style="14" customWidth="1"/>
    <col min="1028" max="1028" width="13.44140625" style="14" customWidth="1"/>
    <col min="1029" max="1029" width="22.6640625" style="14" customWidth="1"/>
    <col min="1030" max="1030" width="11.88671875" style="14" customWidth="1"/>
    <col min="1031" max="1031" width="10.6640625" style="14" customWidth="1"/>
    <col min="1032" max="1280" width="8.88671875" style="14"/>
    <col min="1281" max="1281" width="3.109375" style="14" customWidth="1"/>
    <col min="1282" max="1282" width="41.21875" style="14" customWidth="1"/>
    <col min="1283" max="1283" width="14.77734375" style="14" customWidth="1"/>
    <col min="1284" max="1284" width="13.44140625" style="14" customWidth="1"/>
    <col min="1285" max="1285" width="22.6640625" style="14" customWidth="1"/>
    <col min="1286" max="1286" width="11.88671875" style="14" customWidth="1"/>
    <col min="1287" max="1287" width="10.6640625" style="14" customWidth="1"/>
    <col min="1288" max="1536" width="8.88671875" style="14"/>
    <col min="1537" max="1537" width="3.109375" style="14" customWidth="1"/>
    <col min="1538" max="1538" width="41.21875" style="14" customWidth="1"/>
    <col min="1539" max="1539" width="14.77734375" style="14" customWidth="1"/>
    <col min="1540" max="1540" width="13.44140625" style="14" customWidth="1"/>
    <col min="1541" max="1541" width="22.6640625" style="14" customWidth="1"/>
    <col min="1542" max="1542" width="11.88671875" style="14" customWidth="1"/>
    <col min="1543" max="1543" width="10.6640625" style="14" customWidth="1"/>
    <col min="1544" max="1792" width="8.88671875" style="14"/>
    <col min="1793" max="1793" width="3.109375" style="14" customWidth="1"/>
    <col min="1794" max="1794" width="41.21875" style="14" customWidth="1"/>
    <col min="1795" max="1795" width="14.77734375" style="14" customWidth="1"/>
    <col min="1796" max="1796" width="13.44140625" style="14" customWidth="1"/>
    <col min="1797" max="1797" width="22.6640625" style="14" customWidth="1"/>
    <col min="1798" max="1798" width="11.88671875" style="14" customWidth="1"/>
    <col min="1799" max="1799" width="10.6640625" style="14" customWidth="1"/>
    <col min="1800" max="2048" width="8.88671875" style="14"/>
    <col min="2049" max="2049" width="3.109375" style="14" customWidth="1"/>
    <col min="2050" max="2050" width="41.21875" style="14" customWidth="1"/>
    <col min="2051" max="2051" width="14.77734375" style="14" customWidth="1"/>
    <col min="2052" max="2052" width="13.44140625" style="14" customWidth="1"/>
    <col min="2053" max="2053" width="22.6640625" style="14" customWidth="1"/>
    <col min="2054" max="2054" width="11.88671875" style="14" customWidth="1"/>
    <col min="2055" max="2055" width="10.6640625" style="14" customWidth="1"/>
    <col min="2056" max="2304" width="8.88671875" style="14"/>
    <col min="2305" max="2305" width="3.109375" style="14" customWidth="1"/>
    <col min="2306" max="2306" width="41.21875" style="14" customWidth="1"/>
    <col min="2307" max="2307" width="14.77734375" style="14" customWidth="1"/>
    <col min="2308" max="2308" width="13.44140625" style="14" customWidth="1"/>
    <col min="2309" max="2309" width="22.6640625" style="14" customWidth="1"/>
    <col min="2310" max="2310" width="11.88671875" style="14" customWidth="1"/>
    <col min="2311" max="2311" width="10.6640625" style="14" customWidth="1"/>
    <col min="2312" max="2560" width="8.88671875" style="14"/>
    <col min="2561" max="2561" width="3.109375" style="14" customWidth="1"/>
    <col min="2562" max="2562" width="41.21875" style="14" customWidth="1"/>
    <col min="2563" max="2563" width="14.77734375" style="14" customWidth="1"/>
    <col min="2564" max="2564" width="13.44140625" style="14" customWidth="1"/>
    <col min="2565" max="2565" width="22.6640625" style="14" customWidth="1"/>
    <col min="2566" max="2566" width="11.88671875" style="14" customWidth="1"/>
    <col min="2567" max="2567" width="10.6640625" style="14" customWidth="1"/>
    <col min="2568" max="2816" width="8.88671875" style="14"/>
    <col min="2817" max="2817" width="3.109375" style="14" customWidth="1"/>
    <col min="2818" max="2818" width="41.21875" style="14" customWidth="1"/>
    <col min="2819" max="2819" width="14.77734375" style="14" customWidth="1"/>
    <col min="2820" max="2820" width="13.44140625" style="14" customWidth="1"/>
    <col min="2821" max="2821" width="22.6640625" style="14" customWidth="1"/>
    <col min="2822" max="2822" width="11.88671875" style="14" customWidth="1"/>
    <col min="2823" max="2823" width="10.6640625" style="14" customWidth="1"/>
    <col min="2824" max="3072" width="8.88671875" style="14"/>
    <col min="3073" max="3073" width="3.109375" style="14" customWidth="1"/>
    <col min="3074" max="3074" width="41.21875" style="14" customWidth="1"/>
    <col min="3075" max="3075" width="14.77734375" style="14" customWidth="1"/>
    <col min="3076" max="3076" width="13.44140625" style="14" customWidth="1"/>
    <col min="3077" max="3077" width="22.6640625" style="14" customWidth="1"/>
    <col min="3078" max="3078" width="11.88671875" style="14" customWidth="1"/>
    <col min="3079" max="3079" width="10.6640625" style="14" customWidth="1"/>
    <col min="3080" max="3328" width="8.88671875" style="14"/>
    <col min="3329" max="3329" width="3.109375" style="14" customWidth="1"/>
    <col min="3330" max="3330" width="41.21875" style="14" customWidth="1"/>
    <col min="3331" max="3331" width="14.77734375" style="14" customWidth="1"/>
    <col min="3332" max="3332" width="13.44140625" style="14" customWidth="1"/>
    <col min="3333" max="3333" width="22.6640625" style="14" customWidth="1"/>
    <col min="3334" max="3334" width="11.88671875" style="14" customWidth="1"/>
    <col min="3335" max="3335" width="10.6640625" style="14" customWidth="1"/>
    <col min="3336" max="3584" width="8.88671875" style="14"/>
    <col min="3585" max="3585" width="3.109375" style="14" customWidth="1"/>
    <col min="3586" max="3586" width="41.21875" style="14" customWidth="1"/>
    <col min="3587" max="3587" width="14.77734375" style="14" customWidth="1"/>
    <col min="3588" max="3588" width="13.44140625" style="14" customWidth="1"/>
    <col min="3589" max="3589" width="22.6640625" style="14" customWidth="1"/>
    <col min="3590" max="3590" width="11.88671875" style="14" customWidth="1"/>
    <col min="3591" max="3591" width="10.6640625" style="14" customWidth="1"/>
    <col min="3592" max="3840" width="8.88671875" style="14"/>
    <col min="3841" max="3841" width="3.109375" style="14" customWidth="1"/>
    <col min="3842" max="3842" width="41.21875" style="14" customWidth="1"/>
    <col min="3843" max="3843" width="14.77734375" style="14" customWidth="1"/>
    <col min="3844" max="3844" width="13.44140625" style="14" customWidth="1"/>
    <col min="3845" max="3845" width="22.6640625" style="14" customWidth="1"/>
    <col min="3846" max="3846" width="11.88671875" style="14" customWidth="1"/>
    <col min="3847" max="3847" width="10.6640625" style="14" customWidth="1"/>
    <col min="3848" max="4096" width="8.88671875" style="14"/>
    <col min="4097" max="4097" width="3.109375" style="14" customWidth="1"/>
    <col min="4098" max="4098" width="41.21875" style="14" customWidth="1"/>
    <col min="4099" max="4099" width="14.77734375" style="14" customWidth="1"/>
    <col min="4100" max="4100" width="13.44140625" style="14" customWidth="1"/>
    <col min="4101" max="4101" width="22.6640625" style="14" customWidth="1"/>
    <col min="4102" max="4102" width="11.88671875" style="14" customWidth="1"/>
    <col min="4103" max="4103" width="10.6640625" style="14" customWidth="1"/>
    <col min="4104" max="4352" width="8.88671875" style="14"/>
    <col min="4353" max="4353" width="3.109375" style="14" customWidth="1"/>
    <col min="4354" max="4354" width="41.21875" style="14" customWidth="1"/>
    <col min="4355" max="4355" width="14.77734375" style="14" customWidth="1"/>
    <col min="4356" max="4356" width="13.44140625" style="14" customWidth="1"/>
    <col min="4357" max="4357" width="22.6640625" style="14" customWidth="1"/>
    <col min="4358" max="4358" width="11.88671875" style="14" customWidth="1"/>
    <col min="4359" max="4359" width="10.6640625" style="14" customWidth="1"/>
    <col min="4360" max="4608" width="8.88671875" style="14"/>
    <col min="4609" max="4609" width="3.109375" style="14" customWidth="1"/>
    <col min="4610" max="4610" width="41.21875" style="14" customWidth="1"/>
    <col min="4611" max="4611" width="14.77734375" style="14" customWidth="1"/>
    <col min="4612" max="4612" width="13.44140625" style="14" customWidth="1"/>
    <col min="4613" max="4613" width="22.6640625" style="14" customWidth="1"/>
    <col min="4614" max="4614" width="11.88671875" style="14" customWidth="1"/>
    <col min="4615" max="4615" width="10.6640625" style="14" customWidth="1"/>
    <col min="4616" max="4864" width="8.88671875" style="14"/>
    <col min="4865" max="4865" width="3.109375" style="14" customWidth="1"/>
    <col min="4866" max="4866" width="41.21875" style="14" customWidth="1"/>
    <col min="4867" max="4867" width="14.77734375" style="14" customWidth="1"/>
    <col min="4868" max="4868" width="13.44140625" style="14" customWidth="1"/>
    <col min="4869" max="4869" width="22.6640625" style="14" customWidth="1"/>
    <col min="4870" max="4870" width="11.88671875" style="14" customWidth="1"/>
    <col min="4871" max="4871" width="10.6640625" style="14" customWidth="1"/>
    <col min="4872" max="5120" width="8.88671875" style="14"/>
    <col min="5121" max="5121" width="3.109375" style="14" customWidth="1"/>
    <col min="5122" max="5122" width="41.21875" style="14" customWidth="1"/>
    <col min="5123" max="5123" width="14.77734375" style="14" customWidth="1"/>
    <col min="5124" max="5124" width="13.44140625" style="14" customWidth="1"/>
    <col min="5125" max="5125" width="22.6640625" style="14" customWidth="1"/>
    <col min="5126" max="5126" width="11.88671875" style="14" customWidth="1"/>
    <col min="5127" max="5127" width="10.6640625" style="14" customWidth="1"/>
    <col min="5128" max="5376" width="8.88671875" style="14"/>
    <col min="5377" max="5377" width="3.109375" style="14" customWidth="1"/>
    <col min="5378" max="5378" width="41.21875" style="14" customWidth="1"/>
    <col min="5379" max="5379" width="14.77734375" style="14" customWidth="1"/>
    <col min="5380" max="5380" width="13.44140625" style="14" customWidth="1"/>
    <col min="5381" max="5381" width="22.6640625" style="14" customWidth="1"/>
    <col min="5382" max="5382" width="11.88671875" style="14" customWidth="1"/>
    <col min="5383" max="5383" width="10.6640625" style="14" customWidth="1"/>
    <col min="5384" max="5632" width="8.88671875" style="14"/>
    <col min="5633" max="5633" width="3.109375" style="14" customWidth="1"/>
    <col min="5634" max="5634" width="41.21875" style="14" customWidth="1"/>
    <col min="5635" max="5635" width="14.77734375" style="14" customWidth="1"/>
    <col min="5636" max="5636" width="13.44140625" style="14" customWidth="1"/>
    <col min="5637" max="5637" width="22.6640625" style="14" customWidth="1"/>
    <col min="5638" max="5638" width="11.88671875" style="14" customWidth="1"/>
    <col min="5639" max="5639" width="10.6640625" style="14" customWidth="1"/>
    <col min="5640" max="5888" width="8.88671875" style="14"/>
    <col min="5889" max="5889" width="3.109375" style="14" customWidth="1"/>
    <col min="5890" max="5890" width="41.21875" style="14" customWidth="1"/>
    <col min="5891" max="5891" width="14.77734375" style="14" customWidth="1"/>
    <col min="5892" max="5892" width="13.44140625" style="14" customWidth="1"/>
    <col min="5893" max="5893" width="22.6640625" style="14" customWidth="1"/>
    <col min="5894" max="5894" width="11.88671875" style="14" customWidth="1"/>
    <col min="5895" max="5895" width="10.6640625" style="14" customWidth="1"/>
    <col min="5896" max="6144" width="8.88671875" style="14"/>
    <col min="6145" max="6145" width="3.109375" style="14" customWidth="1"/>
    <col min="6146" max="6146" width="41.21875" style="14" customWidth="1"/>
    <col min="6147" max="6147" width="14.77734375" style="14" customWidth="1"/>
    <col min="6148" max="6148" width="13.44140625" style="14" customWidth="1"/>
    <col min="6149" max="6149" width="22.6640625" style="14" customWidth="1"/>
    <col min="6150" max="6150" width="11.88671875" style="14" customWidth="1"/>
    <col min="6151" max="6151" width="10.6640625" style="14" customWidth="1"/>
    <col min="6152" max="6400" width="8.88671875" style="14"/>
    <col min="6401" max="6401" width="3.109375" style="14" customWidth="1"/>
    <col min="6402" max="6402" width="41.21875" style="14" customWidth="1"/>
    <col min="6403" max="6403" width="14.77734375" style="14" customWidth="1"/>
    <col min="6404" max="6404" width="13.44140625" style="14" customWidth="1"/>
    <col min="6405" max="6405" width="22.6640625" style="14" customWidth="1"/>
    <col min="6406" max="6406" width="11.88671875" style="14" customWidth="1"/>
    <col min="6407" max="6407" width="10.6640625" style="14" customWidth="1"/>
    <col min="6408" max="6656" width="8.88671875" style="14"/>
    <col min="6657" max="6657" width="3.109375" style="14" customWidth="1"/>
    <col min="6658" max="6658" width="41.21875" style="14" customWidth="1"/>
    <col min="6659" max="6659" width="14.77734375" style="14" customWidth="1"/>
    <col min="6660" max="6660" width="13.44140625" style="14" customWidth="1"/>
    <col min="6661" max="6661" width="22.6640625" style="14" customWidth="1"/>
    <col min="6662" max="6662" width="11.88671875" style="14" customWidth="1"/>
    <col min="6663" max="6663" width="10.6640625" style="14" customWidth="1"/>
    <col min="6664" max="6912" width="8.88671875" style="14"/>
    <col min="6913" max="6913" width="3.109375" style="14" customWidth="1"/>
    <col min="6914" max="6914" width="41.21875" style="14" customWidth="1"/>
    <col min="6915" max="6915" width="14.77734375" style="14" customWidth="1"/>
    <col min="6916" max="6916" width="13.44140625" style="14" customWidth="1"/>
    <col min="6917" max="6917" width="22.6640625" style="14" customWidth="1"/>
    <col min="6918" max="6918" width="11.88671875" style="14" customWidth="1"/>
    <col min="6919" max="6919" width="10.6640625" style="14" customWidth="1"/>
    <col min="6920" max="7168" width="8.88671875" style="14"/>
    <col min="7169" max="7169" width="3.109375" style="14" customWidth="1"/>
    <col min="7170" max="7170" width="41.21875" style="14" customWidth="1"/>
    <col min="7171" max="7171" width="14.77734375" style="14" customWidth="1"/>
    <col min="7172" max="7172" width="13.44140625" style="14" customWidth="1"/>
    <col min="7173" max="7173" width="22.6640625" style="14" customWidth="1"/>
    <col min="7174" max="7174" width="11.88671875" style="14" customWidth="1"/>
    <col min="7175" max="7175" width="10.6640625" style="14" customWidth="1"/>
    <col min="7176" max="7424" width="8.88671875" style="14"/>
    <col min="7425" max="7425" width="3.109375" style="14" customWidth="1"/>
    <col min="7426" max="7426" width="41.21875" style="14" customWidth="1"/>
    <col min="7427" max="7427" width="14.77734375" style="14" customWidth="1"/>
    <col min="7428" max="7428" width="13.44140625" style="14" customWidth="1"/>
    <col min="7429" max="7429" width="22.6640625" style="14" customWidth="1"/>
    <col min="7430" max="7430" width="11.88671875" style="14" customWidth="1"/>
    <col min="7431" max="7431" width="10.6640625" style="14" customWidth="1"/>
    <col min="7432" max="7680" width="8.88671875" style="14"/>
    <col min="7681" max="7681" width="3.109375" style="14" customWidth="1"/>
    <col min="7682" max="7682" width="41.21875" style="14" customWidth="1"/>
    <col min="7683" max="7683" width="14.77734375" style="14" customWidth="1"/>
    <col min="7684" max="7684" width="13.44140625" style="14" customWidth="1"/>
    <col min="7685" max="7685" width="22.6640625" style="14" customWidth="1"/>
    <col min="7686" max="7686" width="11.88671875" style="14" customWidth="1"/>
    <col min="7687" max="7687" width="10.6640625" style="14" customWidth="1"/>
    <col min="7688" max="7936" width="8.88671875" style="14"/>
    <col min="7937" max="7937" width="3.109375" style="14" customWidth="1"/>
    <col min="7938" max="7938" width="41.21875" style="14" customWidth="1"/>
    <col min="7939" max="7939" width="14.77734375" style="14" customWidth="1"/>
    <col min="7940" max="7940" width="13.44140625" style="14" customWidth="1"/>
    <col min="7941" max="7941" width="22.6640625" style="14" customWidth="1"/>
    <col min="7942" max="7942" width="11.88671875" style="14" customWidth="1"/>
    <col min="7943" max="7943" width="10.6640625" style="14" customWidth="1"/>
    <col min="7944" max="8192" width="8.88671875" style="14"/>
    <col min="8193" max="8193" width="3.109375" style="14" customWidth="1"/>
    <col min="8194" max="8194" width="41.21875" style="14" customWidth="1"/>
    <col min="8195" max="8195" width="14.77734375" style="14" customWidth="1"/>
    <col min="8196" max="8196" width="13.44140625" style="14" customWidth="1"/>
    <col min="8197" max="8197" width="22.6640625" style="14" customWidth="1"/>
    <col min="8198" max="8198" width="11.88671875" style="14" customWidth="1"/>
    <col min="8199" max="8199" width="10.6640625" style="14" customWidth="1"/>
    <col min="8200" max="8448" width="8.88671875" style="14"/>
    <col min="8449" max="8449" width="3.109375" style="14" customWidth="1"/>
    <col min="8450" max="8450" width="41.21875" style="14" customWidth="1"/>
    <col min="8451" max="8451" width="14.77734375" style="14" customWidth="1"/>
    <col min="8452" max="8452" width="13.44140625" style="14" customWidth="1"/>
    <col min="8453" max="8453" width="22.6640625" style="14" customWidth="1"/>
    <col min="8454" max="8454" width="11.88671875" style="14" customWidth="1"/>
    <col min="8455" max="8455" width="10.6640625" style="14" customWidth="1"/>
    <col min="8456" max="8704" width="8.88671875" style="14"/>
    <col min="8705" max="8705" width="3.109375" style="14" customWidth="1"/>
    <col min="8706" max="8706" width="41.21875" style="14" customWidth="1"/>
    <col min="8707" max="8707" width="14.77734375" style="14" customWidth="1"/>
    <col min="8708" max="8708" width="13.44140625" style="14" customWidth="1"/>
    <col min="8709" max="8709" width="22.6640625" style="14" customWidth="1"/>
    <col min="8710" max="8710" width="11.88671875" style="14" customWidth="1"/>
    <col min="8711" max="8711" width="10.6640625" style="14" customWidth="1"/>
    <col min="8712" max="8960" width="8.88671875" style="14"/>
    <col min="8961" max="8961" width="3.109375" style="14" customWidth="1"/>
    <col min="8962" max="8962" width="41.21875" style="14" customWidth="1"/>
    <col min="8963" max="8963" width="14.77734375" style="14" customWidth="1"/>
    <col min="8964" max="8964" width="13.44140625" style="14" customWidth="1"/>
    <col min="8965" max="8965" width="22.6640625" style="14" customWidth="1"/>
    <col min="8966" max="8966" width="11.88671875" style="14" customWidth="1"/>
    <col min="8967" max="8967" width="10.6640625" style="14" customWidth="1"/>
    <col min="8968" max="9216" width="8.88671875" style="14"/>
    <col min="9217" max="9217" width="3.109375" style="14" customWidth="1"/>
    <col min="9218" max="9218" width="41.21875" style="14" customWidth="1"/>
    <col min="9219" max="9219" width="14.77734375" style="14" customWidth="1"/>
    <col min="9220" max="9220" width="13.44140625" style="14" customWidth="1"/>
    <col min="9221" max="9221" width="22.6640625" style="14" customWidth="1"/>
    <col min="9222" max="9222" width="11.88671875" style="14" customWidth="1"/>
    <col min="9223" max="9223" width="10.6640625" style="14" customWidth="1"/>
    <col min="9224" max="9472" width="8.88671875" style="14"/>
    <col min="9473" max="9473" width="3.109375" style="14" customWidth="1"/>
    <col min="9474" max="9474" width="41.21875" style="14" customWidth="1"/>
    <col min="9475" max="9475" width="14.77734375" style="14" customWidth="1"/>
    <col min="9476" max="9476" width="13.44140625" style="14" customWidth="1"/>
    <col min="9477" max="9477" width="22.6640625" style="14" customWidth="1"/>
    <col min="9478" max="9478" width="11.88671875" style="14" customWidth="1"/>
    <col min="9479" max="9479" width="10.6640625" style="14" customWidth="1"/>
    <col min="9480" max="9728" width="8.88671875" style="14"/>
    <col min="9729" max="9729" width="3.109375" style="14" customWidth="1"/>
    <col min="9730" max="9730" width="41.21875" style="14" customWidth="1"/>
    <col min="9731" max="9731" width="14.77734375" style="14" customWidth="1"/>
    <col min="9732" max="9732" width="13.44140625" style="14" customWidth="1"/>
    <col min="9733" max="9733" width="22.6640625" style="14" customWidth="1"/>
    <col min="9734" max="9734" width="11.88671875" style="14" customWidth="1"/>
    <col min="9735" max="9735" width="10.6640625" style="14" customWidth="1"/>
    <col min="9736" max="9984" width="8.88671875" style="14"/>
    <col min="9985" max="9985" width="3.109375" style="14" customWidth="1"/>
    <col min="9986" max="9986" width="41.21875" style="14" customWidth="1"/>
    <col min="9987" max="9987" width="14.77734375" style="14" customWidth="1"/>
    <col min="9988" max="9988" width="13.44140625" style="14" customWidth="1"/>
    <col min="9989" max="9989" width="22.6640625" style="14" customWidth="1"/>
    <col min="9990" max="9990" width="11.88671875" style="14" customWidth="1"/>
    <col min="9991" max="9991" width="10.6640625" style="14" customWidth="1"/>
    <col min="9992" max="10240" width="8.88671875" style="14"/>
    <col min="10241" max="10241" width="3.109375" style="14" customWidth="1"/>
    <col min="10242" max="10242" width="41.21875" style="14" customWidth="1"/>
    <col min="10243" max="10243" width="14.77734375" style="14" customWidth="1"/>
    <col min="10244" max="10244" width="13.44140625" style="14" customWidth="1"/>
    <col min="10245" max="10245" width="22.6640625" style="14" customWidth="1"/>
    <col min="10246" max="10246" width="11.88671875" style="14" customWidth="1"/>
    <col min="10247" max="10247" width="10.6640625" style="14" customWidth="1"/>
    <col min="10248" max="10496" width="8.88671875" style="14"/>
    <col min="10497" max="10497" width="3.109375" style="14" customWidth="1"/>
    <col min="10498" max="10498" width="41.21875" style="14" customWidth="1"/>
    <col min="10499" max="10499" width="14.77734375" style="14" customWidth="1"/>
    <col min="10500" max="10500" width="13.44140625" style="14" customWidth="1"/>
    <col min="10501" max="10501" width="22.6640625" style="14" customWidth="1"/>
    <col min="10502" max="10502" width="11.88671875" style="14" customWidth="1"/>
    <col min="10503" max="10503" width="10.6640625" style="14" customWidth="1"/>
    <col min="10504" max="10752" width="8.88671875" style="14"/>
    <col min="10753" max="10753" width="3.109375" style="14" customWidth="1"/>
    <col min="10754" max="10754" width="41.21875" style="14" customWidth="1"/>
    <col min="10755" max="10755" width="14.77734375" style="14" customWidth="1"/>
    <col min="10756" max="10756" width="13.44140625" style="14" customWidth="1"/>
    <col min="10757" max="10757" width="22.6640625" style="14" customWidth="1"/>
    <col min="10758" max="10758" width="11.88671875" style="14" customWidth="1"/>
    <col min="10759" max="10759" width="10.6640625" style="14" customWidth="1"/>
    <col min="10760" max="11008" width="8.88671875" style="14"/>
    <col min="11009" max="11009" width="3.109375" style="14" customWidth="1"/>
    <col min="11010" max="11010" width="41.21875" style="14" customWidth="1"/>
    <col min="11011" max="11011" width="14.77734375" style="14" customWidth="1"/>
    <col min="11012" max="11012" width="13.44140625" style="14" customWidth="1"/>
    <col min="11013" max="11013" width="22.6640625" style="14" customWidth="1"/>
    <col min="11014" max="11014" width="11.88671875" style="14" customWidth="1"/>
    <col min="11015" max="11015" width="10.6640625" style="14" customWidth="1"/>
    <col min="11016" max="11264" width="8.88671875" style="14"/>
    <col min="11265" max="11265" width="3.109375" style="14" customWidth="1"/>
    <col min="11266" max="11266" width="41.21875" style="14" customWidth="1"/>
    <col min="11267" max="11267" width="14.77734375" style="14" customWidth="1"/>
    <col min="11268" max="11268" width="13.44140625" style="14" customWidth="1"/>
    <col min="11269" max="11269" width="22.6640625" style="14" customWidth="1"/>
    <col min="11270" max="11270" width="11.88671875" style="14" customWidth="1"/>
    <col min="11271" max="11271" width="10.6640625" style="14" customWidth="1"/>
    <col min="11272" max="11520" width="8.88671875" style="14"/>
    <col min="11521" max="11521" width="3.109375" style="14" customWidth="1"/>
    <col min="11522" max="11522" width="41.21875" style="14" customWidth="1"/>
    <col min="11523" max="11523" width="14.77734375" style="14" customWidth="1"/>
    <col min="11524" max="11524" width="13.44140625" style="14" customWidth="1"/>
    <col min="11525" max="11525" width="22.6640625" style="14" customWidth="1"/>
    <col min="11526" max="11526" width="11.88671875" style="14" customWidth="1"/>
    <col min="11527" max="11527" width="10.6640625" style="14" customWidth="1"/>
    <col min="11528" max="11776" width="8.88671875" style="14"/>
    <col min="11777" max="11777" width="3.109375" style="14" customWidth="1"/>
    <col min="11778" max="11778" width="41.21875" style="14" customWidth="1"/>
    <col min="11779" max="11779" width="14.77734375" style="14" customWidth="1"/>
    <col min="11780" max="11780" width="13.44140625" style="14" customWidth="1"/>
    <col min="11781" max="11781" width="22.6640625" style="14" customWidth="1"/>
    <col min="11782" max="11782" width="11.88671875" style="14" customWidth="1"/>
    <col min="11783" max="11783" width="10.6640625" style="14" customWidth="1"/>
    <col min="11784" max="12032" width="8.88671875" style="14"/>
    <col min="12033" max="12033" width="3.109375" style="14" customWidth="1"/>
    <col min="12034" max="12034" width="41.21875" style="14" customWidth="1"/>
    <col min="12035" max="12035" width="14.77734375" style="14" customWidth="1"/>
    <col min="12036" max="12036" width="13.44140625" style="14" customWidth="1"/>
    <col min="12037" max="12037" width="22.6640625" style="14" customWidth="1"/>
    <col min="12038" max="12038" width="11.88671875" style="14" customWidth="1"/>
    <col min="12039" max="12039" width="10.6640625" style="14" customWidth="1"/>
    <col min="12040" max="12288" width="8.88671875" style="14"/>
    <col min="12289" max="12289" width="3.109375" style="14" customWidth="1"/>
    <col min="12290" max="12290" width="41.21875" style="14" customWidth="1"/>
    <col min="12291" max="12291" width="14.77734375" style="14" customWidth="1"/>
    <col min="12292" max="12292" width="13.44140625" style="14" customWidth="1"/>
    <col min="12293" max="12293" width="22.6640625" style="14" customWidth="1"/>
    <col min="12294" max="12294" width="11.88671875" style="14" customWidth="1"/>
    <col min="12295" max="12295" width="10.6640625" style="14" customWidth="1"/>
    <col min="12296" max="12544" width="8.88671875" style="14"/>
    <col min="12545" max="12545" width="3.109375" style="14" customWidth="1"/>
    <col min="12546" max="12546" width="41.21875" style="14" customWidth="1"/>
    <col min="12547" max="12547" width="14.77734375" style="14" customWidth="1"/>
    <col min="12548" max="12548" width="13.44140625" style="14" customWidth="1"/>
    <col min="12549" max="12549" width="22.6640625" style="14" customWidth="1"/>
    <col min="12550" max="12550" width="11.88671875" style="14" customWidth="1"/>
    <col min="12551" max="12551" width="10.6640625" style="14" customWidth="1"/>
    <col min="12552" max="12800" width="8.88671875" style="14"/>
    <col min="12801" max="12801" width="3.109375" style="14" customWidth="1"/>
    <col min="12802" max="12802" width="41.21875" style="14" customWidth="1"/>
    <col min="12803" max="12803" width="14.77734375" style="14" customWidth="1"/>
    <col min="12804" max="12804" width="13.44140625" style="14" customWidth="1"/>
    <col min="12805" max="12805" width="22.6640625" style="14" customWidth="1"/>
    <col min="12806" max="12806" width="11.88671875" style="14" customWidth="1"/>
    <col min="12807" max="12807" width="10.6640625" style="14" customWidth="1"/>
    <col min="12808" max="13056" width="8.88671875" style="14"/>
    <col min="13057" max="13057" width="3.109375" style="14" customWidth="1"/>
    <col min="13058" max="13058" width="41.21875" style="14" customWidth="1"/>
    <col min="13059" max="13059" width="14.77734375" style="14" customWidth="1"/>
    <col min="13060" max="13060" width="13.44140625" style="14" customWidth="1"/>
    <col min="13061" max="13061" width="22.6640625" style="14" customWidth="1"/>
    <col min="13062" max="13062" width="11.88671875" style="14" customWidth="1"/>
    <col min="13063" max="13063" width="10.6640625" style="14" customWidth="1"/>
    <col min="13064" max="13312" width="8.88671875" style="14"/>
    <col min="13313" max="13313" width="3.109375" style="14" customWidth="1"/>
    <col min="13314" max="13314" width="41.21875" style="14" customWidth="1"/>
    <col min="13315" max="13315" width="14.77734375" style="14" customWidth="1"/>
    <col min="13316" max="13316" width="13.44140625" style="14" customWidth="1"/>
    <col min="13317" max="13317" width="22.6640625" style="14" customWidth="1"/>
    <col min="13318" max="13318" width="11.88671875" style="14" customWidth="1"/>
    <col min="13319" max="13319" width="10.6640625" style="14" customWidth="1"/>
    <col min="13320" max="13568" width="8.88671875" style="14"/>
    <col min="13569" max="13569" width="3.109375" style="14" customWidth="1"/>
    <col min="13570" max="13570" width="41.21875" style="14" customWidth="1"/>
    <col min="13571" max="13571" width="14.77734375" style="14" customWidth="1"/>
    <col min="13572" max="13572" width="13.44140625" style="14" customWidth="1"/>
    <col min="13573" max="13573" width="22.6640625" style="14" customWidth="1"/>
    <col min="13574" max="13574" width="11.88671875" style="14" customWidth="1"/>
    <col min="13575" max="13575" width="10.6640625" style="14" customWidth="1"/>
    <col min="13576" max="13824" width="8.88671875" style="14"/>
    <col min="13825" max="13825" width="3.109375" style="14" customWidth="1"/>
    <col min="13826" max="13826" width="41.21875" style="14" customWidth="1"/>
    <col min="13827" max="13827" width="14.77734375" style="14" customWidth="1"/>
    <col min="13828" max="13828" width="13.44140625" style="14" customWidth="1"/>
    <col min="13829" max="13829" width="22.6640625" style="14" customWidth="1"/>
    <col min="13830" max="13830" width="11.88671875" style="14" customWidth="1"/>
    <col min="13831" max="13831" width="10.6640625" style="14" customWidth="1"/>
    <col min="13832" max="14080" width="8.88671875" style="14"/>
    <col min="14081" max="14081" width="3.109375" style="14" customWidth="1"/>
    <col min="14082" max="14082" width="41.21875" style="14" customWidth="1"/>
    <col min="14083" max="14083" width="14.77734375" style="14" customWidth="1"/>
    <col min="14084" max="14084" width="13.44140625" style="14" customWidth="1"/>
    <col min="14085" max="14085" width="22.6640625" style="14" customWidth="1"/>
    <col min="14086" max="14086" width="11.88671875" style="14" customWidth="1"/>
    <col min="14087" max="14087" width="10.6640625" style="14" customWidth="1"/>
    <col min="14088" max="14336" width="8.88671875" style="14"/>
    <col min="14337" max="14337" width="3.109375" style="14" customWidth="1"/>
    <col min="14338" max="14338" width="41.21875" style="14" customWidth="1"/>
    <col min="14339" max="14339" width="14.77734375" style="14" customWidth="1"/>
    <col min="14340" max="14340" width="13.44140625" style="14" customWidth="1"/>
    <col min="14341" max="14341" width="22.6640625" style="14" customWidth="1"/>
    <col min="14342" max="14342" width="11.88671875" style="14" customWidth="1"/>
    <col min="14343" max="14343" width="10.6640625" style="14" customWidth="1"/>
    <col min="14344" max="14592" width="8.88671875" style="14"/>
    <col min="14593" max="14593" width="3.109375" style="14" customWidth="1"/>
    <col min="14594" max="14594" width="41.21875" style="14" customWidth="1"/>
    <col min="14595" max="14595" width="14.77734375" style="14" customWidth="1"/>
    <col min="14596" max="14596" width="13.44140625" style="14" customWidth="1"/>
    <col min="14597" max="14597" width="22.6640625" style="14" customWidth="1"/>
    <col min="14598" max="14598" width="11.88671875" style="14" customWidth="1"/>
    <col min="14599" max="14599" width="10.6640625" style="14" customWidth="1"/>
    <col min="14600" max="14848" width="8.88671875" style="14"/>
    <col min="14849" max="14849" width="3.109375" style="14" customWidth="1"/>
    <col min="14850" max="14850" width="41.21875" style="14" customWidth="1"/>
    <col min="14851" max="14851" width="14.77734375" style="14" customWidth="1"/>
    <col min="14852" max="14852" width="13.44140625" style="14" customWidth="1"/>
    <col min="14853" max="14853" width="22.6640625" style="14" customWidth="1"/>
    <col min="14854" max="14854" width="11.88671875" style="14" customWidth="1"/>
    <col min="14855" max="14855" width="10.6640625" style="14" customWidth="1"/>
    <col min="14856" max="15104" width="8.88671875" style="14"/>
    <col min="15105" max="15105" width="3.109375" style="14" customWidth="1"/>
    <col min="15106" max="15106" width="41.21875" style="14" customWidth="1"/>
    <col min="15107" max="15107" width="14.77734375" style="14" customWidth="1"/>
    <col min="15108" max="15108" width="13.44140625" style="14" customWidth="1"/>
    <col min="15109" max="15109" width="22.6640625" style="14" customWidth="1"/>
    <col min="15110" max="15110" width="11.88671875" style="14" customWidth="1"/>
    <col min="15111" max="15111" width="10.6640625" style="14" customWidth="1"/>
    <col min="15112" max="15360" width="8.88671875" style="14"/>
    <col min="15361" max="15361" width="3.109375" style="14" customWidth="1"/>
    <col min="15362" max="15362" width="41.21875" style="14" customWidth="1"/>
    <col min="15363" max="15363" width="14.77734375" style="14" customWidth="1"/>
    <col min="15364" max="15364" width="13.44140625" style="14" customWidth="1"/>
    <col min="15365" max="15365" width="22.6640625" style="14" customWidth="1"/>
    <col min="15366" max="15366" width="11.88671875" style="14" customWidth="1"/>
    <col min="15367" max="15367" width="10.6640625" style="14" customWidth="1"/>
    <col min="15368" max="15616" width="8.88671875" style="14"/>
    <col min="15617" max="15617" width="3.109375" style="14" customWidth="1"/>
    <col min="15618" max="15618" width="41.21875" style="14" customWidth="1"/>
    <col min="15619" max="15619" width="14.77734375" style="14" customWidth="1"/>
    <col min="15620" max="15620" width="13.44140625" style="14" customWidth="1"/>
    <col min="15621" max="15621" width="22.6640625" style="14" customWidth="1"/>
    <col min="15622" max="15622" width="11.88671875" style="14" customWidth="1"/>
    <col min="15623" max="15623" width="10.6640625" style="14" customWidth="1"/>
    <col min="15624" max="15872" width="8.88671875" style="14"/>
    <col min="15873" max="15873" width="3.109375" style="14" customWidth="1"/>
    <col min="15874" max="15874" width="41.21875" style="14" customWidth="1"/>
    <col min="15875" max="15875" width="14.77734375" style="14" customWidth="1"/>
    <col min="15876" max="15876" width="13.44140625" style="14" customWidth="1"/>
    <col min="15877" max="15877" width="22.6640625" style="14" customWidth="1"/>
    <col min="15878" max="15878" width="11.88671875" style="14" customWidth="1"/>
    <col min="15879" max="15879" width="10.6640625" style="14" customWidth="1"/>
    <col min="15880" max="16128" width="8.88671875" style="14"/>
    <col min="16129" max="16129" width="3.109375" style="14" customWidth="1"/>
    <col min="16130" max="16130" width="41.21875" style="14" customWidth="1"/>
    <col min="16131" max="16131" width="14.77734375" style="14" customWidth="1"/>
    <col min="16132" max="16132" width="13.44140625" style="14" customWidth="1"/>
    <col min="16133" max="16133" width="22.6640625" style="14" customWidth="1"/>
    <col min="16134" max="16134" width="11.88671875" style="14" customWidth="1"/>
    <col min="16135" max="16135" width="10.6640625" style="14" customWidth="1"/>
    <col min="16136" max="16384" width="8.88671875" style="14"/>
  </cols>
  <sheetData>
    <row r="2" spans="2:11">
      <c r="B2" s="13" t="s">
        <v>133</v>
      </c>
      <c r="C2" s="13"/>
      <c r="D2" s="13"/>
      <c r="E2" s="13"/>
      <c r="F2" s="13"/>
      <c r="G2" s="13"/>
      <c r="H2" s="13"/>
      <c r="I2" s="13"/>
      <c r="J2" s="13"/>
      <c r="K2" s="13"/>
    </row>
    <row r="3" spans="2:11">
      <c r="B3" s="5"/>
      <c r="C3" s="5"/>
      <c r="D3" s="6"/>
      <c r="E3" s="7"/>
      <c r="F3" s="5"/>
      <c r="G3" s="6"/>
      <c r="H3" s="6"/>
      <c r="I3" s="5"/>
      <c r="J3" s="5"/>
      <c r="K3" s="6"/>
    </row>
    <row r="4" spans="2:11" ht="12.75" customHeight="1">
      <c r="B4" s="12" t="s">
        <v>134</v>
      </c>
      <c r="C4" s="12"/>
      <c r="D4" s="12"/>
      <c r="E4" s="12"/>
      <c r="F4" s="12"/>
      <c r="G4" s="12"/>
      <c r="H4" s="12"/>
      <c r="I4" s="11"/>
      <c r="J4" s="11"/>
      <c r="K4" s="11"/>
    </row>
    <row r="5" spans="2:11">
      <c r="B5" s="12"/>
      <c r="C5" s="12"/>
      <c r="D5" s="12"/>
      <c r="E5" s="12"/>
      <c r="F5" s="12"/>
      <c r="G5" s="12"/>
      <c r="H5" s="12"/>
      <c r="I5" s="11"/>
      <c r="J5" s="11"/>
      <c r="K5" s="11"/>
    </row>
    <row r="7" spans="2:11">
      <c r="B7" s="15" t="s">
        <v>128</v>
      </c>
      <c r="C7" s="15"/>
      <c r="D7" s="15"/>
      <c r="E7" s="15"/>
      <c r="F7" s="15"/>
      <c r="G7" s="15"/>
      <c r="H7" s="15"/>
    </row>
    <row r="8" spans="2:11">
      <c r="B8" s="15"/>
      <c r="C8" s="15"/>
      <c r="D8" s="15"/>
      <c r="E8" s="15"/>
      <c r="F8" s="15"/>
      <c r="G8" s="15"/>
      <c r="H8" s="15"/>
    </row>
    <row r="9" spans="2:11">
      <c r="B9" s="15"/>
      <c r="C9" s="15"/>
      <c r="D9" s="15"/>
      <c r="E9" s="15"/>
      <c r="F9" s="15"/>
      <c r="G9" s="15"/>
      <c r="H9" s="15"/>
    </row>
    <row r="10" spans="2:11">
      <c r="B10" s="15"/>
      <c r="C10" s="15"/>
      <c r="D10" s="15"/>
      <c r="E10" s="15"/>
      <c r="F10" s="15"/>
      <c r="G10" s="15"/>
      <c r="H10" s="15"/>
    </row>
    <row r="13" spans="2:11" ht="38.25">
      <c r="B13" s="16" t="s">
        <v>90</v>
      </c>
      <c r="C13" s="17" t="s">
        <v>91</v>
      </c>
      <c r="D13" s="17" t="s">
        <v>92</v>
      </c>
      <c r="E13" s="18" t="s">
        <v>93</v>
      </c>
      <c r="F13" s="18" t="s">
        <v>94</v>
      </c>
      <c r="G13" s="17" t="s">
        <v>95</v>
      </c>
      <c r="H13" s="19" t="s">
        <v>125</v>
      </c>
      <c r="I13" s="20"/>
    </row>
    <row r="14" spans="2:11" s="26" customFormat="1">
      <c r="B14" s="21" t="s">
        <v>96</v>
      </c>
      <c r="C14" s="22">
        <v>8</v>
      </c>
      <c r="D14" s="22">
        <v>6</v>
      </c>
      <c r="E14" s="23" t="s">
        <v>97</v>
      </c>
      <c r="F14" s="23">
        <v>100</v>
      </c>
      <c r="G14" s="23">
        <f t="shared" ref="G14:G20" si="0">D14*F14*27/2000</f>
        <v>8.1</v>
      </c>
      <c r="H14" s="24">
        <f>C14+G14</f>
        <v>16.100000000000001</v>
      </c>
      <c r="I14" s="25"/>
    </row>
    <row r="15" spans="2:11" s="26" customFormat="1">
      <c r="B15" s="21" t="s">
        <v>98</v>
      </c>
      <c r="C15" s="22">
        <v>12.5</v>
      </c>
      <c r="D15" s="22">
        <v>10</v>
      </c>
      <c r="E15" s="23" t="s">
        <v>97</v>
      </c>
      <c r="F15" s="23">
        <v>100</v>
      </c>
      <c r="G15" s="23">
        <f t="shared" si="0"/>
        <v>13.5</v>
      </c>
      <c r="H15" s="24">
        <f t="shared" ref="H15:H20" si="1">C15+G15</f>
        <v>26</v>
      </c>
      <c r="I15" s="25"/>
    </row>
    <row r="16" spans="2:11" s="26" customFormat="1">
      <c r="B16" s="21" t="s">
        <v>99</v>
      </c>
      <c r="C16" s="22">
        <v>14</v>
      </c>
      <c r="D16" s="22">
        <v>12</v>
      </c>
      <c r="E16" s="23" t="s">
        <v>97</v>
      </c>
      <c r="F16" s="23">
        <v>100</v>
      </c>
      <c r="G16" s="23">
        <f t="shared" si="0"/>
        <v>16.2</v>
      </c>
      <c r="H16" s="24">
        <f t="shared" si="1"/>
        <v>30.2</v>
      </c>
      <c r="I16" s="25"/>
    </row>
    <row r="17" spans="2:9" s="26" customFormat="1">
      <c r="B17" s="21" t="s">
        <v>100</v>
      </c>
      <c r="C17" s="22">
        <v>15</v>
      </c>
      <c r="D17" s="22">
        <v>16</v>
      </c>
      <c r="E17" s="23" t="s">
        <v>97</v>
      </c>
      <c r="F17" s="23">
        <v>100</v>
      </c>
      <c r="G17" s="23">
        <f t="shared" si="0"/>
        <v>21.6</v>
      </c>
      <c r="H17" s="24">
        <f t="shared" si="1"/>
        <v>36.6</v>
      </c>
      <c r="I17" s="25"/>
    </row>
    <row r="18" spans="2:9" s="26" customFormat="1">
      <c r="B18" s="21" t="s">
        <v>101</v>
      </c>
      <c r="C18" s="22">
        <v>16</v>
      </c>
      <c r="D18" s="22">
        <v>20</v>
      </c>
      <c r="E18" s="23" t="s">
        <v>97</v>
      </c>
      <c r="F18" s="23">
        <v>100</v>
      </c>
      <c r="G18" s="24">
        <f t="shared" si="0"/>
        <v>27</v>
      </c>
      <c r="H18" s="24">
        <f t="shared" si="1"/>
        <v>43</v>
      </c>
      <c r="I18" s="25"/>
    </row>
    <row r="19" spans="2:9" s="26" customFormat="1">
      <c r="B19" s="21" t="s">
        <v>102</v>
      </c>
      <c r="C19" s="22">
        <v>20</v>
      </c>
      <c r="D19" s="22">
        <v>24</v>
      </c>
      <c r="E19" s="23" t="s">
        <v>97</v>
      </c>
      <c r="F19" s="23">
        <v>100</v>
      </c>
      <c r="G19" s="23">
        <f t="shared" si="0"/>
        <v>32.4</v>
      </c>
      <c r="H19" s="24">
        <f t="shared" si="1"/>
        <v>52.4</v>
      </c>
      <c r="I19" s="25"/>
    </row>
    <row r="20" spans="2:9" s="26" customFormat="1">
      <c r="B20" s="21" t="s">
        <v>103</v>
      </c>
      <c r="C20" s="27">
        <v>15</v>
      </c>
      <c r="D20" s="27">
        <v>3</v>
      </c>
      <c r="E20" s="23" t="s">
        <v>97</v>
      </c>
      <c r="F20" s="23">
        <v>100</v>
      </c>
      <c r="G20" s="24">
        <f t="shared" si="0"/>
        <v>4.05</v>
      </c>
      <c r="H20" s="24">
        <f t="shared" si="1"/>
        <v>19.05</v>
      </c>
    </row>
    <row r="21" spans="2:9" s="26" customFormat="1"/>
    <row r="22" spans="2:9" ht="38.25">
      <c r="B22" s="16" t="s">
        <v>90</v>
      </c>
      <c r="C22" s="17" t="s">
        <v>91</v>
      </c>
      <c r="D22" s="17" t="s">
        <v>92</v>
      </c>
      <c r="E22" s="18" t="s">
        <v>93</v>
      </c>
      <c r="F22" s="18" t="s">
        <v>94</v>
      </c>
      <c r="G22" s="17" t="s">
        <v>95</v>
      </c>
      <c r="H22" s="19" t="s">
        <v>125</v>
      </c>
    </row>
    <row r="23" spans="2:9" s="33" customFormat="1" ht="25.5">
      <c r="B23" s="28" t="s">
        <v>104</v>
      </c>
      <c r="C23" s="22">
        <v>2</v>
      </c>
      <c r="D23" s="29">
        <v>0.5</v>
      </c>
      <c r="E23" s="30" t="s">
        <v>105</v>
      </c>
      <c r="F23" s="30" t="s">
        <v>105</v>
      </c>
      <c r="G23" s="31">
        <v>0.7</v>
      </c>
      <c r="H23" s="24">
        <f>C23+G23</f>
        <v>2.7</v>
      </c>
      <c r="I23" s="32"/>
    </row>
    <row r="24" spans="2:9" s="33" customFormat="1" ht="25.5">
      <c r="B24" s="28" t="s">
        <v>106</v>
      </c>
      <c r="C24" s="22">
        <v>3</v>
      </c>
      <c r="D24" s="29">
        <v>0.6</v>
      </c>
      <c r="E24" s="30" t="s">
        <v>105</v>
      </c>
      <c r="F24" s="30" t="s">
        <v>105</v>
      </c>
      <c r="G24" s="22">
        <v>1</v>
      </c>
      <c r="H24" s="24">
        <f t="shared" ref="H24:H35" si="2">C24+G24</f>
        <v>4</v>
      </c>
      <c r="I24" s="32"/>
    </row>
    <row r="25" spans="2:9" s="33" customFormat="1" ht="25.5">
      <c r="B25" s="21" t="s">
        <v>107</v>
      </c>
      <c r="C25" s="34">
        <v>2.5</v>
      </c>
      <c r="D25" s="35">
        <v>2.8</v>
      </c>
      <c r="E25" s="30" t="s">
        <v>105</v>
      </c>
      <c r="F25" s="30" t="s">
        <v>105</v>
      </c>
      <c r="G25" s="34">
        <v>0.7</v>
      </c>
      <c r="H25" s="24">
        <f t="shared" si="2"/>
        <v>3.2</v>
      </c>
      <c r="I25" s="32"/>
    </row>
    <row r="26" spans="2:9" s="33" customFormat="1" ht="25.5">
      <c r="B26" s="21" t="s">
        <v>108</v>
      </c>
      <c r="C26" s="34">
        <v>2.6</v>
      </c>
      <c r="D26" s="35">
        <v>8.6999999999999993</v>
      </c>
      <c r="E26" s="30" t="s">
        <v>105</v>
      </c>
      <c r="F26" s="30" t="s">
        <v>105</v>
      </c>
      <c r="G26" s="34">
        <v>1.9</v>
      </c>
      <c r="H26" s="24">
        <f t="shared" si="2"/>
        <v>4.5</v>
      </c>
      <c r="I26" s="32"/>
    </row>
    <row r="27" spans="2:9" s="33" customFormat="1" ht="25.5">
      <c r="B27" s="28" t="s">
        <v>109</v>
      </c>
      <c r="C27" s="22">
        <v>2.9</v>
      </c>
      <c r="D27" s="36">
        <v>14.8</v>
      </c>
      <c r="E27" s="30" t="s">
        <v>105</v>
      </c>
      <c r="F27" s="30" t="s">
        <v>105</v>
      </c>
      <c r="G27" s="36">
        <v>1.3</v>
      </c>
      <c r="H27" s="24">
        <f t="shared" si="2"/>
        <v>4.2</v>
      </c>
      <c r="I27" s="37"/>
    </row>
    <row r="28" spans="2:9" s="33" customFormat="1" ht="25.5">
      <c r="B28" s="28" t="s">
        <v>110</v>
      </c>
      <c r="C28" s="22">
        <v>4</v>
      </c>
      <c r="D28" s="36">
        <v>24.8</v>
      </c>
      <c r="E28" s="30" t="s">
        <v>105</v>
      </c>
      <c r="F28" s="30" t="s">
        <v>105</v>
      </c>
      <c r="G28" s="36">
        <v>1.5</v>
      </c>
      <c r="H28" s="24">
        <f t="shared" si="2"/>
        <v>5.5</v>
      </c>
      <c r="I28" s="37"/>
    </row>
    <row r="29" spans="2:9" s="33" customFormat="1" ht="25.5">
      <c r="B29" s="28" t="s">
        <v>111</v>
      </c>
      <c r="C29" s="22">
        <v>4.0999999999999996</v>
      </c>
      <c r="D29" s="36">
        <v>31.7</v>
      </c>
      <c r="E29" s="30" t="s">
        <v>105</v>
      </c>
      <c r="F29" s="30" t="s">
        <v>105</v>
      </c>
      <c r="G29" s="36">
        <v>2.9</v>
      </c>
      <c r="H29" s="24">
        <f t="shared" si="2"/>
        <v>7</v>
      </c>
      <c r="I29" s="37"/>
    </row>
    <row r="30" spans="2:9" s="33" customFormat="1" ht="25.5">
      <c r="B30" s="28" t="s">
        <v>112</v>
      </c>
      <c r="C30" s="22">
        <v>5.75</v>
      </c>
      <c r="D30" s="36">
        <v>51.9</v>
      </c>
      <c r="E30" s="30" t="s">
        <v>105</v>
      </c>
      <c r="F30" s="30" t="s">
        <v>105</v>
      </c>
      <c r="G30" s="36">
        <v>3.2</v>
      </c>
      <c r="H30" s="24">
        <f t="shared" si="2"/>
        <v>8.9499999999999993</v>
      </c>
      <c r="I30" s="37"/>
    </row>
    <row r="31" spans="2:9" s="33" customFormat="1" ht="25.5">
      <c r="B31" s="28" t="s">
        <v>113</v>
      </c>
      <c r="C31" s="22">
        <v>6.3</v>
      </c>
      <c r="D31" s="36">
        <v>59</v>
      </c>
      <c r="E31" s="30" t="s">
        <v>105</v>
      </c>
      <c r="F31" s="30" t="s">
        <v>105</v>
      </c>
      <c r="G31" s="36">
        <v>3.7</v>
      </c>
      <c r="H31" s="24">
        <f t="shared" si="2"/>
        <v>10</v>
      </c>
      <c r="I31" s="37"/>
    </row>
    <row r="32" spans="2:9" s="33" customFormat="1" ht="25.5">
      <c r="B32" s="28" t="s">
        <v>114</v>
      </c>
      <c r="C32" s="22">
        <v>11</v>
      </c>
      <c r="D32" s="30" t="s">
        <v>115</v>
      </c>
      <c r="E32" s="30" t="s">
        <v>105</v>
      </c>
      <c r="F32" s="30" t="s">
        <v>105</v>
      </c>
      <c r="G32" s="36">
        <v>16</v>
      </c>
      <c r="H32" s="24">
        <f t="shared" si="2"/>
        <v>27</v>
      </c>
      <c r="I32" s="37"/>
    </row>
    <row r="33" spans="2:9" s="33" customFormat="1" ht="25.5">
      <c r="B33" s="28" t="s">
        <v>116</v>
      </c>
      <c r="C33" s="22">
        <v>13</v>
      </c>
      <c r="D33" s="30" t="s">
        <v>115</v>
      </c>
      <c r="E33" s="30" t="s">
        <v>105</v>
      </c>
      <c r="F33" s="30" t="s">
        <v>105</v>
      </c>
      <c r="G33" s="36">
        <v>22</v>
      </c>
      <c r="H33" s="24">
        <f t="shared" si="2"/>
        <v>35</v>
      </c>
      <c r="I33" s="37"/>
    </row>
    <row r="34" spans="2:9" s="33" customFormat="1" ht="25.5">
      <c r="B34" s="28" t="s">
        <v>117</v>
      </c>
      <c r="C34" s="22">
        <v>15</v>
      </c>
      <c r="D34" s="30" t="s">
        <v>115</v>
      </c>
      <c r="E34" s="30" t="s">
        <v>105</v>
      </c>
      <c r="F34" s="30" t="s">
        <v>105</v>
      </c>
      <c r="G34" s="38">
        <v>25</v>
      </c>
      <c r="H34" s="24">
        <f t="shared" si="2"/>
        <v>40</v>
      </c>
      <c r="I34" s="32"/>
    </row>
    <row r="35" spans="2:9" s="33" customFormat="1" ht="25.5">
      <c r="B35" s="28" t="s">
        <v>118</v>
      </c>
      <c r="C35" s="22">
        <v>16</v>
      </c>
      <c r="D35" s="30" t="s">
        <v>115</v>
      </c>
      <c r="E35" s="30" t="s">
        <v>105</v>
      </c>
      <c r="F35" s="30" t="s">
        <v>105</v>
      </c>
      <c r="G35" s="38">
        <v>32</v>
      </c>
      <c r="H35" s="24">
        <f t="shared" si="2"/>
        <v>48</v>
      </c>
      <c r="I35" s="32"/>
    </row>
    <row r="36" spans="2:9">
      <c r="C36" s="39"/>
    </row>
    <row r="37" spans="2:9" ht="38.25">
      <c r="B37" s="16" t="s">
        <v>90</v>
      </c>
      <c r="C37" s="17" t="s">
        <v>91</v>
      </c>
      <c r="D37" s="17" t="s">
        <v>92</v>
      </c>
      <c r="E37" s="18" t="s">
        <v>93</v>
      </c>
      <c r="F37" s="18" t="s">
        <v>94</v>
      </c>
      <c r="G37" s="17" t="s">
        <v>95</v>
      </c>
      <c r="H37" s="19" t="s">
        <v>125</v>
      </c>
    </row>
    <row r="38" spans="2:9" s="26" customFormat="1">
      <c r="B38" s="21" t="s">
        <v>119</v>
      </c>
      <c r="C38" s="22">
        <v>15</v>
      </c>
      <c r="D38" s="24">
        <v>40</v>
      </c>
      <c r="E38" s="40" t="s">
        <v>120</v>
      </c>
      <c r="F38" s="23">
        <v>46</v>
      </c>
      <c r="G38" s="24">
        <f>D38*F38*27/2000</f>
        <v>24.84</v>
      </c>
      <c r="H38" s="24">
        <f>C38+G38</f>
        <v>39.840000000000003</v>
      </c>
      <c r="I38" s="25"/>
    </row>
    <row r="40" spans="2:9">
      <c r="C40" s="39"/>
    </row>
    <row r="41" spans="2:9" ht="38.25">
      <c r="B41" s="16" t="s">
        <v>90</v>
      </c>
      <c r="C41" s="17" t="s">
        <v>91</v>
      </c>
      <c r="D41" s="17" t="s">
        <v>121</v>
      </c>
      <c r="E41" s="18" t="s">
        <v>93</v>
      </c>
      <c r="F41" s="18" t="s">
        <v>94</v>
      </c>
      <c r="G41" s="17" t="s">
        <v>95</v>
      </c>
      <c r="H41" s="19" t="s">
        <v>125</v>
      </c>
    </row>
    <row r="42" spans="2:9" s="26" customFormat="1">
      <c r="B42" s="21" t="s">
        <v>122</v>
      </c>
      <c r="C42" s="27">
        <v>16</v>
      </c>
      <c r="D42" s="34">
        <v>6000</v>
      </c>
      <c r="E42" s="23" t="s">
        <v>123</v>
      </c>
      <c r="F42" s="23">
        <v>62.4</v>
      </c>
      <c r="G42" s="24">
        <f>D42*F42/(2000*7.48)</f>
        <v>25.026737967914439</v>
      </c>
      <c r="H42" s="24">
        <f>C42+G42</f>
        <v>41.026737967914443</v>
      </c>
      <c r="I42" s="25"/>
    </row>
    <row r="44" spans="2:9" ht="38.25">
      <c r="B44" s="16" t="s">
        <v>90</v>
      </c>
      <c r="C44" s="17" t="s">
        <v>91</v>
      </c>
      <c r="D44" s="17" t="s">
        <v>92</v>
      </c>
      <c r="E44" s="18" t="s">
        <v>93</v>
      </c>
      <c r="F44" s="18" t="s">
        <v>94</v>
      </c>
      <c r="G44" s="17" t="s">
        <v>95</v>
      </c>
      <c r="H44" s="19" t="s">
        <v>125</v>
      </c>
    </row>
    <row r="45" spans="2:9" s="26" customFormat="1">
      <c r="B45" s="21" t="s">
        <v>96</v>
      </c>
      <c r="C45" s="22">
        <v>8</v>
      </c>
      <c r="D45" s="22">
        <v>6</v>
      </c>
      <c r="E45" s="23" t="s">
        <v>124</v>
      </c>
      <c r="F45" s="23">
        <v>52</v>
      </c>
      <c r="G45" s="24">
        <f t="shared" ref="G45:G51" si="3">D45*F45*27/2000</f>
        <v>4.2119999999999997</v>
      </c>
      <c r="H45" s="24">
        <f>C45+G45</f>
        <v>12.212</v>
      </c>
    </row>
    <row r="46" spans="2:9" s="26" customFormat="1">
      <c r="B46" s="21" t="s">
        <v>98</v>
      </c>
      <c r="C46" s="22">
        <v>12.5</v>
      </c>
      <c r="D46" s="22">
        <v>10</v>
      </c>
      <c r="E46" s="23" t="s">
        <v>124</v>
      </c>
      <c r="F46" s="23">
        <v>52</v>
      </c>
      <c r="G46" s="24">
        <f t="shared" si="3"/>
        <v>7.02</v>
      </c>
      <c r="H46" s="24">
        <f t="shared" ref="H46:H51" si="4">C46+G46</f>
        <v>19.52</v>
      </c>
    </row>
    <row r="47" spans="2:9" s="26" customFormat="1">
      <c r="B47" s="21" t="s">
        <v>99</v>
      </c>
      <c r="C47" s="22">
        <v>14</v>
      </c>
      <c r="D47" s="22">
        <v>12</v>
      </c>
      <c r="E47" s="23" t="s">
        <v>124</v>
      </c>
      <c r="F47" s="23">
        <v>52</v>
      </c>
      <c r="G47" s="24">
        <f t="shared" si="3"/>
        <v>8.4239999999999995</v>
      </c>
      <c r="H47" s="24">
        <f t="shared" si="4"/>
        <v>22.423999999999999</v>
      </c>
    </row>
    <row r="48" spans="2:9" s="26" customFormat="1">
      <c r="B48" s="21" t="s">
        <v>100</v>
      </c>
      <c r="C48" s="22">
        <v>15</v>
      </c>
      <c r="D48" s="22">
        <v>16</v>
      </c>
      <c r="E48" s="23" t="s">
        <v>124</v>
      </c>
      <c r="F48" s="23">
        <v>52</v>
      </c>
      <c r="G48" s="24">
        <f t="shared" si="3"/>
        <v>11.231999999999999</v>
      </c>
      <c r="H48" s="24">
        <f t="shared" si="4"/>
        <v>26.231999999999999</v>
      </c>
    </row>
    <row r="49" spans="2:8" s="26" customFormat="1">
      <c r="B49" s="21" t="s">
        <v>101</v>
      </c>
      <c r="C49" s="22">
        <v>16</v>
      </c>
      <c r="D49" s="22">
        <v>20</v>
      </c>
      <c r="E49" s="23" t="s">
        <v>124</v>
      </c>
      <c r="F49" s="23">
        <v>52</v>
      </c>
      <c r="G49" s="24">
        <f t="shared" si="3"/>
        <v>14.04</v>
      </c>
      <c r="H49" s="24">
        <f t="shared" si="4"/>
        <v>30.04</v>
      </c>
    </row>
    <row r="50" spans="2:8" s="26" customFormat="1">
      <c r="B50" s="21" t="s">
        <v>102</v>
      </c>
      <c r="C50" s="22">
        <v>20</v>
      </c>
      <c r="D50" s="22">
        <v>24</v>
      </c>
      <c r="E50" s="23" t="s">
        <v>124</v>
      </c>
      <c r="F50" s="23">
        <v>52</v>
      </c>
      <c r="G50" s="24">
        <f t="shared" si="3"/>
        <v>16.847999999999999</v>
      </c>
      <c r="H50" s="24">
        <f t="shared" si="4"/>
        <v>36.847999999999999</v>
      </c>
    </row>
    <row r="51" spans="2:8" s="26" customFormat="1">
      <c r="B51" s="21" t="s">
        <v>103</v>
      </c>
      <c r="C51" s="27">
        <v>15</v>
      </c>
      <c r="D51" s="27">
        <v>3</v>
      </c>
      <c r="E51" s="23" t="s">
        <v>124</v>
      </c>
      <c r="F51" s="23">
        <v>52</v>
      </c>
      <c r="G51" s="24">
        <f t="shared" si="3"/>
        <v>2.1059999999999999</v>
      </c>
      <c r="H51" s="24">
        <f t="shared" si="4"/>
        <v>17.106000000000002</v>
      </c>
    </row>
  </sheetData>
  <sheetProtection algorithmName="SHA-512" hashValue="gupf+URFx1cxjasdeKgS/sWUiKdnW+rSezfXnQI/5NM49IZ7mpAejbA7X/CWoW586OzU0b+dRF7i9xfB4QRoDA==" saltValue="xi53OlTDaIJceZfmAj3Mtw==" spinCount="100000" sheet="1" objects="1" scenarios="1"/>
  <mergeCells count="3">
    <mergeCell ref="B7:H10"/>
    <mergeCell ref="B2:K2"/>
    <mergeCell ref="B4:H5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Emission from Roads both paved and non paved</RoutingRuleDescription>
    <Confidentiality_x0020_Status xmlns="157d2481-7646-4106-b82b-066a865f8875">Can be shared with public as necessary</Confidentiality_x0020_Status>
  </documentManagement>
</p:properties>
</file>

<file path=customXml/itemProps1.xml><?xml version="1.0" encoding="utf-8"?>
<ds:datastoreItem xmlns:ds="http://schemas.openxmlformats.org/officeDocument/2006/customXml" ds:itemID="{88DAB288-3FA2-45EB-90E9-BC22B7B4F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77724-B575-4CBA-BECD-DBB994E0D87B}"/>
</file>

<file path=customXml/itemProps3.xml><?xml version="1.0" encoding="utf-8"?>
<ds:datastoreItem xmlns:ds="http://schemas.openxmlformats.org/officeDocument/2006/customXml" ds:itemID="{3614C41A-AA06-4548-986B-6BB48033BA0E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157d2481-7646-4106-b82b-066a865f887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Unpaved Roads</vt:lpstr>
      <vt:lpstr>Paved Roads</vt:lpstr>
      <vt:lpstr>Example Vehicle Weights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Emission from Roads both paved and unpaved</dc:title>
  <dc:creator/>
  <cp:lastModifiedBy>Bell, Nathan</cp:lastModifiedBy>
  <dcterms:created xsi:type="dcterms:W3CDTF">2007-09-26T15:10:49Z</dcterms:created>
  <dcterms:modified xsi:type="dcterms:W3CDTF">2022-03-10T21:42:17Z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Author">
    <vt:lpwstr>2;#;UserInfo</vt:lpwstr>
  </property>
  <property fmtid="{D5CDD505-2E9C-101B-9397-08002B2CF9AE}" pid="4" name="_ShortcutWebId">
    <vt:lpwstr/>
  </property>
  <property fmtid="{D5CDD505-2E9C-101B-9397-08002B2CF9AE}" pid="5" name="_ShortcutUniqueId">
    <vt:lpwstr/>
  </property>
  <property fmtid="{D5CDD505-2E9C-101B-9397-08002B2CF9AE}" pid="6" name="_ShortcutSiteId">
    <vt:lpwstr/>
  </property>
  <property fmtid="{D5CDD505-2E9C-101B-9397-08002B2CF9AE}" pid="7" name="_ShortcutUrl">
    <vt:lpwstr/>
  </property>
  <property fmtid="{D5CDD505-2E9C-101B-9397-08002B2CF9AE}" pid="8" name="Created">
    <vt:filetime>2014-06-20T00:47:46Z</vt:filetime>
  </property>
  <property fmtid="{D5CDD505-2E9C-101B-9397-08002B2CF9AE}" pid="9" name="Modified">
    <vt:filetime>2015-02-06T18:26:51Z</vt:filetime>
  </property>
  <property fmtid="{D5CDD505-2E9C-101B-9397-08002B2CF9AE}" pid="10" name="Editor">
    <vt:lpwstr>7;#;UserInfo</vt:lpwstr>
  </property>
  <property fmtid="{D5CDD505-2E9C-101B-9397-08002B2CF9AE}" pid="11" name="AssignedTo">
    <vt:lpwstr/>
  </property>
  <property fmtid="{D5CDD505-2E9C-101B-9397-08002B2CF9AE}" pid="12" name="Training">
    <vt:bool>false</vt:bool>
  </property>
  <property fmtid="{D5CDD505-2E9C-101B-9397-08002B2CF9AE}" pid="13" name="Doc_type">
    <vt:lpwstr>Calculation</vt:lpwstr>
  </property>
  <property fmtid="{D5CDD505-2E9C-101B-9397-08002B2CF9AE}" pid="14" name="RoutingRuleDescription">
    <vt:lpwstr>Emission from Roads both paved and non paved</vt:lpwstr>
  </property>
</Properties>
</file>