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9BE63F16-020E-4E09-BBEC-1C7ADCBCE170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F42" i="1"/>
  <c r="E42" i="1"/>
  <c r="D42" i="1"/>
  <c r="H41" i="1"/>
  <c r="G41" i="1"/>
  <c r="G42" i="1" s="1"/>
  <c r="I37" i="1"/>
  <c r="H37" i="1"/>
  <c r="G37" i="1"/>
  <c r="F37" i="1"/>
  <c r="E37" i="1"/>
  <c r="D37" i="1"/>
  <c r="G21" i="1"/>
  <c r="F21" i="1"/>
  <c r="E21" i="1"/>
  <c r="D17" i="1"/>
  <c r="F23" i="1" s="1"/>
  <c r="G23" i="1" l="1"/>
  <c r="H23" i="1"/>
  <c r="H44" i="1"/>
  <c r="H45" i="1"/>
  <c r="I23" i="1"/>
  <c r="E55" i="1"/>
  <c r="J23" i="1"/>
  <c r="F55" i="1"/>
  <c r="D23" i="1"/>
  <c r="E23" i="1"/>
  <c r="D55" i="1"/>
  <c r="E57" i="1" l="1"/>
  <c r="E60" i="1"/>
</calcChain>
</file>

<file path=xl/sharedStrings.xml><?xml version="1.0" encoding="utf-8"?>
<sst xmlns="http://schemas.openxmlformats.org/spreadsheetml/2006/main" count="78" uniqueCount="61">
  <si>
    <t>Industrial Boilers (&gt; 100 mmBtu/hr)</t>
  </si>
  <si>
    <t>#1 and #2 Fuel Oil</t>
  </si>
  <si>
    <t>Heat Input Capacity</t>
  </si>
  <si>
    <t>Potential Throughput</t>
  </si>
  <si>
    <t>S = Weight % Sulfur</t>
  </si>
  <si>
    <t>MMBtu/hr</t>
  </si>
  <si>
    <t>kgals/year</t>
  </si>
  <si>
    <t xml:space="preserve">    Pollutant</t>
  </si>
  <si>
    <t xml:space="preserve"> </t>
  </si>
  <si>
    <t>SO2</t>
  </si>
  <si>
    <t>NOx</t>
  </si>
  <si>
    <t>VOC</t>
  </si>
  <si>
    <t>CO</t>
  </si>
  <si>
    <t>Emission Factor in lb/kgal</t>
  </si>
  <si>
    <t>Potential Emission in tons/yr</t>
  </si>
  <si>
    <t>Methodology</t>
  </si>
  <si>
    <t>Arsenic</t>
  </si>
  <si>
    <t>Beryllium</t>
  </si>
  <si>
    <t>Cadmium</t>
  </si>
  <si>
    <t>Chromium</t>
  </si>
  <si>
    <t>Lead</t>
  </si>
  <si>
    <t>Mercury</t>
  </si>
  <si>
    <t>Manganese</t>
  </si>
  <si>
    <t>Nickel</t>
  </si>
  <si>
    <t>Selenium</t>
  </si>
  <si>
    <t>CO2</t>
  </si>
  <si>
    <t>CH4</t>
  </si>
  <si>
    <t>N2O</t>
  </si>
  <si>
    <t>Summed Potential Emissions in tons/yr</t>
  </si>
  <si>
    <t>The CO2 Emission Factor for #1 Fuel Oil is 21500.  The CO2 Emission Factor for #2 Fuel Oil is 22300.</t>
  </si>
  <si>
    <t>Greenhouse Gas</t>
  </si>
  <si>
    <t>PM10</t>
  </si>
  <si>
    <t>Global Warming Potentials (GWP) from Table A-1 of 40 CFR Part 98 Subpart A.</t>
  </si>
  <si>
    <t>CO2e (tons/yr) = CO2 Potential Emission ton/yr x CO2 GWP (1) + CH4 Potential Emission ton/yr x CH4 GWP (25) + N2O Potential Emission ton/yr x N2O GWP (298).</t>
  </si>
  <si>
    <t>CO2e Total in tons/yr</t>
  </si>
  <si>
    <t>(142S)</t>
  </si>
  <si>
    <t>Greenhouse Gases (GHGs)</t>
  </si>
  <si>
    <t>Hazardous Air Pollutants (HAPs)</t>
  </si>
  <si>
    <t>Potential Throughput (kgals/year) = Heat Input Capacity (MMBtu/hr) x 8,760 hrs/yr x 1kgal per 1000 gallon x 1 gal per 0.140 MMBtu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</si>
  <si>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</si>
  <si>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</si>
  <si>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</si>
  <si>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>1 gallon of No. 2 Fuel Oil has a heating value of 140,000 Btu.</t>
  </si>
  <si>
    <t>HAPs</t>
  </si>
  <si>
    <t>Emission Factor in lb/MMBtu</t>
  </si>
  <si>
    <t>HAPs (continued)</t>
  </si>
  <si>
    <t>Formaldehyde</t>
  </si>
  <si>
    <t>POM</t>
  </si>
  <si>
    <t>POM = Polycyclic Organic Matter</t>
  </si>
  <si>
    <t>PM</t>
  </si>
  <si>
    <t>Direct PM2.5</t>
  </si>
  <si>
    <t>Emission Factors are from AP 42, Tables 1.3-1, 1.3-2, 1.3-3, and 1.3-6 (SCC 1-01-005-01, 1-02-005-01/02/03 and 1-03-005-01) (dated 5/10)</t>
  </si>
  <si>
    <t>PM emission factor is filterable PM only.</t>
  </si>
  <si>
    <t>PM10 emission factor is filterable PM10 of 1.00 lb/kgal + condensable PM emission factor of 1.3 lb/kgal.</t>
  </si>
  <si>
    <t>Direct PM2.5 emission factor is filterable PM2.5 of 0.25 lb/kgal + condensable PM emission factor of 1.3 lb/kgal.</t>
  </si>
  <si>
    <t>Potential Emission (tons/yr) = Potential Throughput (kgals/year) x Emission Factor (lb/kgal)/2,000 lb/ton</t>
  </si>
  <si>
    <t xml:space="preserve">Potential Emission of Combined HAPs (tons/yr)  </t>
  </si>
  <si>
    <t xml:space="preserve">Potential Emission of Highest Single HAP (tons/yr)  </t>
  </si>
  <si>
    <t>Emission Factors are from AP 42, Tables 1.3-8 and 1.3-10 (SCC 1-01-005-01, 1-02-005-01, and 1-03-005-01) (dated 5/10)</t>
  </si>
  <si>
    <t>Potential Emission (tons/year) = Potential Throughput (MMBtu/hr) x Emission Factor (lb/MMBtu) x 8,760 hrs/yr / 2,000 lb/ton</t>
  </si>
  <si>
    <t>Emission Factors are from AP 42, Tables 1.3-3, 1.3-8, and 1.3-12 (SCC (1-01-005-01, 1-02-005-01/02/03, 1-03-005-01) (dated 5/10)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</si>
</sst>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_)"/>
    <numFmt numFmtId="165" formatCode="0.00_)"/>
    <numFmt numFmtId="166" formatCode="0.0E+00_)"/>
    <numFmt numFmtId="167" formatCode="0.0"/>
  </numFmts>
  <fonts count="7">
    <font>
      <sz val="12"/>
      <name val="Arial M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 MT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22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</cellStyleXfs>
  <cellXfs count="7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7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167" fontId="2" fillId="0" borderId="0" xfId="0" applyNumberFormat="1" applyFont="1" applyAlignment="1" applyProtection="1">
      <alignment horizontal="center"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165" fontId="2" fillId="0" borderId="30" xfId="0" applyNumberFormat="1" applyFont="1" applyBorder="1" applyAlignment="1" applyProtection="1">
      <alignment horizontal="center" vertical="center"/>
      <protection locked="0"/>
    </xf>
    <xf numFmtId="164" fontId="2" fillId="0" borderId="30" xfId="0" applyNumberFormat="1" applyFont="1" applyBorder="1" applyAlignment="1" applyProtection="1">
      <alignment horizontal="center" vertical="center"/>
      <protection locked="0"/>
    </xf>
    <xf numFmtId="164" fontId="2" fillId="0" borderId="31" xfId="0" applyNumberFormat="1" applyFont="1" applyBorder="1" applyAlignment="1" applyProtection="1">
      <alignment horizontal="center" vertical="center"/>
      <protection locked="0"/>
    </xf>
    <xf numFmtId="165" fontId="2" fillId="0" borderId="32" xfId="0" applyNumberFormat="1" applyFont="1" applyBorder="1" applyAlignment="1" applyProtection="1">
      <alignment horizontal="center" vertical="center"/>
      <protection locked="0"/>
    </xf>
    <xf numFmtId="164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0" xfId="4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vertical="center"/>
      <protection locked="0"/>
    </xf>
    <xf numFmtId="166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2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  <cellStyle name="Normal 4" xfId="4" xr:uid="{64D48513-82C6-464F-A119-5F6C57AD02CA}"/>
  </cellStyles>
  <dxfs count="0"/>
  <tableStyles count="0" defaultTableStyle="TableStyleMedium9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69"/>
  <sheetViews>
    <sheetView tabSelected="1" zoomScaleNormal="100" zoomScaleSheetLayoutView="130" workbookViewId="0"/>
  </sheetViews>
  <sheetFormatPr defaultColWidth="9.6640625" defaultRowHeight="12.75"/>
  <cols>
    <col min="1" max="1" width="8.21875" style="12" customWidth="1"/>
    <col min="2" max="2" width="15.21875" style="12" customWidth="1"/>
    <col min="3" max="3" width="7.77734375" style="12" customWidth="1"/>
    <col min="4" max="4" width="9.109375" style="12" customWidth="1"/>
    <col min="5" max="5" width="9.6640625" style="12" customWidth="1"/>
    <col min="6" max="6" width="10.109375" style="12" bestFit="1" customWidth="1"/>
    <col min="7" max="7" width="11" style="12" customWidth="1"/>
    <col min="8" max="10" width="8.6640625" style="12" customWidth="1"/>
    <col min="11" max="16384" width="9.6640625" style="12"/>
  </cols>
  <sheetData>
    <row r="1" spans="1:10">
      <c r="A1" s="9"/>
      <c r="B1" s="9"/>
      <c r="C1" s="9"/>
      <c r="D1" s="10"/>
      <c r="E1" s="11" t="s">
        <v>0</v>
      </c>
      <c r="F1" s="10"/>
      <c r="G1" s="9"/>
      <c r="H1" s="10"/>
      <c r="I1" s="9"/>
      <c r="J1" s="10"/>
    </row>
    <row r="2" spans="1:10">
      <c r="A2" s="9"/>
      <c r="B2" s="9"/>
      <c r="C2" s="9"/>
      <c r="D2" s="10"/>
      <c r="E2" s="11" t="s">
        <v>1</v>
      </c>
      <c r="F2" s="10"/>
      <c r="G2" s="9"/>
      <c r="H2" s="10"/>
      <c r="I2" s="9"/>
      <c r="J2" s="10"/>
    </row>
    <row r="3" spans="1:10">
      <c r="A3" s="9"/>
      <c r="B3" s="9"/>
      <c r="C3" s="9"/>
      <c r="D3" s="9"/>
      <c r="E3" s="9"/>
      <c r="F3" s="9"/>
      <c r="G3" s="9"/>
      <c r="H3" s="10"/>
      <c r="I3" s="9"/>
      <c r="J3" s="10"/>
    </row>
    <row r="4" spans="1:10">
      <c r="A4" s="7" t="s">
        <v>39</v>
      </c>
      <c r="B4" s="7"/>
      <c r="C4" s="7"/>
      <c r="D4" s="7"/>
      <c r="E4" s="7"/>
      <c r="F4" s="7"/>
      <c r="G4" s="7"/>
      <c r="H4" s="7"/>
      <c r="I4" s="7"/>
      <c r="J4" s="7"/>
    </row>
    <row r="5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>
      <c r="A8" s="2"/>
      <c r="B8" s="2"/>
      <c r="C8" s="1"/>
      <c r="D8" s="3"/>
      <c r="E8" s="2"/>
      <c r="F8" s="1"/>
      <c r="G8" s="1"/>
      <c r="H8" s="1"/>
      <c r="I8" s="2"/>
      <c r="J8" s="1"/>
    </row>
    <row r="9" spans="1:10">
      <c r="A9" s="8" t="s">
        <v>40</v>
      </c>
      <c r="B9" s="8"/>
      <c r="C9" s="8"/>
      <c r="D9" s="8"/>
      <c r="E9" s="8"/>
      <c r="F9" s="8"/>
      <c r="G9" s="8"/>
      <c r="H9" s="8"/>
      <c r="I9" s="8"/>
      <c r="J9" s="8"/>
    </row>
    <row r="10" spans="1:10">
      <c r="A10" s="2"/>
      <c r="B10" s="2"/>
      <c r="C10" s="1"/>
      <c r="D10" s="3"/>
      <c r="E10" s="2"/>
      <c r="F10" s="1"/>
      <c r="G10" s="1"/>
      <c r="H10" s="2"/>
      <c r="I10" s="2"/>
      <c r="J10" s="1"/>
    </row>
    <row r="11" spans="1:10">
      <c r="A11" s="7" t="s">
        <v>41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10"/>
      <c r="B14" s="10"/>
      <c r="C14" s="10"/>
      <c r="D14" s="10"/>
      <c r="E14" s="10"/>
      <c r="G14" s="10"/>
      <c r="H14" s="10"/>
      <c r="I14" s="10"/>
      <c r="J14" s="10"/>
    </row>
    <row r="15" spans="1:10">
      <c r="B15" s="14" t="s">
        <v>2</v>
      </c>
      <c r="C15" s="14"/>
      <c r="D15" s="14" t="s">
        <v>3</v>
      </c>
    </row>
    <row r="16" spans="1:10">
      <c r="B16" s="14" t="s">
        <v>5</v>
      </c>
      <c r="C16" s="14"/>
      <c r="D16" s="14" t="s">
        <v>6</v>
      </c>
      <c r="F16" s="12" t="s">
        <v>4</v>
      </c>
    </row>
    <row r="17" spans="1:10">
      <c r="B17" s="4">
        <v>100.1</v>
      </c>
      <c r="C17" s="14"/>
      <c r="D17" s="15">
        <f>B17*1*8760/140</f>
        <v>6263.4</v>
      </c>
      <c r="F17" s="5">
        <v>0.5</v>
      </c>
    </row>
    <row r="19" spans="1:10">
      <c r="A19" s="16"/>
      <c r="B19" s="16"/>
      <c r="C19" s="16"/>
      <c r="D19" s="17" t="s">
        <v>7</v>
      </c>
      <c r="E19" s="18"/>
      <c r="F19" s="18"/>
      <c r="G19" s="18"/>
      <c r="H19" s="18"/>
      <c r="I19" s="18"/>
      <c r="J19" s="19"/>
    </row>
    <row r="20" spans="1:10">
      <c r="A20" s="20" t="s">
        <v>8</v>
      </c>
      <c r="B20" s="12" t="s">
        <v>8</v>
      </c>
      <c r="C20" s="12" t="s">
        <v>8</v>
      </c>
      <c r="D20" s="21" t="s">
        <v>49</v>
      </c>
      <c r="E20" s="21" t="s">
        <v>31</v>
      </c>
      <c r="F20" s="21" t="s">
        <v>50</v>
      </c>
      <c r="G20" s="21" t="s">
        <v>9</v>
      </c>
      <c r="H20" s="21" t="s">
        <v>10</v>
      </c>
      <c r="I20" s="21" t="s">
        <v>11</v>
      </c>
      <c r="J20" s="21" t="s">
        <v>12</v>
      </c>
    </row>
    <row r="21" spans="1:10">
      <c r="A21" s="22" t="s">
        <v>13</v>
      </c>
      <c r="B21" s="23"/>
      <c r="C21" s="24"/>
      <c r="D21" s="25">
        <v>2</v>
      </c>
      <c r="E21" s="26">
        <f>1+1.3</f>
        <v>2.2999999999999998</v>
      </c>
      <c r="F21" s="27">
        <f>0.25+1.3</f>
        <v>1.55</v>
      </c>
      <c r="G21" s="28">
        <f>142*F17</f>
        <v>71</v>
      </c>
      <c r="H21" s="29">
        <v>24</v>
      </c>
      <c r="I21" s="30">
        <v>0.2</v>
      </c>
      <c r="J21" s="31">
        <v>5</v>
      </c>
    </row>
    <row r="22" spans="1:10">
      <c r="A22" s="32"/>
      <c r="C22" s="33"/>
      <c r="D22" s="34"/>
      <c r="E22" s="35"/>
      <c r="F22" s="36"/>
      <c r="G22" s="37" t="s">
        <v>35</v>
      </c>
      <c r="H22" s="35"/>
      <c r="I22" s="38"/>
      <c r="J22" s="36"/>
    </row>
    <row r="23" spans="1:10">
      <c r="A23" s="39" t="s">
        <v>14</v>
      </c>
      <c r="B23" s="40"/>
      <c r="C23" s="41"/>
      <c r="D23" s="42">
        <f t="shared" ref="D23:J23" si="0">$D$17*D21/2000</f>
        <v>6.2633999999999999</v>
      </c>
      <c r="E23" s="42">
        <f t="shared" si="0"/>
        <v>7.2029099999999993</v>
      </c>
      <c r="F23" s="42">
        <f t="shared" si="0"/>
        <v>4.8541350000000003</v>
      </c>
      <c r="G23" s="43">
        <f t="shared" si="0"/>
        <v>222.35069999999999</v>
      </c>
      <c r="H23" s="44">
        <f t="shared" si="0"/>
        <v>75.160799999999995</v>
      </c>
      <c r="I23" s="45">
        <f t="shared" si="0"/>
        <v>0.62634000000000001</v>
      </c>
      <c r="J23" s="46">
        <f t="shared" si="0"/>
        <v>15.6585</v>
      </c>
    </row>
    <row r="24" spans="1:10">
      <c r="A24" s="13" t="s">
        <v>15</v>
      </c>
    </row>
    <row r="25" spans="1:10">
      <c r="A25" s="12" t="s">
        <v>42</v>
      </c>
    </row>
    <row r="26" spans="1:10">
      <c r="A26" s="12" t="s">
        <v>38</v>
      </c>
    </row>
    <row r="27" spans="1:10">
      <c r="A27" s="12" t="s">
        <v>51</v>
      </c>
    </row>
    <row r="28" spans="1:10">
      <c r="A28" s="47" t="s">
        <v>52</v>
      </c>
    </row>
    <row r="29" spans="1:10">
      <c r="A29" s="47" t="s">
        <v>53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>
      <c r="A30" s="47" t="s">
        <v>54</v>
      </c>
      <c r="B30" s="48"/>
      <c r="C30" s="48"/>
      <c r="D30" s="48"/>
      <c r="E30" s="48"/>
      <c r="F30" s="48"/>
      <c r="G30" s="48"/>
      <c r="H30" s="48"/>
      <c r="I30" s="48"/>
      <c r="J30" s="48"/>
    </row>
    <row r="31" spans="1:10">
      <c r="A31" s="12" t="s">
        <v>55</v>
      </c>
      <c r="J31" s="49"/>
    </row>
    <row r="33" spans="1:9">
      <c r="A33" s="13" t="s">
        <v>37</v>
      </c>
    </row>
    <row r="34" spans="1:9">
      <c r="D34" s="17" t="s">
        <v>43</v>
      </c>
      <c r="E34" s="18"/>
      <c r="F34" s="18"/>
      <c r="G34" s="18"/>
      <c r="H34" s="18"/>
      <c r="I34" s="19"/>
    </row>
    <row r="35" spans="1:9">
      <c r="A35" s="50" t="s">
        <v>8</v>
      </c>
      <c r="B35" s="51" t="s">
        <v>8</v>
      </c>
      <c r="C35" s="51" t="s">
        <v>8</v>
      </c>
      <c r="D35" s="21" t="s">
        <v>16</v>
      </c>
      <c r="E35" s="52" t="s">
        <v>17</v>
      </c>
      <c r="F35" s="52" t="s">
        <v>18</v>
      </c>
      <c r="G35" s="52" t="s">
        <v>19</v>
      </c>
      <c r="H35" s="52" t="s">
        <v>20</v>
      </c>
      <c r="I35" s="21" t="s">
        <v>21</v>
      </c>
    </row>
    <row r="36" spans="1:9">
      <c r="A36" s="39" t="s">
        <v>44</v>
      </c>
      <c r="B36" s="40"/>
      <c r="C36" s="53"/>
      <c r="D36" s="54">
        <v>3.9999999999999998E-6</v>
      </c>
      <c r="E36" s="54">
        <v>3.0000000000000001E-6</v>
      </c>
      <c r="F36" s="54">
        <v>3.0000000000000001E-6</v>
      </c>
      <c r="G36" s="54">
        <v>3.0000000000000001E-6</v>
      </c>
      <c r="H36" s="54">
        <v>9.0000000000000002E-6</v>
      </c>
      <c r="I36" s="54">
        <v>3.0000000000000001E-6</v>
      </c>
    </row>
    <row r="37" spans="1:9">
      <c r="A37" s="39" t="s">
        <v>14</v>
      </c>
      <c r="B37" s="40"/>
      <c r="C37" s="53"/>
      <c r="D37" s="54">
        <f t="shared" ref="D37:I37" si="1">$B$17*D36*8760/2000</f>
        <v>1.7537519999999999E-3</v>
      </c>
      <c r="E37" s="54">
        <f t="shared" si="1"/>
        <v>1.3153139999999999E-3</v>
      </c>
      <c r="F37" s="54">
        <f t="shared" si="1"/>
        <v>1.3153139999999999E-3</v>
      </c>
      <c r="G37" s="54">
        <f t="shared" si="1"/>
        <v>1.3153139999999999E-3</v>
      </c>
      <c r="H37" s="54">
        <f t="shared" si="1"/>
        <v>3.945942E-3</v>
      </c>
      <c r="I37" s="54">
        <f t="shared" si="1"/>
        <v>1.3153139999999999E-3</v>
      </c>
    </row>
    <row r="39" spans="1:9">
      <c r="D39" s="17" t="s">
        <v>45</v>
      </c>
      <c r="E39" s="18"/>
      <c r="F39" s="18"/>
      <c r="G39" s="18"/>
      <c r="H39" s="19"/>
    </row>
    <row r="40" spans="1:9">
      <c r="A40" s="50" t="s">
        <v>8</v>
      </c>
      <c r="B40" s="51" t="s">
        <v>8</v>
      </c>
      <c r="C40" s="51" t="s">
        <v>8</v>
      </c>
      <c r="D40" s="52" t="s">
        <v>22</v>
      </c>
      <c r="E40" s="52" t="s">
        <v>23</v>
      </c>
      <c r="F40" s="52" t="s">
        <v>24</v>
      </c>
      <c r="G40" s="55" t="s">
        <v>46</v>
      </c>
      <c r="H40" s="55" t="s">
        <v>47</v>
      </c>
    </row>
    <row r="41" spans="1:9">
      <c r="A41" s="39" t="s">
        <v>44</v>
      </c>
      <c r="B41" s="40"/>
      <c r="C41" s="53"/>
      <c r="D41" s="54">
        <v>6.0000000000000002E-6</v>
      </c>
      <c r="E41" s="54">
        <v>3.0000000000000001E-6</v>
      </c>
      <c r="F41" s="54">
        <v>1.5E-5</v>
      </c>
      <c r="G41" s="54">
        <f>0.061/140</f>
        <v>4.357142857142857E-4</v>
      </c>
      <c r="H41" s="54">
        <f>0.0033/140</f>
        <v>2.3571428571428571E-5</v>
      </c>
    </row>
    <row r="42" spans="1:9">
      <c r="A42" s="39" t="s">
        <v>14</v>
      </c>
      <c r="B42" s="40"/>
      <c r="C42" s="53"/>
      <c r="D42" s="54">
        <f>$B$17*D41*8760/2000</f>
        <v>2.6306279999999999E-3</v>
      </c>
      <c r="E42" s="54">
        <f>$B$17*E41*8760/2000</f>
        <v>1.3153139999999999E-3</v>
      </c>
      <c r="F42" s="54">
        <f>$B$17*F41*8760/2000</f>
        <v>6.5765700000000003E-3</v>
      </c>
      <c r="G42" s="56">
        <f>$B$17*G41*8760/2000</f>
        <v>0.19103369999999997</v>
      </c>
      <c r="H42" s="56">
        <f>$B$17*H41*8760/2000</f>
        <v>1.0334609999999999E-2</v>
      </c>
    </row>
    <row r="44" spans="1:9">
      <c r="D44" s="22"/>
      <c r="E44" s="23"/>
      <c r="F44" s="23"/>
      <c r="G44" s="57" t="s">
        <v>56</v>
      </c>
      <c r="H44" s="58">
        <f>SUM(D37:I37,D42:H42)</f>
        <v>0.22285177199999998</v>
      </c>
    </row>
    <row r="45" spans="1:9">
      <c r="D45" s="39"/>
      <c r="E45" s="40"/>
      <c r="F45" s="40"/>
      <c r="G45" s="59" t="s">
        <v>57</v>
      </c>
      <c r="H45" s="58">
        <f>MAX(D37:I37,D42:H42)</f>
        <v>0.19103369999999997</v>
      </c>
      <c r="I45" s="13" t="s">
        <v>46</v>
      </c>
    </row>
    <row r="46" spans="1:9">
      <c r="A46" s="13" t="s">
        <v>15</v>
      </c>
    </row>
    <row r="47" spans="1:9">
      <c r="A47" s="12" t="s">
        <v>58</v>
      </c>
      <c r="B47" s="13"/>
      <c r="I47" s="13"/>
    </row>
    <row r="48" spans="1:9">
      <c r="A48" s="12" t="s">
        <v>48</v>
      </c>
      <c r="B48" s="13"/>
      <c r="I48" s="13"/>
    </row>
    <row r="49" spans="1:10">
      <c r="A49" s="12" t="s">
        <v>59</v>
      </c>
    </row>
    <row r="50" spans="1:10">
      <c r="J50" s="49"/>
    </row>
    <row r="51" spans="1:10">
      <c r="A51" s="13" t="s">
        <v>36</v>
      </c>
    </row>
    <row r="52" spans="1:10">
      <c r="D52" s="17" t="s">
        <v>30</v>
      </c>
      <c r="E52" s="18"/>
      <c r="F52" s="19"/>
    </row>
    <row r="53" spans="1:10">
      <c r="A53" s="60"/>
      <c r="B53" s="61"/>
      <c r="C53" s="61"/>
      <c r="D53" s="21" t="s">
        <v>25</v>
      </c>
      <c r="E53" s="21" t="s">
        <v>26</v>
      </c>
      <c r="F53" s="21" t="s">
        <v>27</v>
      </c>
    </row>
    <row r="54" spans="1:10">
      <c r="A54" s="39" t="s">
        <v>13</v>
      </c>
      <c r="B54" s="40"/>
      <c r="C54" s="53"/>
      <c r="D54" s="6">
        <v>21500</v>
      </c>
      <c r="E54" s="21">
        <v>5.1999999999999998E-2</v>
      </c>
      <c r="F54" s="21">
        <v>0.26</v>
      </c>
    </row>
    <row r="55" spans="1:10">
      <c r="A55" s="39" t="s">
        <v>14</v>
      </c>
      <c r="B55" s="40"/>
      <c r="C55" s="53"/>
      <c r="D55" s="62">
        <f>D54*$D$17/2000</f>
        <v>67331.55</v>
      </c>
      <c r="E55" s="56">
        <f>E54*$D$17/2000</f>
        <v>0.16284839999999998</v>
      </c>
      <c r="F55" s="56">
        <f>F54*$D$17/2000</f>
        <v>0.81424199999999991</v>
      </c>
    </row>
    <row r="56" spans="1:10">
      <c r="A56" s="63"/>
      <c r="D56" s="64"/>
      <c r="E56" s="14"/>
      <c r="F56" s="36"/>
    </row>
    <row r="57" spans="1:10">
      <c r="A57" s="63" t="s">
        <v>28</v>
      </c>
      <c r="D57" s="64"/>
      <c r="E57" s="65">
        <f>F55+E55+D55</f>
        <v>67332.527090400006</v>
      </c>
      <c r="F57" s="36"/>
    </row>
    <row r="58" spans="1:10">
      <c r="A58" s="63"/>
      <c r="D58" s="66"/>
      <c r="E58" s="67"/>
      <c r="F58" s="68"/>
    </row>
    <row r="59" spans="1:10">
      <c r="A59" s="22"/>
      <c r="B59" s="23"/>
      <c r="C59" s="24"/>
      <c r="D59" s="69"/>
      <c r="E59" s="70"/>
      <c r="F59" s="71"/>
    </row>
    <row r="60" spans="1:10">
      <c r="A60" s="32" t="s">
        <v>34</v>
      </c>
      <c r="C60" s="33"/>
      <c r="D60" s="14"/>
      <c r="E60" s="65">
        <f>D55*1+E55*25+F55*298</f>
        <v>67578.265325999993</v>
      </c>
      <c r="F60" s="36"/>
    </row>
    <row r="61" spans="1:10">
      <c r="A61" s="72"/>
      <c r="B61" s="73"/>
      <c r="C61" s="74"/>
      <c r="D61" s="75"/>
      <c r="E61" s="75"/>
      <c r="F61" s="76"/>
    </row>
    <row r="63" spans="1:10">
      <c r="A63" s="13" t="s">
        <v>15</v>
      </c>
    </row>
    <row r="64" spans="1:10">
      <c r="A64" s="12" t="s">
        <v>29</v>
      </c>
    </row>
    <row r="65" spans="1:10">
      <c r="A65" s="12" t="s">
        <v>60</v>
      </c>
    </row>
    <row r="66" spans="1:10">
      <c r="A66" s="77" t="s">
        <v>32</v>
      </c>
      <c r="B66" s="77"/>
      <c r="C66" s="77"/>
      <c r="D66" s="77"/>
      <c r="E66" s="77"/>
      <c r="F66" s="77"/>
      <c r="G66" s="77"/>
      <c r="H66" s="77"/>
    </row>
    <row r="67" spans="1:10">
      <c r="A67" s="12" t="s">
        <v>55</v>
      </c>
      <c r="J67" s="49"/>
    </row>
    <row r="68" spans="1:10">
      <c r="A68" s="78" t="s">
        <v>33</v>
      </c>
      <c r="B68" s="78"/>
      <c r="C68" s="78"/>
      <c r="D68" s="78"/>
      <c r="E68" s="78"/>
      <c r="F68" s="78"/>
      <c r="G68" s="78"/>
      <c r="H68" s="78"/>
      <c r="I68" s="49"/>
      <c r="J68" s="49"/>
    </row>
    <row r="69" spans="1:10">
      <c r="A69" s="78"/>
      <c r="B69" s="78"/>
      <c r="C69" s="78"/>
      <c r="D69" s="78"/>
      <c r="E69" s="78"/>
      <c r="F69" s="78"/>
      <c r="G69" s="78"/>
      <c r="H69" s="78"/>
    </row>
  </sheetData>
  <sheetProtection algorithmName="SHA-512" hashValue="Do59m3NyhI9FYOpNLb0o5/Ol3b1/eqxqJeRYO0TDbzep7GlTseO5vMwz4sK3fhym/vqgqHjyf8NAEnXJD4MpYQ==" saltValue="/N4gmq6GU+x1zhJEtq/1Qg==" spinCount="100000" sheet="1" objects="1" scenarios="1"/>
  <mergeCells count="8">
    <mergeCell ref="A68:H69"/>
    <mergeCell ref="D39:H39"/>
    <mergeCell ref="D34:I34"/>
    <mergeCell ref="A4:J7"/>
    <mergeCell ref="A9:J9"/>
    <mergeCell ref="A11:J13"/>
    <mergeCell ref="D19:J19"/>
    <mergeCell ref="D52:F52"/>
  </mergeCells>
  <phoneticPr fontId="5" type="noConversion"/>
  <pageMargins left="1" right="1" top="1" bottom="1" header="0.5" footer="0.5"/>
  <pageSetup scale="7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outingRuleDescription xmlns="http://schemas.microsoft.com/sharepoint/v3">Fuel Oil #1 and #2 Industrial Boilers &gt; 100 MMBtu/hr</RoutingRuleDescription>
    <Confidentiality_x0020_Status xmlns="157d2481-7646-4106-b82b-066a865f8875">Can be shared with public as necessary</Confidentiality_x0020_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5CCF1F-15C2-43D8-BBA9-8FF39561F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90BE3-CC71-4178-AE5B-B7C75BF75ECB}">
  <ds:schemaRefs>
    <ds:schemaRef ds:uri="http://purl.org/dc/elements/1.1/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157d2481-7646-4106-b82b-066a865f8875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61D512-6D49-4263-96B7-A363212ABB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Oil #1 and #2 Industrial Boilers &gt; 100 MMBtu/hr</dc:title>
  <dc:creator/>
  <cp:lastModifiedBy>Bell, Nathan</cp:lastModifiedBy>
  <cp:lastPrinted>2003-08-20T15:36:06Z</cp:lastPrinted>
  <dcterms:created xsi:type="dcterms:W3CDTF">2002-01-21T15:26:22Z</dcterms:created>
  <dcterms:modified xsi:type="dcterms:W3CDTF">2022-03-10T21:31:14Z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8300</vt:r8>
  </property>
  <property fmtid="{D5CDD505-2E9C-101B-9397-08002B2CF9AE}" pid="4" name="Author">
    <vt:lpwstr>2;#;UserInfo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2014-01-11T01:46:07Z</vt:filetime>
  </property>
  <property fmtid="{D5CDD505-2E9C-101B-9397-08002B2CF9AE}" pid="9" name="Modified">
    <vt:filetime>2015-08-07T19:09:09Z</vt:filetime>
  </property>
  <property fmtid="{D5CDD505-2E9C-101B-9397-08002B2CF9AE}" pid="10" name="Editor">
    <vt:lpwstr>2;#;UserInfo</vt:lpwstr>
  </property>
  <property fmtid="{D5CDD505-2E9C-101B-9397-08002B2CF9AE}" pid="11" name="_ShortcutUrl">
    <vt:lpwstr/>
  </property>
</Properties>
</file>