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66925"/>
  <mc:AlternateContent xmlns:mc="http://schemas.openxmlformats.org/markup-compatibility/2006">
    <mc:Choice Requires="x15">
      <x15ac:absPath xmlns:x15ac="http://schemas.microsoft.com/office/spreadsheetml/2010/11/ac" url="C:\Users\cgonzalescruz\Downloads\"/>
    </mc:Choice>
  </mc:AlternateContent>
  <xr:revisionPtr revIDLastSave="0" documentId="8_{C2677238-2A00-4B61-B22A-531DD4E4CF19}" xr6:coauthVersionLast="47" xr6:coauthVersionMax="47" xr10:uidLastSave="{00000000-0000-0000-0000-000000000000}"/>
  <workbookProtection workbookAlgorithmName="SHA-512" workbookHashValue="mW9LgE2OvZ4FvDYKtGdnsEsT/VxiimGfLmvk0JVJoGUdBF9HxnddWyjcg6lRbR+IxN1zENfUzLl64zJSAFPFew==" workbookSaltValue="zGLcPncQ4QnEFiyJkpwHGg==" workbookSpinCount="100000" lockStructure="1"/>
  <bookViews>
    <workbookView xWindow="-108" yWindow="-108" windowWidth="23256" windowHeight="12576" tabRatio="684" activeTab="4" xr2:uid="{00000000-000D-0000-FFFF-FFFF00000000}"/>
  </bookViews>
  <sheets>
    <sheet name="Instructions" sheetId="1" r:id="rId1"/>
    <sheet name="I_State&amp;Prog_Info" sheetId="2" r:id="rId2"/>
    <sheet name="II_Prog_1" sheetId="9" r:id="rId3"/>
    <sheet name="II_Prog_2" sheetId="31" r:id="rId4"/>
    <sheet name="II_Prog_3" sheetId="32" r:id="rId5"/>
    <sheet name="II_Prog_4" sheetId="33" r:id="rId6"/>
    <sheet name="II_Prog_5" sheetId="34" r:id="rId7"/>
    <sheet name="II_Prog_6" sheetId="35" r:id="rId8"/>
    <sheet name="II_Prog_7" sheetId="36" r:id="rId9"/>
    <sheet name="II_Prog_8" sheetId="37" r:id="rId10"/>
    <sheet name="II_Prog_9" sheetId="38" r:id="rId11"/>
    <sheet name="II_Prog_10" sheetId="39" r:id="rId12"/>
    <sheet name="II_Prog_11" sheetId="40" r:id="rId13"/>
    <sheet name="II_Prog_12" sheetId="41" r:id="rId14"/>
    <sheet name="II_Prog_13" sheetId="42" r:id="rId15"/>
    <sheet name="II_Prog_14" sheetId="43" r:id="rId16"/>
    <sheet name="II_Prog_15" sheetId="44" r:id="rId17"/>
    <sheet name="Set Values" sheetId="14" state="hidden" r:id="rId18"/>
  </sheets>
  <definedNames>
    <definedName name="TitleRegion1.A12.C14.1">Table1[[#Headers],[Tab topic:]]</definedName>
    <definedName name="TitleRegion1.A13.CZ18.13">II_Prog_11!$A$13</definedName>
    <definedName name="TitleRegion1.A13.CZ18.14">II_Prog_12!$A$13</definedName>
    <definedName name="TitleRegion1.A13.CZ18.15">II_Prog_13!$A$13</definedName>
    <definedName name="TitleRegion1.A13.CZ18.16">II_Prog_14!$A$13</definedName>
    <definedName name="TitleRegion1.A29.AR42.10">II_Prog_8!$A$29</definedName>
    <definedName name="TitleRegion1.A29.AR42.11">II_Prog_9!$A$29</definedName>
    <definedName name="TitleRegion1.A29.AR42.12">II_Prog_10!$A$29</definedName>
    <definedName name="TitleRegion1.A29.AR42.17">II_Prog_15!$A$29</definedName>
    <definedName name="TitleRegion1.A29.AR42.3">II_Prog_1!$A$29</definedName>
    <definedName name="TitleRegion1.A29.AR42.4">II_Prog_2!$A$29</definedName>
    <definedName name="TitleRegion1.A29.AR42.5">II_Prog_3!$A$29</definedName>
    <definedName name="TitleRegion1.A29.AR42.6">II_Prog_4!$A$29</definedName>
    <definedName name="TitleRegion1.A29.AR42.7">II_Prog_5!$A$29</definedName>
    <definedName name="TitleRegion1.A29.AR42.8">II_Prog_6!$A$29</definedName>
    <definedName name="TitleRegion1.A29.AR42.9">II_Prog_7!$A$29</definedName>
    <definedName name="TitleRegion1.A37.S42.2">'I_State&amp;Prog_Info'!$A$37</definedName>
    <definedName name="TitleRegion2.A14.S33.2">'I_State&amp;Prog_Info'!$A$14</definedName>
    <definedName name="TitleRegion2.A22.L25.10">II_Prog_8!$A$22</definedName>
    <definedName name="TitleRegion2.A22.L25.11">II_Prog_9!$A$22</definedName>
    <definedName name="TitleRegion2.A22.L25.12">II_Prog_10!$A$22</definedName>
    <definedName name="TitleRegion2.A22.L25.13">II_Prog_11!$A$22</definedName>
    <definedName name="TitleRegion2.A22.L25.14">II_Prog_12!$A$22</definedName>
    <definedName name="TitleRegion2.A22.L25.15">II_Prog_13!$A$22</definedName>
    <definedName name="TitleRegion2.A22.L25.16">II_Prog_14!$A$22</definedName>
    <definedName name="TitleRegion2.A22.L25.17">II_Prog_15!$A$22</definedName>
    <definedName name="TitleRegion2.A22.L25.3">II_Prog_1!$A$22</definedName>
    <definedName name="TitleRegion2.A22.L25.4">II_Prog_2!$A$22</definedName>
    <definedName name="TitleRegion2.A22.L25.5">II_Prog_3!$A$22</definedName>
    <definedName name="TitleRegion2.A22.L25.6">II_Prog_4!$A$22</definedName>
    <definedName name="TitleRegion2.A22.L25.7">II_Prog_5!$A$22</definedName>
    <definedName name="TitleRegion2.A22.L25.8">II_Prog_6!$A$22</definedName>
    <definedName name="TitleRegion2.A22.L25.9">II_Prog_7!$A$22</definedName>
    <definedName name="TitleRegion3.A13.CZ18.10">II_Prog_8!$A$13</definedName>
    <definedName name="TitleRegion3.A13.CZ18.11">II_Prog_9!$A$13</definedName>
    <definedName name="TitleRegion3.A13.CZ18.12">II_Prog_10!$A$13</definedName>
    <definedName name="TitleRegion3.A13.CZ18.17">II_Prog_15!$A$13</definedName>
    <definedName name="TitleRegion3.A13.CZ18.3">II_Prog_1!$A$13</definedName>
    <definedName name="TitleRegion3.A13.CZ18.4">II_Prog_2!$A$13</definedName>
    <definedName name="TitleRegion3.A13.CZ18.5">II_Prog_3!$A$13</definedName>
    <definedName name="TitleRegion3.A13.CZ18.6">II_Prog_4!$A$13</definedName>
    <definedName name="TitleRegion3.A13.CZ18.7">II_Prog_5!$A$13</definedName>
    <definedName name="TitleRegion3.A13.CZ18.8">II_Prog_6!$A$13</definedName>
    <definedName name="TitleRegion3.A13.CZ18.9">II_Prog_7!$A$13</definedName>
    <definedName name="TitleRegion3.A29.AR42.13">II_Prog_11!$A$29</definedName>
    <definedName name="TitleRegion3.A29.AR42.14">II_Prog_12!$A$29</definedName>
    <definedName name="TitleRegion3.A29.AR42.15">II_Prog_13!$A$29</definedName>
    <definedName name="TitleRegion3.A29.AR42.16">II_Prog_14!$A$29</definedName>
    <definedName name="TitleRegion3.A4.E10.2">'I_State&amp;Prog_Info'!$A$4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l="1"/>
  <c r="I29" i="37"/>
  <c r="C8" i="44" l="1"/>
  <c r="C7" i="44"/>
  <c r="C6" i="44"/>
  <c r="D6" i="44" s="1"/>
  <c r="C4" i="44"/>
  <c r="C3" i="44"/>
  <c r="AR29" i="44"/>
  <c r="AQ29" i="44"/>
  <c r="AP29" i="44"/>
  <c r="AO29" i="44"/>
  <c r="AN29" i="44"/>
  <c r="AM29" i="44"/>
  <c r="AL29" i="44"/>
  <c r="AK29" i="44"/>
  <c r="AJ29" i="44"/>
  <c r="AI29" i="44"/>
  <c r="AH29" i="44"/>
  <c r="AG29" i="44"/>
  <c r="AF29" i="44"/>
  <c r="AE29" i="44"/>
  <c r="AD29" i="44"/>
  <c r="AC29" i="44"/>
  <c r="AB29" i="44"/>
  <c r="AA29" i="44"/>
  <c r="Z29" i="44"/>
  <c r="Y29" i="44"/>
  <c r="X29" i="44"/>
  <c r="W29" i="44"/>
  <c r="V29" i="44"/>
  <c r="U29" i="44"/>
  <c r="T29" i="44"/>
  <c r="S29" i="44"/>
  <c r="R29" i="44"/>
  <c r="Q29" i="44"/>
  <c r="P29" i="44"/>
  <c r="O29" i="44"/>
  <c r="N29" i="44"/>
  <c r="M29" i="44"/>
  <c r="L29" i="44"/>
  <c r="K29" i="44"/>
  <c r="J29" i="44"/>
  <c r="I29" i="44"/>
  <c r="H29" i="44"/>
  <c r="G29" i="44"/>
  <c r="F29" i="44"/>
  <c r="E29" i="44"/>
  <c r="D2" i="44"/>
  <c r="C8" i="43"/>
  <c r="C7" i="43"/>
  <c r="C6" i="43"/>
  <c r="D6" i="43" s="1"/>
  <c r="C4" i="43"/>
  <c r="C3" i="43"/>
  <c r="AR29" i="43"/>
  <c r="AQ29" i="43"/>
  <c r="AP29" i="43"/>
  <c r="AO29" i="43"/>
  <c r="AN29"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G29" i="43"/>
  <c r="F29" i="43"/>
  <c r="E29" i="43"/>
  <c r="D2" i="43"/>
  <c r="C8" i="42"/>
  <c r="C7" i="42"/>
  <c r="C6" i="42"/>
  <c r="D6" i="42" s="1"/>
  <c r="C4" i="42"/>
  <c r="C3" i="42"/>
  <c r="AR29" i="42"/>
  <c r="AQ29" i="42"/>
  <c r="AP29" i="42"/>
  <c r="AO29" i="42"/>
  <c r="AN29" i="42"/>
  <c r="AM29" i="42"/>
  <c r="AL29" i="42"/>
  <c r="AK29" i="42"/>
  <c r="AJ29" i="42"/>
  <c r="AI29" i="42"/>
  <c r="AH29" i="42"/>
  <c r="AG29" i="42"/>
  <c r="AF29" i="42"/>
  <c r="AE29" i="42"/>
  <c r="AD29" i="42"/>
  <c r="AC29" i="42"/>
  <c r="AB29" i="42"/>
  <c r="AA29" i="42"/>
  <c r="Z29" i="42"/>
  <c r="Y29" i="42"/>
  <c r="X29" i="42"/>
  <c r="W29" i="42"/>
  <c r="V29" i="42"/>
  <c r="U29" i="42"/>
  <c r="T29" i="42"/>
  <c r="S29" i="42"/>
  <c r="R29" i="42"/>
  <c r="Q29" i="42"/>
  <c r="P29" i="42"/>
  <c r="O29" i="42"/>
  <c r="N29" i="42"/>
  <c r="M29" i="42"/>
  <c r="L29" i="42"/>
  <c r="K29" i="42"/>
  <c r="J29" i="42"/>
  <c r="I29" i="42"/>
  <c r="H29" i="42"/>
  <c r="G29" i="42"/>
  <c r="F29" i="42"/>
  <c r="E29" i="42"/>
  <c r="D2" i="42"/>
  <c r="C8" i="41"/>
  <c r="C7" i="41"/>
  <c r="C6" i="41"/>
  <c r="D6" i="41" s="1"/>
  <c r="C4" i="41"/>
  <c r="C3" i="41"/>
  <c r="AR29" i="41"/>
  <c r="AQ29" i="41"/>
  <c r="AP29" i="41"/>
  <c r="AO29" i="41"/>
  <c r="AN29" i="41"/>
  <c r="AM29" i="41"/>
  <c r="AL29" i="41"/>
  <c r="AK29" i="41"/>
  <c r="AJ29" i="41"/>
  <c r="AI29" i="41"/>
  <c r="AH29" i="41"/>
  <c r="AG29" i="41"/>
  <c r="AF29" i="41"/>
  <c r="AE29" i="41"/>
  <c r="AD29" i="41"/>
  <c r="AC29" i="41"/>
  <c r="AB29" i="41"/>
  <c r="AA29" i="41"/>
  <c r="Z29" i="41"/>
  <c r="Y29" i="41"/>
  <c r="X29" i="41"/>
  <c r="W29" i="41"/>
  <c r="V29" i="41"/>
  <c r="U29" i="41"/>
  <c r="T29" i="41"/>
  <c r="S29" i="41"/>
  <c r="R29" i="41"/>
  <c r="Q29" i="41"/>
  <c r="P29" i="41"/>
  <c r="O29" i="41"/>
  <c r="N29" i="41"/>
  <c r="M29" i="41"/>
  <c r="L29" i="41"/>
  <c r="K29" i="41"/>
  <c r="J29" i="41"/>
  <c r="I29" i="41"/>
  <c r="H29" i="41"/>
  <c r="G29" i="41"/>
  <c r="F29" i="41"/>
  <c r="E29" i="41"/>
  <c r="D2" i="41"/>
  <c r="C8" i="40"/>
  <c r="C7" i="40"/>
  <c r="C6" i="40"/>
  <c r="D6" i="40" s="1"/>
  <c r="C4" i="40"/>
  <c r="C3"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S29" i="40"/>
  <c r="R29" i="40"/>
  <c r="Q29" i="40"/>
  <c r="P29" i="40"/>
  <c r="O29" i="40"/>
  <c r="N29" i="40"/>
  <c r="M29" i="40"/>
  <c r="L29" i="40"/>
  <c r="K29" i="40"/>
  <c r="J29" i="40"/>
  <c r="I29" i="40"/>
  <c r="H29" i="40"/>
  <c r="G29" i="40"/>
  <c r="F29" i="40"/>
  <c r="E29" i="40"/>
  <c r="D2" i="40"/>
  <c r="C8" i="39"/>
  <c r="C7" i="39"/>
  <c r="C6" i="39"/>
  <c r="D6" i="39" s="1"/>
  <c r="C4" i="39"/>
  <c r="C3"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 i="39"/>
  <c r="C8" i="38"/>
  <c r="C7" i="38"/>
  <c r="C6" i="38"/>
  <c r="D6" i="38" s="1"/>
  <c r="C4" i="38"/>
  <c r="C3"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S29" i="38"/>
  <c r="R29" i="38"/>
  <c r="Q29" i="38"/>
  <c r="P29" i="38"/>
  <c r="O29" i="38"/>
  <c r="N29" i="38"/>
  <c r="M29" i="38"/>
  <c r="L29" i="38"/>
  <c r="K29" i="38"/>
  <c r="J29" i="38"/>
  <c r="I29" i="38"/>
  <c r="H29" i="38"/>
  <c r="G29" i="38"/>
  <c r="F29" i="38"/>
  <c r="E29" i="38"/>
  <c r="D2" i="38"/>
  <c r="C8" i="37"/>
  <c r="C7" i="37"/>
  <c r="C6" i="37"/>
  <c r="D6" i="37" s="1"/>
  <c r="C4" i="37"/>
  <c r="C3" i="37"/>
  <c r="AR29" i="37"/>
  <c r="AQ29" i="37"/>
  <c r="AP29" i="37"/>
  <c r="AO29" i="37"/>
  <c r="AN29" i="37"/>
  <c r="AM29" i="37"/>
  <c r="AL29" i="37"/>
  <c r="AK29" i="37"/>
  <c r="AJ29" i="37"/>
  <c r="AI29" i="37"/>
  <c r="AH29" i="37"/>
  <c r="AG29" i="37"/>
  <c r="AF29" i="37"/>
  <c r="AE29" i="37"/>
  <c r="AD29" i="37"/>
  <c r="AC29" i="37"/>
  <c r="AB29" i="37"/>
  <c r="AA29" i="37"/>
  <c r="Z29" i="37"/>
  <c r="Y29" i="37"/>
  <c r="X29" i="37"/>
  <c r="W29" i="37"/>
  <c r="V29" i="37"/>
  <c r="U29" i="37"/>
  <c r="T29" i="37"/>
  <c r="S29" i="37"/>
  <c r="R29" i="37"/>
  <c r="Q29" i="37"/>
  <c r="P29" i="37"/>
  <c r="O29" i="37"/>
  <c r="N29" i="37"/>
  <c r="M29" i="37"/>
  <c r="L29" i="37"/>
  <c r="K29" i="37"/>
  <c r="J29" i="37"/>
  <c r="H29" i="37"/>
  <c r="G29" i="37"/>
  <c r="F29" i="37"/>
  <c r="E29" i="37"/>
  <c r="D2" i="37"/>
  <c r="C8" i="36"/>
  <c r="C7" i="36"/>
  <c r="C6" i="36"/>
  <c r="D6" i="36" s="1"/>
  <c r="C4" i="36"/>
  <c r="C3" i="36"/>
  <c r="AR29" i="36"/>
  <c r="AQ29" i="36"/>
  <c r="AP29" i="36"/>
  <c r="AO29" i="36"/>
  <c r="AN29" i="36"/>
  <c r="AM29" i="36"/>
  <c r="AL29" i="36"/>
  <c r="AK29" i="36"/>
  <c r="AJ29"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D2" i="36"/>
  <c r="C8" i="35"/>
  <c r="C7" i="35"/>
  <c r="C6" i="35"/>
  <c r="D6" i="35" s="1"/>
  <c r="C4" i="35"/>
  <c r="C3" i="35"/>
  <c r="AR29" i="35"/>
  <c r="AQ29" i="35"/>
  <c r="AP29" i="35"/>
  <c r="AO29" i="35"/>
  <c r="AN29" i="35"/>
  <c r="AM29" i="35"/>
  <c r="AL29" i="35"/>
  <c r="AK29" i="35"/>
  <c r="AJ29" i="35"/>
  <c r="AI29" i="35"/>
  <c r="AH29" i="35"/>
  <c r="AG29" i="35"/>
  <c r="AF29" i="35"/>
  <c r="AE29" i="35"/>
  <c r="AD29" i="35"/>
  <c r="AC29" i="35"/>
  <c r="AB29" i="35"/>
  <c r="AA29" i="35"/>
  <c r="Z29" i="35"/>
  <c r="Y29" i="35"/>
  <c r="X29" i="35"/>
  <c r="W29" i="35"/>
  <c r="V29" i="35"/>
  <c r="U29" i="35"/>
  <c r="T29" i="35"/>
  <c r="S29" i="35"/>
  <c r="R29" i="35"/>
  <c r="Q29" i="35"/>
  <c r="P29" i="35"/>
  <c r="O29" i="35"/>
  <c r="N29" i="35"/>
  <c r="M29" i="35"/>
  <c r="L29" i="35"/>
  <c r="K29" i="35"/>
  <c r="J29" i="35"/>
  <c r="I29" i="35"/>
  <c r="H29" i="35"/>
  <c r="G29" i="35"/>
  <c r="F29" i="35"/>
  <c r="E29" i="35"/>
  <c r="D2" i="35"/>
  <c r="C8" i="34"/>
  <c r="C7" i="34"/>
  <c r="C6" i="34"/>
  <c r="D6" i="34" s="1"/>
  <c r="C4" i="34"/>
  <c r="C3" i="34"/>
  <c r="AR29" i="34"/>
  <c r="AQ29" i="34"/>
  <c r="AP29" i="34"/>
  <c r="AO29" i="34"/>
  <c r="AN29" i="34"/>
  <c r="AM29" i="34"/>
  <c r="AL29" i="34"/>
  <c r="AK29" i="34"/>
  <c r="AJ29" i="34"/>
  <c r="AI29" i="34"/>
  <c r="AH29" i="34"/>
  <c r="AG29" i="34"/>
  <c r="AF29" i="34"/>
  <c r="AE29" i="34"/>
  <c r="AD29" i="34"/>
  <c r="AC29" i="34"/>
  <c r="AB29" i="34"/>
  <c r="AA29" i="34"/>
  <c r="Z29" i="34"/>
  <c r="Y29" i="34"/>
  <c r="X29" i="34"/>
  <c r="W29" i="34"/>
  <c r="V29" i="34"/>
  <c r="U29" i="34"/>
  <c r="T29" i="34"/>
  <c r="S29" i="34"/>
  <c r="R29" i="34"/>
  <c r="Q29" i="34"/>
  <c r="P29" i="34"/>
  <c r="O29" i="34"/>
  <c r="N29" i="34"/>
  <c r="M29" i="34"/>
  <c r="L29" i="34"/>
  <c r="K29" i="34"/>
  <c r="J29" i="34"/>
  <c r="I29" i="34"/>
  <c r="H29" i="34"/>
  <c r="G29" i="34"/>
  <c r="F29" i="34"/>
  <c r="E29" i="34"/>
  <c r="D2" i="34"/>
  <c r="C8" i="33"/>
  <c r="C7" i="33"/>
  <c r="C6" i="33"/>
  <c r="D6" i="33" s="1"/>
  <c r="C4" i="33"/>
  <c r="H14" i="2"/>
  <c r="C3" i="33"/>
  <c r="AR29" i="33"/>
  <c r="AQ29" i="33"/>
  <c r="AP29" i="33"/>
  <c r="AO29" i="33"/>
  <c r="AN29" i="33"/>
  <c r="AM29" i="33"/>
  <c r="AL29" i="33"/>
  <c r="AK29" i="33"/>
  <c r="AJ29" i="33"/>
  <c r="AI29" i="33"/>
  <c r="AH29" i="33"/>
  <c r="AG29" i="33"/>
  <c r="AF29" i="33"/>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 i="33"/>
  <c r="C8" i="32"/>
  <c r="C7" i="32"/>
  <c r="C6" i="32"/>
  <c r="D6" i="32" s="1"/>
  <c r="C4" i="32"/>
  <c r="C3" i="32"/>
  <c r="C3" i="31"/>
  <c r="F14" i="2"/>
  <c r="C8" i="31"/>
  <c r="C7" i="31"/>
  <c r="C6" i="31"/>
  <c r="D6" i="31" s="1"/>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R29" i="32"/>
  <c r="Q29" i="32"/>
  <c r="P29" i="32"/>
  <c r="O29" i="32"/>
  <c r="N29" i="32"/>
  <c r="M29" i="32"/>
  <c r="L29" i="32"/>
  <c r="K29" i="32"/>
  <c r="J29" i="32"/>
  <c r="I29" i="32"/>
  <c r="H29" i="32"/>
  <c r="G29" i="32"/>
  <c r="F29" i="32"/>
  <c r="E29" i="32"/>
  <c r="D2" i="32"/>
  <c r="S56" i="2"/>
  <c r="R56" i="2"/>
  <c r="Q56" i="2"/>
  <c r="P56" i="2"/>
  <c r="O56" i="2"/>
  <c r="N56" i="2"/>
  <c r="M56" i="2"/>
  <c r="L56" i="2"/>
  <c r="K56" i="2"/>
  <c r="J56" i="2"/>
  <c r="I56" i="2"/>
  <c r="H56" i="2"/>
  <c r="G56" i="2"/>
  <c r="S55" i="2"/>
  <c r="R55" i="2"/>
  <c r="Q55" i="2"/>
  <c r="P55" i="2"/>
  <c r="O55" i="2"/>
  <c r="N55" i="2"/>
  <c r="M55" i="2"/>
  <c r="L55" i="2"/>
  <c r="K55" i="2"/>
  <c r="J55" i="2"/>
  <c r="I55" i="2"/>
  <c r="H55" i="2"/>
  <c r="G55" i="2"/>
  <c r="S54" i="2"/>
  <c r="R54" i="2"/>
  <c r="Q54" i="2"/>
  <c r="P54" i="2"/>
  <c r="O54" i="2"/>
  <c r="N54" i="2"/>
  <c r="M54" i="2"/>
  <c r="L54" i="2"/>
  <c r="K54" i="2"/>
  <c r="J54" i="2"/>
  <c r="I54" i="2"/>
  <c r="H54" i="2"/>
  <c r="G54" i="2"/>
  <c r="S53" i="2"/>
  <c r="R53" i="2"/>
  <c r="Q53" i="2"/>
  <c r="P53" i="2"/>
  <c r="O53" i="2"/>
  <c r="N53" i="2"/>
  <c r="M53" i="2"/>
  <c r="L53" i="2"/>
  <c r="K53" i="2"/>
  <c r="J53" i="2"/>
  <c r="I53" i="2"/>
  <c r="H53" i="2"/>
  <c r="G53" i="2"/>
  <c r="S52" i="2"/>
  <c r="R52" i="2"/>
  <c r="Q52" i="2"/>
  <c r="P52" i="2"/>
  <c r="O52" i="2"/>
  <c r="N52" i="2"/>
  <c r="M52" i="2"/>
  <c r="L52" i="2"/>
  <c r="K52" i="2"/>
  <c r="J52" i="2"/>
  <c r="I52" i="2"/>
  <c r="H52" i="2"/>
  <c r="G52" i="2"/>
  <c r="S51" i="2"/>
  <c r="R51" i="2"/>
  <c r="Q51" i="2"/>
  <c r="P51" i="2"/>
  <c r="O51" i="2"/>
  <c r="N51" i="2"/>
  <c r="M51" i="2"/>
  <c r="L51" i="2"/>
  <c r="K51" i="2"/>
  <c r="J51" i="2"/>
  <c r="I51" i="2"/>
  <c r="H51" i="2"/>
  <c r="G51" i="2"/>
  <c r="S50" i="2"/>
  <c r="R50" i="2"/>
  <c r="Q50" i="2"/>
  <c r="P50" i="2"/>
  <c r="O50" i="2"/>
  <c r="N50" i="2"/>
  <c r="M50" i="2"/>
  <c r="L50" i="2"/>
  <c r="K50" i="2"/>
  <c r="J50" i="2"/>
  <c r="I50" i="2"/>
  <c r="H50" i="2"/>
  <c r="G50" i="2"/>
  <c r="S49" i="2"/>
  <c r="R49" i="2"/>
  <c r="Q49" i="2"/>
  <c r="P49" i="2"/>
  <c r="O49" i="2"/>
  <c r="N49" i="2"/>
  <c r="M49" i="2"/>
  <c r="L49" i="2"/>
  <c r="K49" i="2"/>
  <c r="J49" i="2"/>
  <c r="I49" i="2"/>
  <c r="H49" i="2"/>
  <c r="S48" i="2"/>
  <c r="R48" i="2"/>
  <c r="Q48" i="2"/>
  <c r="P48" i="2"/>
  <c r="O48" i="2"/>
  <c r="N48" i="2"/>
  <c r="M48" i="2"/>
  <c r="L48" i="2"/>
  <c r="K48" i="2"/>
  <c r="J48" i="2"/>
  <c r="I48" i="2"/>
  <c r="H48" i="2"/>
  <c r="G48" i="2"/>
  <c r="S47" i="2"/>
  <c r="R47" i="2"/>
  <c r="Q47" i="2"/>
  <c r="P47" i="2"/>
  <c r="O47" i="2"/>
  <c r="N47" i="2"/>
  <c r="M47" i="2"/>
  <c r="L47" i="2"/>
  <c r="K47" i="2"/>
  <c r="J47" i="2"/>
  <c r="I47" i="2"/>
  <c r="H47" i="2"/>
  <c r="S46" i="2"/>
  <c r="R46" i="2"/>
  <c r="Q46" i="2"/>
  <c r="P46" i="2"/>
  <c r="O46" i="2"/>
  <c r="N46" i="2"/>
  <c r="M46" i="2"/>
  <c r="L46" i="2"/>
  <c r="K46" i="2"/>
  <c r="J46" i="2"/>
  <c r="I46" i="2"/>
  <c r="H46" i="2"/>
  <c r="G49" i="2"/>
  <c r="G47" i="2"/>
  <c r="G46" i="2"/>
  <c r="F57" i="2"/>
  <c r="F56" i="2"/>
  <c r="F55" i="2"/>
  <c r="F54" i="2"/>
  <c r="F53" i="2"/>
  <c r="F52" i="2"/>
  <c r="F51" i="2"/>
  <c r="F50" i="2"/>
  <c r="F49" i="2"/>
  <c r="F48" i="2"/>
  <c r="F47" i="2"/>
  <c r="F46" i="2"/>
  <c r="E48" i="2"/>
  <c r="C4" i="31"/>
  <c r="AR29" i="31"/>
  <c r="AQ29" i="31"/>
  <c r="AP29" i="31"/>
  <c r="AO29" i="31"/>
  <c r="AN29" i="31"/>
  <c r="AM29" i="31"/>
  <c r="AL29" i="31"/>
  <c r="AK29" i="31"/>
  <c r="AJ29" i="31"/>
  <c r="AI29" i="31"/>
  <c r="AH29"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E29" i="31"/>
  <c r="D2" i="31"/>
  <c r="C4" i="9"/>
  <c r="C8" i="9"/>
  <c r="C7" i="9"/>
  <c r="D2" i="9" l="1"/>
  <c r="C6" i="9" l="1"/>
  <c r="D6" i="9" s="1"/>
  <c r="AR29" i="9" l="1"/>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S57" i="2" l="1"/>
  <c r="R57" i="2"/>
  <c r="Q57" i="2"/>
  <c r="P57" i="2"/>
  <c r="O57" i="2"/>
  <c r="N57" i="2"/>
  <c r="M57" i="2"/>
  <c r="L57" i="2"/>
  <c r="K57" i="2"/>
  <c r="J57" i="2"/>
  <c r="I57" i="2"/>
  <c r="H57" i="2"/>
  <c r="G57" i="2"/>
  <c r="E57" i="2"/>
  <c r="E56" i="2" l="1"/>
  <c r="E55" i="2"/>
  <c r="E54" i="2"/>
  <c r="E53" i="2"/>
  <c r="E51" i="2"/>
  <c r="E52" i="2"/>
  <c r="E50" i="2"/>
  <c r="E49" i="2"/>
  <c r="E47" i="2"/>
  <c r="G58" i="2" l="1"/>
  <c r="G59" i="2" s="1"/>
  <c r="C5" i="32" s="1"/>
  <c r="E58" i="2"/>
  <c r="E59" i="2" s="1"/>
  <c r="C5" i="9" l="1"/>
  <c r="Q58" i="2"/>
  <c r="Q59" i="2" s="1"/>
  <c r="C5" i="42" s="1"/>
  <c r="K58" i="2"/>
  <c r="K59" i="2" s="1"/>
  <c r="C5" i="36" s="1"/>
  <c r="I58" i="2"/>
  <c r="I59" i="2" s="1"/>
  <c r="C5" i="34" s="1"/>
  <c r="H58" i="2"/>
  <c r="H59" i="2" s="1"/>
  <c r="C5" i="33" s="1"/>
  <c r="P58" i="2"/>
  <c r="P59" i="2" s="1"/>
  <c r="C5" i="41" s="1"/>
  <c r="R58" i="2"/>
  <c r="R59" i="2" s="1"/>
  <c r="C5" i="43" s="1"/>
  <c r="S58" i="2"/>
  <c r="S59" i="2" s="1"/>
  <c r="C5" i="44" s="1"/>
  <c r="M58" i="2"/>
  <c r="M59" i="2" s="1"/>
  <c r="C5" i="38" s="1"/>
  <c r="J58" i="2"/>
  <c r="J59" i="2" s="1"/>
  <c r="C5" i="35" s="1"/>
  <c r="L58" i="2"/>
  <c r="L59" i="2" s="1"/>
  <c r="C5" i="37" s="1"/>
  <c r="F58" i="2"/>
  <c r="F59" i="2" s="1"/>
  <c r="C5" i="31" s="1"/>
  <c r="N58" i="2"/>
  <c r="N59" i="2" s="1"/>
  <c r="C5" i="39" s="1"/>
  <c r="O58" i="2"/>
  <c r="O59" i="2" s="1"/>
  <c r="C5" i="40" s="1"/>
  <c r="S37" i="2"/>
  <c r="R37" i="2"/>
  <c r="Q37" i="2"/>
  <c r="P37" i="2"/>
  <c r="O37" i="2"/>
  <c r="N37" i="2"/>
  <c r="M37" i="2"/>
  <c r="L37" i="2"/>
  <c r="K37" i="2"/>
  <c r="J37" i="2"/>
  <c r="I37" i="2"/>
  <c r="H37" i="2"/>
  <c r="G37" i="2"/>
  <c r="F37" i="2"/>
  <c r="E37" i="2"/>
  <c r="C3" i="9" l="1"/>
  <c r="S14" i="2" l="1"/>
  <c r="R14" i="2"/>
  <c r="Q14" i="2"/>
  <c r="P14" i="2"/>
  <c r="O14" i="2"/>
  <c r="N14" i="2"/>
  <c r="M14" i="2"/>
  <c r="L14" i="2"/>
  <c r="K14" i="2"/>
  <c r="J14" i="2"/>
  <c r="I14" i="2"/>
  <c r="G14" i="2"/>
  <c r="E14" i="2"/>
  <c r="E4" i="2"/>
</calcChain>
</file>

<file path=xl/sharedStrings.xml><?xml version="1.0" encoding="utf-8"?>
<sst xmlns="http://schemas.openxmlformats.org/spreadsheetml/2006/main" count="4301" uniqueCount="556">
  <si>
    <t>Instructions</t>
  </si>
  <si>
    <r>
      <rPr>
        <sz val="11"/>
        <rFont val="Arial"/>
        <family val="2"/>
      </rPr>
      <t xml:space="preserve">Regulations at 42 C.F.R. § 438.207(a) - (c) require Medicaid managed care organizations (MCOs), prepaid inpatient health plans (PIHPs), and prepaid ambulatory health plans (PAHPs)—collectively referred to as “managed care plans”—to submit documentation to the state demonstrating their capacity to serve the expected enrollment of their service areas in accordance with the state's standards for access to care, including the state's network adequacy and availability of services standards under 42 C.F.R. </t>
    </r>
    <r>
      <rPr>
        <sz val="11"/>
        <rFont val="Calibri"/>
        <family val="2"/>
      </rPr>
      <t>§</t>
    </r>
    <r>
      <rPr>
        <sz val="11"/>
        <rFont val="Arial"/>
        <family val="2"/>
      </rPr>
      <t xml:space="preserve"> 438.68 and 42 C.F.R. § 438.206. Managed care plans are required to submit this information to the state no less frequently than:
Scenario 1: At the time the plan enters into a contract with the state;
Scenario 2: On an annual basis;
Scenario 3: At any time there has been a significant change (as defined by the state) in the plan's operations that would affect the adequacy of capacity and services, including (1) changes in the plan's services, benefits, geographic service area, composition of or payments to its provider network, or (2) enrollment of a new population in the plan. 
After the state reviews the documentation submitted by a plan, 42 C.F.R. § 438.207(d) requires the state to submit to the Centers for Medicare &amp; Medicaid Services (CMS) an assurance that the plan complies with</t>
    </r>
    <r>
      <rPr>
        <sz val="11"/>
        <color theme="1"/>
        <rFont val="Arial"/>
        <family val="2"/>
      </rPr>
      <t xml:space="preserve"> the state's network adequacy and availability of services standards under 42 C.F.R. § 438.68 and 42 C.F.R. § 438.206. The submission must include documentation of an analysis that the state conducted to support its assurance of compliance for the plan.</t>
    </r>
  </si>
  <si>
    <t xml:space="preserve">This document provides instructions and a template for states to use when submitting this information to CMS under any of the three scenarios described above. States should complete one (1) form with information for applicable managed care plans and their applicable managed care programs. For example, if the state submits this form under scenario 1 above, the state should submit this form only for the managed care plan that entered into a new contract with the state. The state should not report on any other plans or programs. As another example, if the state submits this form under scenario 2, the state should submit this form for all managed care plans. If the state's analysis methods and results are contained in separate documents, please also submit those documents with this form. </t>
  </si>
  <si>
    <t>Consistent with the Managed Care Program Annual Report (MCPAR) required by 42 C.F.R. § 438.66(e), this report defines a program as having a specified set of benefits, eligibility criteria, and capitation rates that are articulated in a contract between the state and managed care plans.</t>
  </si>
  <si>
    <t xml:space="preserve">MMPs are considered both Medicaid and Medicare managed care plans and are not exempt from 42 CFR 438.207. Therefore, states must submit the tool for integrated plans; however, to reduce duplication, states can complete network adequacy sections of the tool (II.A.1-II.A.5) for Medicaid-only covered services. </t>
  </si>
  <si>
    <t>States do not need to submit the tool for Program of All-Inclusive Care for the Elderly (PACE) programs/plans as states are not required to do so under 42 CFR 438.207.</t>
  </si>
  <si>
    <t xml:space="preserve">Please submit the completed form through an online portal that will be made available. Questions about this form may be directed to </t>
  </si>
  <si>
    <t>ManagedCareTA@mathematica-mpr.com.</t>
  </si>
  <si>
    <t>blank row</t>
  </si>
  <si>
    <t>Organization</t>
  </si>
  <si>
    <r>
      <t xml:space="preserve">This template includes two sections (Section I and Section II). Section I covers descriptive information about the state and all of the managed care programs operating in the state; information for this section is contained in one tab. Section II includes detail on program-level access standards, monitoring methods, and plan-level compliance data. For Section II, states should use </t>
    </r>
    <r>
      <rPr>
        <b/>
        <u/>
        <sz val="11"/>
        <rFont val="Arial"/>
        <family val="2"/>
      </rPr>
      <t>one tab for each program</t>
    </r>
    <r>
      <rPr>
        <sz val="11"/>
        <rFont val="Arial"/>
        <family val="2"/>
      </rPr>
      <t xml:space="preserve"> the state is reporting on and leave unused tabs blank. </t>
    </r>
  </si>
  <si>
    <t>Tab topic:</t>
  </si>
  <si>
    <t>Tab name:</t>
  </si>
  <si>
    <t>Number of tabs available:</t>
  </si>
  <si>
    <r>
      <t>I. State and program</t>
    </r>
    <r>
      <rPr>
        <sz val="11"/>
        <rFont val="Arial"/>
        <family val="2"/>
      </rPr>
      <t>-level</t>
    </r>
    <r>
      <rPr>
        <sz val="11"/>
        <color theme="1"/>
        <rFont val="Arial"/>
        <family val="2"/>
      </rPr>
      <t xml:space="preserve"> information</t>
    </r>
  </si>
  <si>
    <t>I_State&amp;Prog_Info</t>
  </si>
  <si>
    <r>
      <t>II. Program-level standards, monitoring methods, and pl</t>
    </r>
    <r>
      <rPr>
        <sz val="11"/>
        <rFont val="Arial"/>
        <family val="2"/>
      </rPr>
      <t xml:space="preserve">an-level </t>
    </r>
    <r>
      <rPr>
        <sz val="11"/>
        <color theme="1"/>
        <rFont val="Arial"/>
        <family val="2"/>
      </rPr>
      <t>compliance</t>
    </r>
  </si>
  <si>
    <t>II_Prog_X</t>
  </si>
  <si>
    <t>end of table</t>
  </si>
  <si>
    <t>Inputting information</t>
  </si>
  <si>
    <r>
      <t xml:space="preserve">Each tab provides instructions in the “Item Instructions” column. Response </t>
    </r>
    <r>
      <rPr>
        <sz val="11"/>
        <rFont val="Arial"/>
        <family val="2"/>
      </rPr>
      <t>types</t>
    </r>
    <r>
      <rPr>
        <sz val="11"/>
        <color theme="1"/>
        <rFont val="Arial"/>
        <family val="2"/>
      </rPr>
      <t xml:space="preserve"> are provided in the "Data Format" columns. Only input valu</t>
    </r>
    <r>
      <rPr>
        <sz val="11"/>
        <rFont val="Arial"/>
        <family val="2"/>
      </rPr>
      <t>es in BEIGE CELLS. Program names and program summary information (i.e., plan types included in a program, services covered under a program) in Section II autopopulates from Section I to reduce burden on states.</t>
    </r>
  </si>
  <si>
    <t xml:space="preserve">After reporting information on each applicable program in the Section II tabs, leave any unused tabs blank. For example, if the state is reporting on plans in five managed care programs, it should enter information in tabs "II_Prog_1" through "II_Prog_5", and leave the remaining tabs blank. </t>
  </si>
  <si>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</si>
  <si>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End of worksheet</t>
  </si>
  <si>
    <t>I. State and program information</t>
  </si>
  <si>
    <t>A. State information and reporting scenario</t>
  </si>
  <si>
    <t>States should use this section of the tab to report their contact information, date of report submission, and reporting scenario.</t>
  </si>
  <si>
    <t xml:space="preserve">Input state-level data in this column </t>
  </si>
  <si>
    <t>#</t>
  </si>
  <si>
    <t>Item</t>
  </si>
  <si>
    <t>Item Instructions</t>
  </si>
  <si>
    <t>Data Format</t>
  </si>
  <si>
    <t>I.A.1</t>
  </si>
  <si>
    <t>Contact name</t>
  </si>
  <si>
    <t>Enter the name of the individual(s) filling out this document.</t>
  </si>
  <si>
    <t>Free text</t>
  </si>
  <si>
    <t>Cinthia Gonzales</t>
  </si>
  <si>
    <t>I.A.2</t>
  </si>
  <si>
    <t>Contact email address</t>
  </si>
  <si>
    <t>Enter the email address(es) of the individual(s) filling out this document.</t>
  </si>
  <si>
    <t>cinthia.gonzalescruz@fssa.in.gov</t>
  </si>
  <si>
    <t>I.A.3</t>
  </si>
  <si>
    <t>State or territory</t>
  </si>
  <si>
    <t>Enter the state or territory represented in this document.</t>
  </si>
  <si>
    <t>Set values (select one)</t>
  </si>
  <si>
    <t>Indiana</t>
  </si>
  <si>
    <t>I.A.4</t>
  </si>
  <si>
    <t>Date of report submission</t>
  </si>
  <si>
    <t>Enter the date on which this document is being submitted to CMS.</t>
  </si>
  <si>
    <t>Date (MM/DD/YYYY)</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</si>
  <si>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</si>
  <si>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</si>
  <si>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 Scenario 1: At the time the plan enters into a contract with the state;
- Scenario 2: On an annual basis;
-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As described in the instructions tab,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</si>
  <si>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</si>
  <si>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</si>
  <si>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I.A.6</t>
  </si>
  <si>
    <t xml:space="preserve">Reporting scenario - other </t>
  </si>
  <si>
    <t>If the state is submitting this form to CMS for any reason other than those specified in I.A.5, explain the reason.</t>
  </si>
  <si>
    <t>End of table</t>
  </si>
  <si>
    <t>B. Program information</t>
  </si>
  <si>
    <t xml:space="preserve">States should use this section of the tab to report information on applicable managed care programs under the scenario selected in I.A.5, including reporting periods and providers covered under the programs. </t>
  </si>
  <si>
    <t>Input program-level data in beige cells in columns for Program 1 through Program 15&gt;&gt;</t>
  </si>
  <si>
    <t>I.B.1</t>
  </si>
  <si>
    <t>Program name</t>
  </si>
  <si>
    <t xml:space="preserve">Enter the name of each managed care program in the state in columns E - S. After entering each managed care program name, leave any unused columns in E - S blank. A program is defined by a specified set of benefits, eligibility criteria, and capitation rates that are articulated in a contract between the state and managed care plans. If more than one program is included in a single contract, enter one program per column, starting with column E. Each program entered into these fields will auto-populate program fields in the remaining tabs of this document. </t>
  </si>
  <si>
    <t>Healthy Indiana Plan</t>
  </si>
  <si>
    <t>Hoosier Healthwise</t>
  </si>
  <si>
    <t xml:space="preserve">Hoosier Care Connect </t>
  </si>
  <si>
    <t>I.B.2</t>
  </si>
  <si>
    <t>Statutory authority</t>
  </si>
  <si>
    <r>
      <t>Enter the statutory authority(ies) (e.g. Section 1115, 1915(b), etc.) for each managed care program in the state in columns E - S. After entering the authority(ies) for each program, leave any unused columns in E - S blank</t>
    </r>
    <r>
      <rPr>
        <sz val="11"/>
        <color rgb="FFFF0000"/>
        <rFont val="Arial"/>
        <family val="2"/>
      </rPr>
      <t>.</t>
    </r>
  </si>
  <si>
    <t>1115(a), 1932 (a)</t>
  </si>
  <si>
    <t>1915 (b1), 1915 (b4)</t>
  </si>
  <si>
    <t>I.B.3</t>
  </si>
  <si>
    <t>Plan type included in program</t>
  </si>
  <si>
    <t>Indicate the managed care plan type (MCO, PIHP, PAHP, or MMP) that contracts with the state in each program.</t>
  </si>
  <si>
    <t>Set values (select one) or use free text for "other" response</t>
  </si>
  <si>
    <t>MCO</t>
  </si>
  <si>
    <r>
      <t xml:space="preserve">Reporting Period
</t>
    </r>
    <r>
      <rPr>
        <i/>
        <sz val="11"/>
        <rFont val="Arial"/>
        <family val="2"/>
      </rPr>
      <t>For items I.B.4 and I.B.5, indicate the reporting period for the analysis and compliance information entered into this report. CMS expects states to enter a reporting period end date that is no more than one year prior to the submission of this report.
Under scenario 1 (new contract) and 3 (significant change in plan operations), the reporting period may cover less than one year. 
Under scenario 2 (annual report), the reporting period should cover one year.</t>
    </r>
  </si>
  <si>
    <t xml:space="preserve">(none) </t>
  </si>
  <si>
    <t>(header/blank cell)</t>
  </si>
  <si>
    <t>I.B.4</t>
  </si>
  <si>
    <t>Reporting period start date</t>
  </si>
  <si>
    <t xml:space="preserve">For each program, enter the start date of the reporting period for the analysis and compliance information entered into this report. </t>
  </si>
  <si>
    <t>I.B.5</t>
  </si>
  <si>
    <t>Reporting period end date</t>
  </si>
  <si>
    <t>For each program, enter the end date of the reporting period for the analysis and compliance information entered into this report.</t>
  </si>
  <si>
    <r>
      <t xml:space="preserve">Providers
</t>
    </r>
    <r>
      <rPr>
        <i/>
        <sz val="11"/>
        <rFont val="Arial"/>
        <family val="2"/>
      </rPr>
      <t>For items I.B.6.a - k, indicate whether the program covers each 42 C.F.R. § 438.68 provider type specified.</t>
    </r>
    <r>
      <rPr>
        <b/>
        <sz val="11"/>
        <rFont val="Arial"/>
        <family val="2"/>
      </rPr>
      <t xml:space="preserve">
</t>
    </r>
    <r>
      <rPr>
        <i/>
        <sz val="11"/>
        <rFont val="Arial"/>
        <family val="2"/>
      </rPr>
      <t xml:space="preserve">For MMPs, only enter providers of Medicaid-only covered services. Do not enter providers of Medicaid and Medicare or Medicare-only covered services. </t>
    </r>
  </si>
  <si>
    <t>I.B.6.a</t>
  </si>
  <si>
    <t>Adult primary care</t>
  </si>
  <si>
    <t>Indicate whether the program covers adult primary care providers.</t>
  </si>
  <si>
    <t>Covered</t>
  </si>
  <si>
    <t>I.B.6.b</t>
  </si>
  <si>
    <t>Pediatric primary care</t>
  </si>
  <si>
    <t xml:space="preserve">Indicate whether the program covers pediatric primary care providers. </t>
  </si>
  <si>
    <t>I.B.6.c</t>
  </si>
  <si>
    <t>OB/GYN</t>
  </si>
  <si>
    <t xml:space="preserve">Indicate whether the program covers Ob/Gyn providers. </t>
  </si>
  <si>
    <t>I.B.6.d</t>
  </si>
  <si>
    <t>Adult behavioral health</t>
  </si>
  <si>
    <t xml:space="preserve">Indicate whether the program covers adult behavioral health providers. </t>
  </si>
  <si>
    <t>I.B.6.e</t>
  </si>
  <si>
    <t>Pediatric behavioral health</t>
  </si>
  <si>
    <t xml:space="preserve">Indicate whether the program covers pediatric behavioral health providers. </t>
  </si>
  <si>
    <t>I.B.6.f</t>
  </si>
  <si>
    <t>Adult specialist</t>
  </si>
  <si>
    <t xml:space="preserve">Indicate whether the program covers adult specialist providers. </t>
  </si>
  <si>
    <t>I.B.6.g</t>
  </si>
  <si>
    <t>Pediatric specialist</t>
  </si>
  <si>
    <t xml:space="preserve">Indicate whether the program covers pediatric specialist providers. </t>
  </si>
  <si>
    <t>I.B.6.h</t>
  </si>
  <si>
    <t>Hospital</t>
  </si>
  <si>
    <t xml:space="preserve">Indicate whether the program covers hospital providers. </t>
  </si>
  <si>
    <t>I.B.6.i</t>
  </si>
  <si>
    <t>Pharmacy</t>
  </si>
  <si>
    <t xml:space="preserve">Indicate whether the program covers pharmacy providers. </t>
  </si>
  <si>
    <t>I.B.6.j</t>
  </si>
  <si>
    <t>Pediatric dental</t>
  </si>
  <si>
    <t xml:space="preserve">Indicate whether the program covers pediatric dental providers. </t>
  </si>
  <si>
    <t>I.B.6.k</t>
  </si>
  <si>
    <t>LTSS</t>
  </si>
  <si>
    <t xml:space="preserve">Indicate whether the program covers long-term services and supports (LTSS) providers.  </t>
  </si>
  <si>
    <t>Not covered</t>
  </si>
  <si>
    <t>I.B.6.l</t>
  </si>
  <si>
    <t>Other (optional field for the state)</t>
  </si>
  <si>
    <t>Indicate (1) any notes for items I.B.6.a - k and/or (2) other provider types relevant to the state's network adequacy standards (42 C.F.R. § 438.68) or availability standards (42 C.F.R. § 438.206) covered under the program not listed in items I.B.6.a - k.</t>
  </si>
  <si>
    <t>Free text (optional field for the state)</t>
  </si>
  <si>
    <t>C. Separate analysis and results documents</t>
  </si>
  <si>
    <t xml:space="preserve">States should use this section of the tab to report on separate documents submitted with this form that contain the state's analysis and results information requested in tabs "II_Prog_X". </t>
  </si>
  <si>
    <r>
      <rPr>
        <sz val="11"/>
        <rFont val="Arial"/>
        <family val="2"/>
      </rPr>
      <t>For item I.C.1, indicate for each program in columns E-S whether the state's analysis methods and results regarding plan compliance with the state's 42 C.F.R. § 438.68 and 42 C.F.R. § 438.206 standards are contained in a separate document(s). Before indicating “yes”, ensure that the document(s) contains the information requested in tabs "II_Prog_X". 
If the state reports "yes" in I.C.1 , indicate in items I.C.2 - I.C.4 the name and date of the document(s) as well as the page/section numbers for where the program is addressed in the document(s)</t>
    </r>
    <r>
      <rPr>
        <b/>
        <sz val="11"/>
        <rFont val="Arial"/>
        <family val="2"/>
      </rPr>
      <t xml:space="preserve">. </t>
    </r>
    <r>
      <rPr>
        <sz val="11"/>
        <rFont val="Arial"/>
        <family val="2"/>
      </rPr>
      <t>Submit the document(s) with this form.</t>
    </r>
    <r>
      <rPr>
        <b/>
        <sz val="11"/>
        <rFont val="Arial"/>
        <family val="2"/>
      </rPr>
      <t xml:space="preserve">
</t>
    </r>
    <r>
      <rPr>
        <sz val="11"/>
        <rFont val="Arial"/>
        <family val="2"/>
      </rPr>
      <t xml:space="preserve">For any program for which the state reports "no" in I.C.1 (meaning that the state does not report analysis methods and results in a separate document[s]), the state must enter data in Sections B and C in tabs "II_Prog_X". </t>
    </r>
  </si>
  <si>
    <t>I.C.1</t>
  </si>
  <si>
    <t>Analysis and results in separate documents</t>
  </si>
  <si>
    <t xml:space="preserve">For each program in columns E-S, indicate whether the state's analysis methods and results regarding plan compliance with the state's 42 C.F.R. § 438.68 and 42 C.F.R. § 438.206 standards are contained in a separate document(s). If yes, submit the document(s) with this form. </t>
  </si>
  <si>
    <t>I.C.2</t>
  </si>
  <si>
    <t>Name of analysis and results documents</t>
  </si>
  <si>
    <t>If the state indicated that analysis methods and results are contained in a separate document(s) for any program in columns E-S, indicate the name of the document(s). If analysis methods and results are not contained in a separate document(s), write "N/A."</t>
  </si>
  <si>
    <t>N/A</t>
  </si>
  <si>
    <t>I.C.3</t>
  </si>
  <si>
    <t>Date of analysis and results documents</t>
  </si>
  <si>
    <t>If the state indicated that analysis methods and results are contained in a separate document(s) for any program in columns E-S, indicate the date of the document(s). If analysis methods and results are not contained in a separate document(s), write "N/A."</t>
  </si>
  <si>
    <t>I.C.4</t>
  </si>
  <si>
    <t>Page/section references in analysis and results documents</t>
  </si>
  <si>
    <t>If the state indicated that analysis methods and results are contained in a separate document(s) for any program in columns E-S, indicate the page/section numbers for where the program is addressed in the document(s). If analysis methods and results are not contained in a separate document(s), write "N/A."</t>
  </si>
  <si>
    <t xml:space="preserve">The formulas below are used to populate the service menu on each program tab: </t>
  </si>
  <si>
    <t>ID selected services:</t>
  </si>
  <si>
    <t>I.B.3.a</t>
  </si>
  <si>
    <t>I.B.3.b</t>
  </si>
  <si>
    <t>I.B.3.c</t>
  </si>
  <si>
    <t>I.B.3.d</t>
  </si>
  <si>
    <t>I.B.3.e</t>
  </si>
  <si>
    <t>I.B.3.f</t>
  </si>
  <si>
    <t>I.B.3.g</t>
  </si>
  <si>
    <t>I.B.3.h</t>
  </si>
  <si>
    <t>I.B.3.i</t>
  </si>
  <si>
    <t>I.B.3.j</t>
  </si>
  <si>
    <t>I.B.3.k</t>
  </si>
  <si>
    <t>I.B.3.l</t>
  </si>
  <si>
    <t xml:space="preserve">Join: </t>
  </si>
  <si>
    <t>Remove commas:</t>
  </si>
  <si>
    <t>II. Program-level standards, monitoring methods, and plan compliance</t>
  </si>
  <si>
    <t>Values in the box below auto-populate from the "I_State&amp;Prog_Info" tab.</t>
  </si>
  <si>
    <t xml:space="preserve">Program summary </t>
  </si>
  <si>
    <t>Plan type included in program contracts</t>
  </si>
  <si>
    <t>Provider types covered in program contracts</t>
  </si>
  <si>
    <t>Analysis and results in separate document</t>
  </si>
  <si>
    <t>Name of analysis and results document</t>
  </si>
  <si>
    <t>Date of analysis and results document</t>
  </si>
  <si>
    <r>
      <rPr>
        <b/>
        <sz val="11"/>
        <rFont val="Arial"/>
        <family val="2"/>
      </rPr>
      <t xml:space="preserve">Context: </t>
    </r>
    <r>
      <rPr>
        <sz val="11"/>
        <rFont val="Arial"/>
        <family val="2"/>
      </rPr>
      <t xml:space="preserve">Regulations at 42 C.F.R. § 438.207(d) require states that contract with MCOs, PIHPs, and PAHPs to submit to CMS an assurance of compliance that each plan meets the state's network adequacy and availability of services standards under 42 C.F.R. § 438.68 and 42 C.F.R. § 438.206. The submission must include documentation of an analysis that the state conducted to support its assurance of compliance for each plan. The state must submit this information to CMS after receipt of documentation from a managed care plan as specified in 42 C.F.R. § 438.207(c) and described in the instructions tab. The fields below provide a template for states to submit this information for the program listed at the top of the tab. </t>
    </r>
  </si>
  <si>
    <t>A. Access and network adequacy standards required for plans participating in the program</t>
  </si>
  <si>
    <t xml:space="preserve">States should use this section of the tab to report each standard included in managed care program contracts; report each unique standard in columns E - CZ. 
</t>
  </si>
  <si>
    <t>Input program-level data in columns for Standard 1 through Standard 100&gt;&gt;</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</si>
  <si>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</si>
  <si>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</si>
  <si>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</si>
  <si>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</si>
  <si>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</si>
  <si>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</si>
  <si>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</si>
  <si>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</si>
  <si>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</si>
  <si>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</si>
  <si>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</si>
  <si>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</si>
  <si>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</si>
  <si>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</si>
  <si>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</si>
  <si>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</si>
  <si>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</si>
  <si>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</si>
  <si>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</si>
  <si>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</si>
  <si>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</si>
  <si>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</si>
  <si>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</si>
  <si>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</si>
  <si>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</si>
  <si>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</si>
  <si>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</si>
  <si>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</si>
  <si>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</si>
  <si>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</si>
  <si>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</si>
  <si>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</si>
  <si>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</si>
  <si>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</si>
  <si>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</si>
  <si>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</si>
  <si>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</si>
  <si>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</si>
  <si>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</si>
  <si>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</si>
  <si>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</si>
  <si>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</si>
  <si>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</si>
  <si>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</si>
  <si>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</si>
  <si>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</si>
  <si>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</si>
  <si>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</si>
  <si>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</si>
  <si>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</si>
  <si>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</si>
  <si>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</si>
  <si>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</si>
  <si>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</si>
  <si>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</si>
  <si>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</si>
  <si>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</si>
  <si>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</si>
  <si>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</si>
  <si>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</si>
  <si>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</si>
  <si>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</si>
  <si>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</si>
  <si>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</si>
  <si>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</si>
  <si>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</si>
  <si>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</si>
  <si>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</si>
  <si>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</si>
  <si>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</si>
  <si>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</si>
  <si>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</si>
  <si>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</si>
  <si>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</si>
  <si>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</si>
  <si>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</si>
  <si>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</si>
  <si>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</si>
  <si>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</si>
  <si>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</si>
  <si>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</si>
  <si>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</si>
  <si>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</si>
  <si>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</si>
  <si>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</si>
  <si>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</si>
  <si>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</si>
  <si>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</si>
  <si>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</si>
  <si>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</si>
  <si>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</si>
  <si>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</si>
  <si>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</si>
  <si>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</si>
  <si>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</si>
  <si>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</si>
  <si>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</si>
  <si>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</si>
  <si>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</si>
  <si>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</si>
  <si>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II.A.1</t>
  </si>
  <si>
    <t>Standard type</t>
  </si>
  <si>
    <t>Enter the standard type for each standard used in the program.</t>
  </si>
  <si>
    <t>Provider to enrollee ratios</t>
  </si>
  <si>
    <t>Minimum # of network providers</t>
  </si>
  <si>
    <t>Maximum distance to travel</t>
  </si>
  <si>
    <t>Service fulfillment</t>
  </si>
  <si>
    <t>Hours of operation</t>
  </si>
  <si>
    <t>II.A.2</t>
  </si>
  <si>
    <t>Standard description</t>
  </si>
  <si>
    <t>Describe the standard (for example, 60 miles maximum distance to travel to an appointment).</t>
  </si>
  <si>
    <t>The contractors shall meet or exceed the following provider-to-member ratio,  1:5,000 for Anesthesiology, Cardiology, Endocrinology, Gastroenterology,
Nephrology, Ophthalmology, Orthopedic Surgery, General Surgery,Pulmonology, Rheumatology, Psychiatry, Urology, Infectious Disease,
Otolaryngology, Oncology, Dermatology, and Physiatry/Rehabilitative</t>
  </si>
  <si>
    <t>The transport distance to a hospital from the member’s home shall be the usual and customary, not to exceed thirty (30) miles</t>
  </si>
  <si>
    <t>The transport distance to a hospital from the member’s home shall be the usual and customary, not to exceed  sixty (60) miles</t>
  </si>
  <si>
    <t>The Contractor shall provide, at a minimum, one specialty provider within ninety (90) miles of the member’s residence: Cardiothoracic surgeons, Dermatologists, Infectious disease specialists, Interventional radiologists, neurosurgeons, non-hospital based anesthesiologist,  pathologists, radiation oncologists,rheumatologists</t>
  </si>
  <si>
    <t>Two (2) durable medical equipment providers shall be available to provide services to the Contractor’s members in each county</t>
  </si>
  <si>
    <t>The transport distance to an inpatient psychiatric facility from the member’s home shall be the usual and customary, not to exceed sixty (60) miles</t>
  </si>
  <si>
    <t>The Contractor shall ensure the availability of a MAT provider within thirty (30) miles of the member’s residence.</t>
  </si>
  <si>
    <t>Specialty dentists such as orthodontists and dental surgeons shall be available within sixty (60) miles of the member’s residence</t>
  </si>
  <si>
    <t>The Contractor shall ensure the availability of at least two OB/GYNs practicing within sixty (60) miles of the member’s residence</t>
  </si>
  <si>
    <t>Contract with a minimum of 90% of IHCP enrolled Community Mental Health Centers
(CMHC) located in the State of Indiana</t>
  </si>
  <si>
    <t>II.A.3</t>
  </si>
  <si>
    <t>Provider type covered by standard</t>
  </si>
  <si>
    <t>Enter the provider type that the standard applies to.</t>
  </si>
  <si>
    <t>Other (free text, specify)</t>
  </si>
  <si>
    <t>Dental</t>
  </si>
  <si>
    <t>Specialty care</t>
  </si>
  <si>
    <t>II.A.4</t>
  </si>
  <si>
    <t>Population covered by standard</t>
  </si>
  <si>
    <t xml:space="preserve">Enter the population that the standard applies to. </t>
  </si>
  <si>
    <t>Adult and pediatric</t>
  </si>
  <si>
    <t>II.A.5</t>
  </si>
  <si>
    <t>Applicable region(s)</t>
  </si>
  <si>
    <t>Enter the region that the standard applies to.</t>
  </si>
  <si>
    <t>Statewide</t>
  </si>
  <si>
    <t>Urban</t>
  </si>
  <si>
    <t>Rural</t>
  </si>
  <si>
    <t xml:space="preserve">County </t>
  </si>
  <si>
    <t>B. Analyses that the state uses to monitor compliance with access and network adequacy standards reported in Section A</t>
  </si>
  <si>
    <t xml:space="preserve">States should use this section of the tab to report on the analyses that the state uses to assess plan compliance with the state's 42 C.F.R. § 438.68 and 42 C.F.R. § 438.206 standards; report on each analysis in columns E - L. </t>
  </si>
  <si>
    <t>Input program-level data in these column unless specified in the item instructions &gt;&gt;</t>
  </si>
  <si>
    <t>Geomapping</t>
  </si>
  <si>
    <t>Plan Provider Directory Review</t>
  </si>
  <si>
    <t>Secret Shopper: Network Participation</t>
  </si>
  <si>
    <t>Secret Shopper: Appointment Availability</t>
  </si>
  <si>
    <t>EVV Data Analysis</t>
  </si>
  <si>
    <t>Review of Grievances Related to Access</t>
  </si>
  <si>
    <t>Encounter Data Analysis</t>
  </si>
  <si>
    <t>Other (Specify)</t>
  </si>
  <si>
    <t>II.B.1</t>
  </si>
  <si>
    <t xml:space="preserve">Frequency of analysis </t>
  </si>
  <si>
    <t>Indicate how frequently the state analyzes plan compliance with 42 C.F.R. § 438.68 and/or 42 C.F.R. § 438.206 for the program being reported on in this tab using the methods listed in columns E-L. If the state does not use the method, select "Not used for any plans".</t>
  </si>
  <si>
    <t>Ad-hoc</t>
  </si>
  <si>
    <t xml:space="preserve">Annually </t>
  </si>
  <si>
    <t>Not used for any plans</t>
  </si>
  <si>
    <t>II.B.2</t>
  </si>
  <si>
    <t>Analysis methods</t>
  </si>
  <si>
    <t>For each analysis method in columns E-L, indicate whether the state uses the method to analyze plan compliance with 42 C.F.R. § 438.68 and/or 42 C.F.R. § 438.206 for all, some, or none of the plans in the program being reported on in this tab. If the state uses other methods, please explain them in column L. If the state enters 'Used for some but not all plans' for any method, report the plans for which it uses the method in II.B.3.</t>
  </si>
  <si>
    <t>Used for all plans</t>
  </si>
  <si>
    <t>II.B.3</t>
  </si>
  <si>
    <t xml:space="preserve">Plan-specific analysis </t>
  </si>
  <si>
    <t>If the state indicated in item II.B.2 that it uses an analysis method for some but not all plans in the program, identify the subset of plans for which the method is used. Write the name of the plan(s) under the column corresponding with the type of analysis. If the state indicated in item II.B.2 that it uses the method on all or none of the plans in the program, write "N/A."</t>
  </si>
  <si>
    <t xml:space="preserve">Every January, the MCEs must submit a provider directory.  Specifically, the MCEs must select 500 contracted providers listed in its online directories to verify the information. </t>
  </si>
  <si>
    <t xml:space="preserve">Every January, the MCEs submit their provider 24-hour availability audit. Members should be able to access PMP's 24 hours a day, 7 days a week  for urgent and emergent health care needs. Therefore, the MCEs randomly select PMPs to receive test calls each year.  </t>
  </si>
  <si>
    <t xml:space="preserve">The MCEs submit annual appeals and grievances data every July related to access to care/services from the plan or provider. However, the metric is not specifically tied to a standard in Table A. </t>
  </si>
  <si>
    <t>C. Plan-level compliance data</t>
  </si>
  <si>
    <t xml:space="preserve">States should use this section of the tab to report on plan compliance with the state's 42 C.F.R. § 438.68 and 42 C.F.R. § 438.206 standards; report on each plan in columns E - AR. </t>
  </si>
  <si>
    <t>Input plan-level data in columns for Plan 1 through Plan 40 &gt;&gt;</t>
  </si>
  <si>
    <t>II.C.1.a</t>
  </si>
  <si>
    <t>Plan name</t>
  </si>
  <si>
    <t>In columns E - AR, enter the names of the plans that contract with the state for the managed care program identified above.</t>
  </si>
  <si>
    <t xml:space="preserve">Anthem </t>
  </si>
  <si>
    <t>Caresource</t>
  </si>
  <si>
    <t>MHS</t>
  </si>
  <si>
    <t>Mdwise</t>
  </si>
  <si>
    <t>II.C.2.a</t>
  </si>
  <si>
    <t>Assurance of plan compliance with 42 C.F.R. § 438.68</t>
  </si>
  <si>
    <t>Indicate whether the state assures that the plan complies with the state's network adequacy standards under 42 C.F.R. § 438.68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438.68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438.68 standards in at least one of those analyses, enter 'no, the plan does not comply based on all analyses.'</t>
  </si>
  <si>
    <t xml:space="preserve">No, the plan does not comply based on all analyses </t>
  </si>
  <si>
    <t>II.C.2.b</t>
  </si>
  <si>
    <t>Description of results: 42 C.F.R. § 438.68</t>
  </si>
  <si>
    <t xml:space="preserve">Describe the results of each of the analyses (including dates of the analyses) that support the assurance above of the plan's compliance with the state's 42 C.F.R. § 438.68 standards. In the description of results, please address the standards that apply to the plan and each of the analyses that the state used to assess plan compliance with those standards. </t>
  </si>
  <si>
    <t>II.C.2.c</t>
  </si>
  <si>
    <t>Plan deficiencies: 42 C.F.R. § 438.68 (Part 1)</t>
  </si>
  <si>
    <t>If the state cannot assure plan compliance with the state's 42 C.F.R. § 438.68 standards based on at least one analysis conducted within the reporting period in I.B.4 and I.B.5, describe plan deficiencies identified during the reporting period and indicate which analyses uncovered the deficiencies. If the state selected "Yes, the plan complies based on all analyses" in II.C.2.a, write "N/A."</t>
  </si>
  <si>
    <t>II.C.2.d</t>
  </si>
  <si>
    <t>Plan deficiencies: 42 C.F.R. § 438.68 (Part 2)</t>
  </si>
  <si>
    <t>If the state cannot assure plan compliance with the state's 42 C.F.R. § 438.68 standards based on at least one analysis conducted within the reporting period in I.B.4 and I.B.5, describe what the plan will do to achieve compliance and how the state will monitor the plan's progress. 
If the state selected "Yes, the plan complies based on all analyses" in II.C.2.a, write "N/A."</t>
  </si>
  <si>
    <t>II.C.2.e</t>
  </si>
  <si>
    <t>Reassessment for plan deficiencies: 42 C.F.R. § 438.68</t>
  </si>
  <si>
    <t xml:space="preserve">If the state identified any plan deficiencies in II.C.2.c, indicate when the state will reassess the plan's network to determine whether the plan has remediated those deficiencies. </t>
  </si>
  <si>
    <t>II.C.2.f</t>
  </si>
  <si>
    <t>Exceptions granted under 42 C.F.R. § 438.68(d)</t>
  </si>
  <si>
    <t>Describe any network adequacy standard exceptions that the state has granted to the plan under 42 C.F.R. § 438.68(d). If there are no exceptions, write "None."</t>
  </si>
  <si>
    <t>None, but one area that may need an exemption is orthodontia as this appears to be a statewide issue.</t>
  </si>
  <si>
    <t>II.C.2.g</t>
  </si>
  <si>
    <t>Justification for exceptions granted under 42 C.F.R. § 438.68(d)</t>
  </si>
  <si>
    <t xml:space="preserve">If the state identified any network adequacy standard exceptions granted to the plan under 42 C.F.R. § 438.68(d) in II.C.2.f, describe the state's justification for granting the exception(s). If the state has not granted any exceptions, write "N/A." </t>
  </si>
  <si>
    <t>II.C.3.a</t>
  </si>
  <si>
    <t>Assurance of compliance with 42 C.F.R. § 438.206</t>
  </si>
  <si>
    <t>Indicate whether the state assures that the plan complies with the state's availability of services standards under 42 C.F.R. § 438.206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438.206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438.206 standards in at least one of those analyses, enter 'no, the plan does not comply based on all analyses.'</t>
  </si>
  <si>
    <t>II.C.3.b</t>
  </si>
  <si>
    <t>Description of results: 42 C.F.R. § 438.206</t>
  </si>
  <si>
    <t>Describe the results of each of the analyses (including dates of the analyses) that support the assurance above of the plan's compliance with the state's 42 C.F.R. § 438.206 standards. In the description of results, please address the standards that apply to the plan and each of the analyses that the state used to assess plan compliance with those standards.</t>
  </si>
  <si>
    <t>II.C.3.c</t>
  </si>
  <si>
    <t>Plan deficiencies: 42 C.F.R. § 438.206 (Part 1)</t>
  </si>
  <si>
    <t>If the state cannot assure plan compliance with the state's 42 C.F.R. § 438.206 standards based on at least one analysis conducted within the reporting period indicated in I.B.4 and I.B.5, describe plan deficiencies identified during the reporting period and indicate which analyses uncovered the deficiencies. 
If the state selected "Yes, the plan complies based on all analyses" in II.C.3.a, write "N/A."</t>
  </si>
  <si>
    <t>II.C.3.d</t>
  </si>
  <si>
    <t>Plan deficiencies: 42 C.F.R. § 438.206 (Part 2)</t>
  </si>
  <si>
    <t>If the state cannot assure plan compliance with the state's 42 C.F.R. § 438.206 standards based on at least one analysis conducted within the reporting period indicated in I.B.4 and I.B.5, describe what the plan will do to achieve compliance and how the state will monitor the plan's progress.
If the state selected "Yes, the plan complies based on all analyses" in II.C.3.a, write "N/A."</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</si>
  <si>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</si>
  <si>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</si>
  <si>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</si>
  <si>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The Contractor shall provide, at a minimum, two providers for each specialty type within sixty (60) miles of the member’s residence:                            Anesthesiologists,  Cardiologists, Dentists, Oral Surgeons, Endocrinologists, Gastroenterologists, General surgeons, Hematologists, Nephrologists, Neurologists, OB/GYNs, Occupational therapists, Occupational therapists, Oncologists, Ophthalmologists, Diagnostic testing, Optometrists, Orthodontists, Orthopedic surgeons, Otolaryngologist, Physical therapists, Psychiatrists, Pulmonologists, Speech therapists, Urologists</t>
  </si>
  <si>
    <t>Contract with a minimum of 90% of IHCP enrolled acute care hospitals located in the State of Indiana</t>
  </si>
  <si>
    <t>Pediatric</t>
  </si>
  <si>
    <t>CareSource</t>
  </si>
  <si>
    <t>None, but one standard that may need an exemption is orthodontia as this appears to be a statewide issue.</t>
  </si>
  <si>
    <t>Maximum time or distance</t>
  </si>
  <si>
    <t xml:space="preserve">The transport distance to a hospital from the member’s home shall be the usual and customary, not to exceed thirty (30) miles </t>
  </si>
  <si>
    <t>The Contractor must ensure the availability of an adult general dentistry provider and pediatric dentistry provider within thirty (30) miles of the member’s residence.</t>
  </si>
  <si>
    <t>The Contractor must provide at least two (2) pharmacy providers within thirty (30) miles or thirty (30) minutes from a member’s residence in each county</t>
  </si>
  <si>
    <t>Annually</t>
  </si>
  <si>
    <t xml:space="preserve">Every January, the MCEs must submit a provider directory so that OMPP may audit the directory. Specifically, the MCEs must select 500 contracted providers listed in its online directories to verify the information. </t>
  </si>
  <si>
    <t>United Healthcare</t>
  </si>
  <si>
    <t>Managed Health Services</t>
  </si>
  <si>
    <t>Drop down values</t>
  </si>
  <si>
    <t xml:space="preserve">State </t>
  </si>
  <si>
    <t>Services</t>
  </si>
  <si>
    <t>Separate analysis document</t>
  </si>
  <si>
    <t>Separate results document</t>
  </si>
  <si>
    <t>Provider type</t>
  </si>
  <si>
    <t xml:space="preserve">Applicable region(s) </t>
  </si>
  <si>
    <t>Population</t>
  </si>
  <si>
    <t>Monitoring methods</t>
  </si>
  <si>
    <t>Frequency</t>
  </si>
  <si>
    <t xml:space="preserve">Assurance of plan compliance </t>
  </si>
  <si>
    <t>Plan type</t>
  </si>
  <si>
    <t>Alabama</t>
  </si>
  <si>
    <t>Scenario 1: New contract</t>
  </si>
  <si>
    <t>Yes, analysis methods and results are contained in a separate document(s)</t>
  </si>
  <si>
    <t>Yes, compliance results are contained in a separate document</t>
  </si>
  <si>
    <t>Maximum time to travel</t>
  </si>
  <si>
    <t xml:space="preserve">Adult </t>
  </si>
  <si>
    <t>Weekly</t>
  </si>
  <si>
    <t>Yes, the plan complies based on all analyses</t>
  </si>
  <si>
    <t>Alaska</t>
  </si>
  <si>
    <t>No, analysis methods and results are not contained in a separate document(s)</t>
  </si>
  <si>
    <t>No, compliance results are not contained in a separate document</t>
  </si>
  <si>
    <t>Plan Provider Roster Review</t>
  </si>
  <si>
    <t>Bi-weekly</t>
  </si>
  <si>
    <t>Used for some but not all plans</t>
  </si>
  <si>
    <t>PIHP</t>
  </si>
  <si>
    <t>Arizona</t>
  </si>
  <si>
    <t>Scenario 3: Significant change - services</t>
  </si>
  <si>
    <t>Suburban</t>
  </si>
  <si>
    <t>Secret Shopper Calls: Network Participation</t>
  </si>
  <si>
    <t>Monthly</t>
  </si>
  <si>
    <t>PAHP</t>
  </si>
  <si>
    <t>Arkansas</t>
  </si>
  <si>
    <t>Scenario 3: Significant change - benefits</t>
  </si>
  <si>
    <t>Ease of getting an appointment timely</t>
  </si>
  <si>
    <t>MLTSS</t>
  </si>
  <si>
    <t>Secret Shopper Calls: Appointment Availability</t>
  </si>
  <si>
    <t>Bi-monthly</t>
  </si>
  <si>
    <t>MMP</t>
  </si>
  <si>
    <t>California</t>
  </si>
  <si>
    <t>Scenario 3: Significant change - geographic service area</t>
  </si>
  <si>
    <t>Appointment wait time</t>
  </si>
  <si>
    <t>Frontier</t>
  </si>
  <si>
    <t>Quarterly</t>
  </si>
  <si>
    <t>Colorado</t>
  </si>
  <si>
    <t>Scenario 3: Significant change - composition of provider network</t>
  </si>
  <si>
    <t>Large metro</t>
  </si>
  <si>
    <t>Semi-annually</t>
  </si>
  <si>
    <t>Connecticut</t>
  </si>
  <si>
    <t>Scenario 3: Significant change - payments to provider network</t>
  </si>
  <si>
    <t>Metro</t>
  </si>
  <si>
    <t>Dist. of Col.</t>
  </si>
  <si>
    <t>Scenario 3: Significant change - enrollment of new population</t>
  </si>
  <si>
    <t>Micro</t>
  </si>
  <si>
    <t>Florida</t>
  </si>
  <si>
    <t>Georgia</t>
  </si>
  <si>
    <t>Hawaii</t>
  </si>
  <si>
    <t>Idaho</t>
  </si>
  <si>
    <t>Illinois</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</si>
  <si>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</si>
  <si>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</si>
  <si>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</si>
  <si>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</si>
  <si>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</si>
  <si>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</si>
  <si>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</si>
  <si>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</si>
  <si>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</si>
  <si>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</si>
  <si>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</si>
  <si>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</si>
  <si>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</si>
  <si>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</si>
  <si>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</si>
  <si>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</si>
  <si>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</si>
  <si>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</si>
  <si>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</si>
  <si>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</si>
  <si>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</si>
  <si>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</si>
  <si>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</si>
  <si>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</si>
  <si>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</si>
  <si>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</si>
  <si>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</si>
  <si>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</si>
  <si>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</si>
  <si>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</si>
  <si>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</si>
  <si>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</si>
  <si>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</si>
  <si>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</si>
  <si>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</si>
  <si>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</si>
  <si>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</si>
  <si>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Contract with a minimum of 90% of IHCP enrolled acute care hospitals located in the state</t>
  </si>
  <si>
    <t xml:space="preserve">The MCE shall meet or exceed the following provider-to-member ratio: 1:1,000 for PMPs 
 </t>
  </si>
  <si>
    <t>The MCE shall meet or exceed the following provider-to-member ratio, 1:1,000 for Behavioral Health Providers (excluding physicians, CMHCs,
and inpatient)</t>
  </si>
  <si>
    <t>The MCE shall meet or exceed the following provider-to-member ratio, 1:2,000 for OB/GYNs</t>
  </si>
  <si>
    <t xml:space="preserve">The MCE shall contracr with a minimum of 90% of IHCP enrolled Federally Qualified Health Centers (FQHC) and Rural Health Clinics (RHC) located in the State. </t>
  </si>
  <si>
    <t>The MCE shall meet or exceed the following provider-to-member ratio,1:2,000 for Dentists</t>
  </si>
  <si>
    <t xml:space="preserve">Dental </t>
  </si>
  <si>
    <t>DME</t>
  </si>
  <si>
    <t xml:space="preserve">Two home health providers/county </t>
  </si>
  <si>
    <t xml:space="preserve">Home Health </t>
  </si>
  <si>
    <t>The MCO shall meet or exceed the following provider-to-member ratio,  1:5,000 for Anesthesiology, Cardiology, Endocrinology, Gastroenterology,
Nephrology, Ophthalmology, Orthopedic Surgery, General Surgery,Pulmonology, Rheumatology, Psychiatry, Urology, Infectious Disease,
Otolaryngology, Oncology, Dermatology, and Physiatry/Rehabilitative</t>
  </si>
  <si>
    <t xml:space="preserve">The MCO shall ensure access to PMPs within at least thirty (30) miles of the member’s residence.Providers that may serve as PMPs include internal medicine
physicians, general practitioners, family medicine physicians, pediatricians,
obstetricians, gynecologists, endocrinologists (if primarily engaged in internal
medicine) </t>
  </si>
  <si>
    <t>The MCO shall provide, at a minimum, two providers for each specialty type within sixty (60) miles of the member’s residence:                            Anesthesiologists,  Cardiologists, Dentists, Oral Surgeons, Endocrinologists, Gastroenterologists, General surgeons, Hematologists, Nephrologists, Neurologists, OB/GYNs, Occupational therapists, Oncologists, Ophthalmologists, Diagnostic testing, Optometrists, Orthodontists, Orthopedic surgeons, Otolaryngologist, Physical therapists, Psychiatrists, Pulmonologists, Speech therapists, Urologists</t>
  </si>
  <si>
    <t>The MCO shall provide, at a minimum, one specialty provider within ninety (90) miles of the member’s residence: Cardiothoracic surgeons, Dermatologists, Infectious disease specialists, Interventional radiologists, neurosurgeons, non-hospital based anesthesiologist,  pathologists, radiation oncologists,rheumatologists, prosthetic suppliers</t>
  </si>
  <si>
    <t xml:space="preserve">The MCO or its PBM must provide at least two (2) pharmacy providers within thirty (30) miles in each county or thirty (30) minutes from a member's residence serving each county </t>
  </si>
  <si>
    <t>The MCO shall provide at least one (1) behavioral health provider within thirty (30) minutes or thirty (30) miles</t>
  </si>
  <si>
    <t>The MCO shall provide at least one (1) behavioral health provider within forty-five (45) minutes or forty-five (45) miles from the member’s home</t>
  </si>
  <si>
    <t>The MCO shall ensure the availability of a MAT provider within thirty (30) miles of the member’s residence.</t>
  </si>
  <si>
    <t>The MCO shall ensure the availability of a dentist practicing in general, family, and pediatric dentistry within thirty (30) miles of the member’s residence</t>
  </si>
  <si>
    <t>The MCO shall ensure the availability of one dialysis treatment center within sixty (60) miles of the member’s residence</t>
  </si>
  <si>
    <t>The Contractor shall ensure the availability of at least one OB/GYNs practicing within thirty (30) miles of the member’s residence</t>
  </si>
  <si>
    <t xml:space="preserve">The MCO shall meet or exceed the following provider-to-member ratio: 1:1,000 for PMPs (includes all physician and advanced practice nurses enrolled as a PMP with the Contractor)
 </t>
  </si>
  <si>
    <t>The MCO shall meet or exceed the following provider-to-member ratio, 1:1,000 for Behavioral Health Providers (excluding physicians, CMHCs, and inpatient)</t>
  </si>
  <si>
    <t>The MCO shall meet or exceed the following provider-to-member ratio, 1:2,000 for OB/GYNs</t>
  </si>
  <si>
    <t>The MCO shall meet or exceed the following provider-to-member ratio, 1:2,000 for Pediatricians</t>
  </si>
  <si>
    <t>The MCO shall meet or exceed the following provider-to-member ratio,1:2,000 for Dentists</t>
  </si>
  <si>
    <t xml:space="preserve">The MCO shall ensure access to PMPs within at least thirty (30) miles of the member’s residence.Providers that may serve as PMPs include internal medicine physicians, general practitioners, family medicine physicians, pediatricians, obstetricians, gynecologists, endocrinologists (if primarily engaged in internal
medicine), and physician extenders </t>
  </si>
  <si>
    <t>Two (2) durable medical equipment providers shall be available to provide services to the MCO’s members in each county</t>
  </si>
  <si>
    <t xml:space="preserve">The MCO or its PBM must provide at least two (2) pharmacy providers within thirty (30) miles or thirty (30) minutes from a member’s residence in each county </t>
  </si>
  <si>
    <t>County</t>
  </si>
  <si>
    <t>MCO should contract with a minimum of 90% of IHCP enrolled Federally Qualified Health Centers (FQHC) and Rural Health Clinics (RHC) located in the State of Indiana.</t>
  </si>
  <si>
    <t xml:space="preserve">The MCO shall ensure the availability of a dentist practicing in general, family, and pediatric dentistry within thirty (30) miles of the member’s residence. </t>
  </si>
  <si>
    <t>The MCO shall ensure the availability of at least two OB/GYNs practicing within sixty (60) miles of the member’s residence</t>
  </si>
  <si>
    <t>The MCO shall ensure the availability of at least one OB/GYNs practicing within thirty (30) miles of the member’s residence</t>
  </si>
  <si>
    <t>MCO should contract with a minimum of 90% of IHCP enrolled CMHCs located in the State of Indiana.</t>
  </si>
  <si>
    <t>Regardless of if a PMP model is utilized, the MCO must ensure the availability of a physician to serve as the ongoing source of care appropriate to the member’s clinical condition within at least thirty (30) miles of the member’s residence.</t>
  </si>
  <si>
    <t>The MCO must provide, at a minimum, one specialty provider within ninety (90) miles of the member’s residence:Prosthetic suppliers, Cardiothoracic surgeons, Dermatologists, Infectious disease specialists, Interventional radiologists, Neurosurgeons, Non-hospital-based anesthesiologist (e.g., pain medicine), Pathologists, Radiation oncologists, Rheumatologists</t>
  </si>
  <si>
    <t xml:space="preserve">Two (2) durable medical equipment providers must be available to provide services to the MCO’s members in each county </t>
  </si>
  <si>
    <t xml:space="preserve">Two (2) home health providers must be available to provide services to the MCO’s members in each county </t>
  </si>
  <si>
    <t>The MCO must provide at least one (1) behavioral health provider able to treat adults and children within thirty (30) minutes or thirty (30) miles from the member’s residence.</t>
  </si>
  <si>
    <t xml:space="preserve">The transport distance to a hospital from the member’s home shall be the usual and customary, not to exceed sixty (60) miles </t>
  </si>
  <si>
    <t xml:space="preserve">The transport
distance to an inpatient psychiatric facility from the member’s home shall be the usual
and customary, not to exceed sixty (60) miles. </t>
  </si>
  <si>
    <t xml:space="preserve">Geoaccess maps are requested during the readiness review process which did not occur during the reporting timeframe. Additionally, the maps can be requested ad-hoc if the state finds that the MCE did not meet network standards during their annual provider review. </t>
  </si>
  <si>
    <t>Ad hoc</t>
  </si>
  <si>
    <t xml:space="preserve">The MCEs submit annual appeals and grievances data everyJuly related to access to care/services from the plan or provider. However, the metric is not specifically tied to a standard in Table A. </t>
  </si>
  <si>
    <t xml:space="preserve">Every October, the MCEs must submit a count of their enrolled providers by standard (dentist, behavioral health, etc) and by county. Additionally, the MCEs must submit a member access report. The member access report capures the availability of provider, by mileage, to each county in Indiana. The MCEs network is also subject to audits from the EQRO. </t>
  </si>
  <si>
    <t xml:space="preserve">All standards in Table A apply to the MCE. To analyze the standards, the state used the 2023 EQR, provider directory review (col F) , member access report (col L), and provider access report (col L). </t>
  </si>
  <si>
    <t xml:space="preserve">The access reports in Table B and ongoing calls with the MCO indicated that Anthem did not meet all the network standards outlined in Table A. The standards that did not meet adequacy include orthodontists and oral surgeons. To supplement the analysis, the 2023 external quality review was considered. The external review was conducted based on a specific point in time, 10/1/22,  and analyzed the state's OB/GYN and psychiatric standards. The review determined that Anthem was 100% compliant with standard 11, the psychiatrist standard.  Indiana has two OB/GYN standards (24 and 25) and both were reviewed by the EQRO. Anthem was 100% compliant with standard 24, but only 99.9% compliant with standard 25. </t>
  </si>
  <si>
    <t xml:space="preserve">Due to the deficiencies, Anthem communicates any changes with their network during monthly provider touchpoints with OMPP. A review of network standards will occur after updated network reports are submitted in October 2024 and January 2025. </t>
  </si>
  <si>
    <t xml:space="preserve">The access reports in Table B and ongoing calls with the MCO indicated that CareSource did not meet all the network standards outlined in Table A. The standards that did not meet adequacy include orthodontists and oral surgeons. To supplement the analysis, the 2023 external quality review was considered. The external review was conducted based on a specific point in time, 10/1/22,  and analyzed the state's OB/GYN and psychiatric standards. The review determined that CareSource was 100% compliant with standard 11, the psychiatrist standard.  Indiana has two OB/GYN standards (24 and 25) and both were reviewed by the EQRO. CareSource was 100% compliant with standard 24 and standard 25. </t>
  </si>
  <si>
    <t xml:space="preserve">Due to the deficiencies, CareSource communicates any changes with their network during monthly provider touchpoints with OMPP. A review of network standards will occur after updated network reports are submitted in October 2024 and January 2025. </t>
  </si>
  <si>
    <t xml:space="preserve">Due to the deficiencies, MHS communicates any changes with their network during monthly provider touchpoints with OMPP. A review of network standards will occur after updated network reports are submitted in October 2024 and January 2025. </t>
  </si>
  <si>
    <t xml:space="preserve">The access reports in Table B and ongoing calls with the MCO indicated that MHS did not meet all the network standards outlined in Table A. The standards that did not meet adequacy include orthodontists and oral surgeons. To supplement the analysis, the 2023 external quality review was considered. The external review was conducted based on a specific point in time, 10/1/22,  and analyzed the state's OB/GYN and psychiatric standards. The review determined that MHS was 100% compliant with standard 11, the psychiatrist standard.  Indiana has two OB/GYN standards (24 and 25) and both were reviewed by the EQRO. MHS was 100% compliant with standard 24 and 99.9% compliant with standard 25. </t>
  </si>
  <si>
    <t xml:space="preserve">The access reports in Table B and ongoing calls with the MCO indicated that MDwise did not meet all the network standards outlined in Table A. The standards that did not meet adequacy include orthodontists and oral surgeons. To supplement the analysis, the 2023 external quality review was considered. The external review was conducted based on a specific point in time, 10/1/22,  and analyzed the state's OB/GYN and psychiatric standards. The review determined that MDwise was 100% compliant with standard 11, the psychiatrist standard.  Indiana has two OB/GYN standards (24 and 25) and both were reviewed by the EQRO. MDwise was 100% compliant with standard 24 and standard 25. </t>
  </si>
  <si>
    <t xml:space="preserve">Due to the deficiencies, MDwise communicates any changes with their network during monthly provider touchpoints with OMPP. A review of network standards will occur after updated network reports are submitted in October 2024 and January 2025. </t>
  </si>
  <si>
    <t xml:space="preserve">Every January, the MCEs must submit a provider directory. Specifically, the MCEs must select 500 contracted providers listed in its online directories to verify the information. </t>
  </si>
  <si>
    <t xml:space="preserve">The MCEs submit annual appeals and grievances data every September related to access to care/services from the plan or provider. However, the metric is not specifically tied to a standard in Table A. </t>
  </si>
  <si>
    <t>The MCO must provide, at a minimum, two (2) specialty providers within sixty (60) miles of the member’s residence : Anesthesiologists, Cardiologists, Endocrinologists, Gastroenterologists, General surgeons, Hematologists, Nephrologists, Neurologists, OB/GYNs, Occupational therapists, Oncologists, Ophthalmologists, Optometrists, Orthopedic surgeons, Orthopedists, Otolaryngologists, Psychiatrists, Physical therapists, Podiatrists, Psychiatrists, Pulmonologists, Speech therapists, Urologists, Diagnostic testing</t>
  </si>
  <si>
    <t xml:space="preserve">The access reports in Table B and ongoing calls with the MCO indicated that UHC did not meet all the network standards outlined in Table A. The standards that did not meet adequacy include orthodontists and oral surgeons. To supplement the analysis, the 2023 external quality review was considered. The external review was conducted based on a specific point in time, 10/1/22,  and analyzed the state's OB/GYN and psychiatric standards. The review determined that UHC was 100% compliant with standard 5, the psychiatrist standard.  Indiana has two OB/GYN standards (5 and 13) and both were reviewed by the EQRO. UHC was 100% compliant with standard 5, but only 99.6% compliant with standard 13. As of October 2024, UHC continues to have an open network. </t>
  </si>
  <si>
    <t xml:space="preserve">Due to the deficiencies, UHC communicates any changes with their network during monthly provider touchpoints with OMPP. A review of network standards will occur after updated network reports are submitted in October 2024 and January 2025. </t>
  </si>
  <si>
    <t xml:space="preserve">The access reports in Table B and ongoing calls with the MCO indicated that MHS did not meet all the network standards outlined in Table A. The standards that did not meet adequacy include orthodontists and oral surgeons. To supplement the analysis, the 2023 external quality review was considered. The external review was conducted based on a specific point in time, 10/1/22,  and analyzed the state's OB/GYN and psychiatric standards. The review determined that MHS was 100% compliant with standard 5, the psychiatrist standard.  Indiana has two OB/GYN standards (5 and 13) and both were reviewed by the EQRO. MHS was 100% compliant with standard 5 and 99.8% compliant with standard 13. </t>
  </si>
  <si>
    <t xml:space="preserve">The access reports in Table B and ongoing calls with the MCO indicated that Anthem did not meet all the network standards outlined in Table A. The standards that did not meet adequacy include orthodontists and oral surgeons. To supplement the analysis, the 2023 external quality review was considered. The external review was conducted based on a specific point in time, 10/1/22,  and analyzed the state's OB/GYN and psychiatric standards. The review determined that Anthem was 100% compliant with standard 5, the psychiatrist standard.  Indiana has two OB/GYN standards (5 and 13) and both were reviewed by the EQRO. Anthem was 100% compliant with standard 5, but only 99.9% compliant with standard 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</si>
</sst>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8" x14ac:knownFonts="1">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sz val="18"/>
      <color theme="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8"/>
      <color rgb="FF046B5C"/>
      <name val="Arial"/>
      <family val="2"/>
    </font>
    <font>
      <b/>
      <sz val="16"/>
      <name val="Arial"/>
      <family val="2"/>
    </font>
    <font>
      <sz val="10"/>
      <name val="Arial"/>
      <family val="2"/>
    </font>
    <font>
      <i/>
      <sz val="14"/>
      <name val="Arial"/>
      <family val="2"/>
    </font>
    <font>
      <i/>
      <sz val="11"/>
      <name val="Arial"/>
      <family val="2"/>
    </font>
    <font>
      <b/>
      <sz val="11"/>
      <name val="Arial"/>
      <family val="2"/>
    </font>
    <font>
      <sz val="11"/>
      <name val="Calibri"/>
      <family val="2"/>
    </font>
    <font>
      <b/>
      <u/>
      <sz val="11"/>
      <name val="Arial"/>
      <family val="2"/>
    </font>
    <font>
      <i/>
      <sz val="11"/>
      <color theme="1"/>
      <name val="Arial"/>
      <family val="2"/>
    </font>
    <font>
      <sz val="11"/>
      <color theme="0"/>
      <name val="Calibri"/>
      <family val="2"/>
      <scheme val="minor"/>
    </font>
    <font>
      <sz val="8"/>
      <color theme="0"/>
      <name val="Times New Roman"/>
      <family val="1"/>
    </font>
    <font>
      <sz val="11"/>
      <color theme="0"/>
      <name val="Arial"/>
      <family val="2"/>
    </font>
    <font>
      <u/>
      <sz val="11"/>
      <color theme="10"/>
      <name val="Calibri"/>
      <family val="2"/>
      <scheme val="minor"/>
    </font>
    <font>
      <sz val="12"/>
      <color rgb="FF000000"/>
      <name val="Arial"/>
      <family val="2"/>
    </font>
    <font>
      <sz val="11"/>
      <color rgb="FF000000"/>
      <name val="Arial"/>
      <family val="2"/>
    </font>
    <font>
      <b/>
      <sz val="13"/>
      <color theme="1"/>
      <name val="Source Sans Pro"/>
      <family val="2"/>
    </font>
  </fonts>
  <fills count="7">
    <fill>
      <patternFill patternType="none"/>
    </fill>
    <fill>
      <patternFill patternType="gray125"/>
    </fill>
    <fill>
      <patternFill patternType="solid">
        <fgColor rgb="FF046B5C"/>
        <bgColor indexed="64"/>
      </patternFill>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E8DFCA"/>
        <bgColor indexed="64"/>
      </patternFill>
    </fill>
  </fills>
  <borders count="40">
    <border>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 fillId="0" borderId="0" applyNumberFormat="0" applyFill="0" applyAlignment="0" applyProtection="0"/>
    <xf numFmtId="0" fontId="14" fillId="0" borderId="0"/>
    <xf numFmtId="0" fontId="24" fillId="0" borderId="0" applyNumberFormat="0" applyFill="0" applyBorder="0" applyAlignment="0" applyProtection="0"/>
  </cellStyleXfs>
  <cellXfs count="174">
    <xf numFmtId="0" fontId="0" fillId="0" borderId="0" xfId="0"/>
    <xf numFmtId="0" fontId="0" fillId="0" borderId="0" xfId="0" applyAlignment="1">
      <alignment wrapText="1"/>
    </xf>
    <xf numFmtId="0" fontId="2" fillId="0" borderId="0" xfId="1" applyFont="1" applyAlignment="1" applyProtection="1">
      <alignment vertical="center" wrapText="1"/>
    </xf>
    <xf numFmtId="0" fontId="10" fillId="0" borderId="0" xfId="0" applyFont="1"/>
    <xf numFmtId="0" fontId="4" fillId="2" borderId="3" xfId="0" applyFont="1" applyFill="1" applyBorder="1" applyAlignment="1">
      <alignment horizontal="center" vertical="center" wrapText="1"/>
    </xf>
    <xf numFmtId="0" fontId="3" fillId="0" borderId="0" xfId="0" applyFont="1"/>
    <xf numFmtId="0" fontId="4" fillId="2" borderId="8" xfId="0" applyFont="1" applyFill="1" applyBorder="1" applyAlignment="1">
      <alignment horizontal="left" vertical="center"/>
    </xf>
    <xf numFmtId="0" fontId="4" fillId="2" borderId="0" xfId="0" applyFont="1" applyFill="1" applyAlignment="1">
      <alignment horizontal="left" vertical="center" wrapText="1"/>
    </xf>
    <xf numFmtId="0" fontId="3" fillId="3" borderId="0" xfId="0"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12" xfId="0" applyFont="1" applyBorder="1" applyAlignment="1">
      <alignment horizontal="left" vertical="top" wrapText="1"/>
    </xf>
    <xf numFmtId="0" fontId="5" fillId="0" borderId="12" xfId="0" applyFont="1" applyBorder="1" applyAlignment="1">
      <alignment horizontal="left" vertical="top"/>
    </xf>
    <xf numFmtId="0" fontId="12" fillId="0" borderId="0" xfId="1" applyFont="1" applyAlignment="1" applyProtection="1">
      <alignment vertical="center"/>
    </xf>
    <xf numFmtId="0" fontId="3" fillId="0" borderId="13" xfId="0" applyFont="1" applyBorder="1" applyAlignment="1">
      <alignment vertical="center"/>
    </xf>
    <xf numFmtId="0" fontId="3" fillId="0" borderId="13" xfId="0" applyFont="1" applyBorder="1" applyAlignment="1">
      <alignment vertical="center" wrapText="1"/>
    </xf>
    <xf numFmtId="0" fontId="3" fillId="3" borderId="5" xfId="2" applyFont="1" applyFill="1" applyBorder="1" applyProtection="1">
      <protection hidden="1"/>
    </xf>
    <xf numFmtId="0" fontId="3" fillId="3" borderId="0" xfId="2" applyFont="1" applyFill="1" applyProtection="1">
      <protection hidden="1"/>
    </xf>
    <xf numFmtId="0" fontId="5" fillId="3" borderId="0" xfId="2" applyFont="1" applyFill="1" applyProtection="1">
      <protection hidden="1"/>
    </xf>
    <xf numFmtId="0" fontId="3" fillId="0" borderId="15" xfId="0" applyFont="1" applyBorder="1" applyAlignment="1">
      <alignment vertical="center" wrapText="1"/>
    </xf>
    <xf numFmtId="0" fontId="3" fillId="0" borderId="14" xfId="0" applyFont="1" applyBorder="1" applyAlignment="1">
      <alignment vertical="center" wrapText="1"/>
    </xf>
    <xf numFmtId="0" fontId="3" fillId="0" borderId="22" xfId="0" applyFont="1" applyBorder="1" applyAlignment="1">
      <alignment vertical="center" wrapText="1"/>
    </xf>
    <xf numFmtId="0" fontId="10" fillId="0" borderId="0" xfId="0" applyFont="1" applyAlignment="1">
      <alignment wrapText="1"/>
    </xf>
    <xf numFmtId="0" fontId="10" fillId="3" borderId="0" xfId="0" applyFont="1" applyFill="1" applyAlignment="1">
      <alignment wrapText="1"/>
    </xf>
    <xf numFmtId="0" fontId="3" fillId="3" borderId="0" xfId="0" applyFont="1" applyFill="1"/>
    <xf numFmtId="0" fontId="3" fillId="0" borderId="9" xfId="0" applyFont="1" applyBorder="1" applyAlignment="1">
      <alignment wrapText="1"/>
    </xf>
    <xf numFmtId="0" fontId="10" fillId="3" borderId="0" xfId="0" applyFont="1" applyFill="1" applyAlignment="1">
      <alignment vertical="center"/>
    </xf>
    <xf numFmtId="0" fontId="0" fillId="3" borderId="0" xfId="0" applyFill="1"/>
    <xf numFmtId="0" fontId="0" fillId="3" borderId="0" xfId="0" applyFill="1" applyAlignment="1">
      <alignment wrapText="1"/>
    </xf>
    <xf numFmtId="0" fontId="5" fillId="3" borderId="0" xfId="0" applyFont="1" applyFill="1" applyAlignment="1">
      <alignment vertical="center"/>
    </xf>
    <xf numFmtId="0" fontId="3" fillId="3" borderId="0" xfId="0" applyFont="1" applyFill="1" applyAlignment="1">
      <alignment horizontal="left" vertical="center"/>
    </xf>
    <xf numFmtId="0" fontId="0" fillId="3" borderId="0" xfId="0" applyFill="1" applyAlignment="1">
      <alignment horizontal="left" indent="1"/>
    </xf>
    <xf numFmtId="0" fontId="0" fillId="3" borderId="0" xfId="0" applyFill="1" applyAlignment="1">
      <alignment horizontal="left"/>
    </xf>
    <xf numFmtId="0" fontId="3" fillId="5" borderId="0" xfId="0" applyFont="1" applyFill="1" applyAlignment="1">
      <alignment vertical="center" wrapText="1"/>
    </xf>
    <xf numFmtId="0" fontId="3" fillId="5" borderId="0" xfId="0" applyFont="1" applyFill="1"/>
    <xf numFmtId="0" fontId="5" fillId="0" borderId="13" xfId="0" applyFont="1" applyBorder="1" applyAlignment="1">
      <alignment vertical="center" wrapText="1"/>
    </xf>
    <xf numFmtId="0" fontId="5" fillId="0" borderId="13" xfId="0" applyFont="1" applyBorder="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5" fillId="0" borderId="14" xfId="0" applyFont="1" applyBorder="1" applyAlignment="1">
      <alignment vertical="center" wrapText="1"/>
    </xf>
    <xf numFmtId="0" fontId="3" fillId="3" borderId="0" xfId="2" applyFont="1" applyFill="1" applyAlignment="1" applyProtection="1">
      <alignment wrapText="1"/>
      <protection hidden="1"/>
    </xf>
    <xf numFmtId="0" fontId="5" fillId="0" borderId="14" xfId="0" applyFont="1" applyBorder="1" applyAlignment="1">
      <alignment vertical="center"/>
    </xf>
    <xf numFmtId="0" fontId="5" fillId="0" borderId="15" xfId="0" applyFont="1" applyBorder="1" applyAlignment="1">
      <alignment vertical="center" wrapText="1"/>
    </xf>
    <xf numFmtId="0" fontId="5" fillId="0" borderId="23" xfId="0" applyFont="1" applyBorder="1" applyAlignment="1">
      <alignment vertical="center" wrapText="1"/>
    </xf>
    <xf numFmtId="0" fontId="5" fillId="0" borderId="16" xfId="0" applyFont="1" applyBorder="1" applyAlignment="1">
      <alignment vertical="center" wrapText="1"/>
    </xf>
    <xf numFmtId="0" fontId="15" fillId="0" borderId="0" xfId="1" applyFont="1" applyFill="1" applyAlignment="1" applyProtection="1">
      <alignment vertical="center"/>
    </xf>
    <xf numFmtId="0" fontId="5" fillId="3" borderId="0" xfId="0" applyFont="1" applyFill="1" applyAlignment="1">
      <alignment wrapText="1"/>
    </xf>
    <xf numFmtId="0" fontId="5" fillId="4" borderId="0" xfId="0" applyFont="1" applyFill="1" applyAlignment="1">
      <alignment wrapText="1"/>
    </xf>
    <xf numFmtId="0" fontId="3" fillId="0" borderId="18" xfId="0" applyFont="1" applyBorder="1" applyAlignment="1">
      <alignment horizontal="left" vertical="center" wrapText="1"/>
    </xf>
    <xf numFmtId="0" fontId="3" fillId="6" borderId="2" xfId="0" applyFont="1" applyFill="1" applyBorder="1" applyProtection="1">
      <protection locked="0"/>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29" xfId="0" applyFont="1" applyBorder="1" applyAlignment="1">
      <alignment vertical="center" wrapText="1"/>
    </xf>
    <xf numFmtId="0" fontId="5" fillId="0" borderId="20" xfId="0" applyFont="1" applyBorder="1" applyAlignment="1">
      <alignment vertical="center"/>
    </xf>
    <xf numFmtId="0" fontId="5" fillId="0" borderId="22" xfId="0" applyFont="1" applyBorder="1" applyAlignment="1">
      <alignment vertical="center" wrapText="1"/>
    </xf>
    <xf numFmtId="0" fontId="6" fillId="0" borderId="0" xfId="1" applyFont="1" applyAlignment="1" applyProtection="1">
      <alignment vertical="center"/>
    </xf>
    <xf numFmtId="0" fontId="6" fillId="0" borderId="0" xfId="0" applyFont="1" applyAlignment="1">
      <alignment vertical="center"/>
    </xf>
    <xf numFmtId="0" fontId="11" fillId="0" borderId="9" xfId="0" applyFont="1" applyBorder="1"/>
    <xf numFmtId="0" fontId="11" fillId="0" borderId="0" xfId="0" applyFont="1"/>
    <xf numFmtId="0" fontId="5" fillId="0" borderId="21" xfId="0" applyFont="1" applyBorder="1" applyAlignment="1">
      <alignment vertical="center"/>
    </xf>
    <xf numFmtId="0" fontId="3" fillId="0" borderId="32" xfId="0" applyFont="1" applyBorder="1" applyAlignment="1">
      <alignment vertical="center" wrapText="1"/>
    </xf>
    <xf numFmtId="0" fontId="4" fillId="2" borderId="2" xfId="0" applyFont="1" applyFill="1" applyBorder="1" applyAlignment="1">
      <alignment horizontal="center" vertical="center" wrapText="1"/>
    </xf>
    <xf numFmtId="0" fontId="5" fillId="0" borderId="31" xfId="0" applyFont="1" applyBorder="1" applyAlignment="1">
      <alignment vertical="center"/>
    </xf>
    <xf numFmtId="0" fontId="5" fillId="0" borderId="31" xfId="0" applyFont="1" applyBorder="1" applyAlignment="1">
      <alignment vertical="center" wrapText="1"/>
    </xf>
    <xf numFmtId="0" fontId="5" fillId="0" borderId="35" xfId="0" applyFont="1" applyBorder="1" applyAlignment="1">
      <alignment vertical="center" wrapText="1"/>
    </xf>
    <xf numFmtId="0" fontId="5" fillId="0" borderId="33" xfId="0" applyFont="1" applyBorder="1" applyAlignment="1">
      <alignment vertical="center" wrapText="1"/>
    </xf>
    <xf numFmtId="0" fontId="20" fillId="0" borderId="0" xfId="0" applyFont="1"/>
    <xf numFmtId="0" fontId="5" fillId="0" borderId="32" xfId="0" applyFont="1" applyBorder="1" applyAlignment="1">
      <alignment vertical="center" wrapText="1"/>
    </xf>
    <xf numFmtId="0" fontId="3" fillId="0" borderId="33" xfId="0" applyFont="1" applyBorder="1" applyAlignment="1">
      <alignment vertical="center"/>
    </xf>
    <xf numFmtId="0" fontId="5" fillId="0" borderId="33" xfId="1" applyFont="1" applyBorder="1" applyAlignment="1" applyProtection="1">
      <alignment vertical="center"/>
    </xf>
    <xf numFmtId="164" fontId="5" fillId="0" borderId="29" xfId="1" applyNumberFormat="1" applyFont="1" applyBorder="1" applyAlignment="1" applyProtection="1">
      <alignment vertical="center"/>
    </xf>
    <xf numFmtId="0" fontId="3" fillId="6" borderId="10" xfId="0" applyFont="1" applyFill="1" applyBorder="1" applyAlignment="1" applyProtection="1">
      <alignment wrapText="1"/>
      <protection locked="0"/>
    </xf>
    <xf numFmtId="0" fontId="5" fillId="6" borderId="2" xfId="0" applyFont="1" applyFill="1" applyBorder="1" applyAlignment="1" applyProtection="1">
      <alignment wrapText="1"/>
      <protection locked="0"/>
    </xf>
    <xf numFmtId="0" fontId="3" fillId="6" borderId="1" xfId="0" applyFont="1" applyFill="1" applyBorder="1" applyProtection="1">
      <protection locked="0"/>
    </xf>
    <xf numFmtId="0" fontId="5" fillId="6" borderId="1" xfId="0" applyFont="1" applyFill="1" applyBorder="1" applyAlignment="1" applyProtection="1">
      <alignment wrapText="1"/>
      <protection locked="0"/>
    </xf>
    <xf numFmtId="0" fontId="0" fillId="0" borderId="9" xfId="0" applyBorder="1" applyAlignment="1">
      <alignment wrapText="1"/>
    </xf>
    <xf numFmtId="0" fontId="3" fillId="6" borderId="3" xfId="0" applyFont="1" applyFill="1" applyBorder="1" applyProtection="1">
      <protection locked="0"/>
    </xf>
    <xf numFmtId="0" fontId="3" fillId="6" borderId="10" xfId="0" applyFont="1" applyFill="1" applyBorder="1" applyProtection="1">
      <protection locked="0"/>
    </xf>
    <xf numFmtId="0" fontId="5" fillId="6" borderId="2" xfId="0" applyFont="1" applyFill="1" applyBorder="1" applyProtection="1">
      <protection locked="0"/>
    </xf>
    <xf numFmtId="14" fontId="3" fillId="6" borderId="3" xfId="0" applyNumberFormat="1" applyFont="1" applyFill="1" applyBorder="1" applyProtection="1">
      <protection locked="0"/>
    </xf>
    <xf numFmtId="14" fontId="3" fillId="6" borderId="10" xfId="0" applyNumberFormat="1" applyFont="1" applyFill="1" applyBorder="1" applyProtection="1">
      <protection locked="0"/>
    </xf>
    <xf numFmtId="0" fontId="4" fillId="2" borderId="0" xfId="0" applyFont="1" applyFill="1" applyAlignment="1">
      <alignment horizontal="left" vertical="center"/>
    </xf>
    <xf numFmtId="0" fontId="5" fillId="0" borderId="34" xfId="0" applyFont="1" applyBorder="1" applyAlignment="1">
      <alignment vertical="center"/>
    </xf>
    <xf numFmtId="0" fontId="5" fillId="0" borderId="34" xfId="0" applyFont="1" applyBorder="1" applyAlignment="1">
      <alignment vertical="center" wrapText="1"/>
    </xf>
    <xf numFmtId="0" fontId="6" fillId="0" borderId="11" xfId="0" applyFont="1" applyBorder="1" applyAlignment="1">
      <alignment horizontal="left" vertical="center"/>
    </xf>
    <xf numFmtId="0" fontId="6" fillId="0" borderId="4" xfId="0" applyFont="1" applyBorder="1" applyAlignment="1">
      <alignment horizontal="center" wrapText="1"/>
    </xf>
    <xf numFmtId="0" fontId="6" fillId="0" borderId="19" xfId="0" applyFont="1" applyBorder="1" applyAlignment="1">
      <alignment horizontal="center" wrapText="1"/>
    </xf>
    <xf numFmtId="0" fontId="4" fillId="2" borderId="1" xfId="0" applyFont="1" applyFill="1" applyBorder="1" applyAlignment="1">
      <alignment horizontal="center" vertical="center" wrapText="1"/>
    </xf>
    <xf numFmtId="0" fontId="5" fillId="0" borderId="32" xfId="0" applyFont="1" applyBorder="1" applyAlignment="1">
      <alignment horizontal="left" vertical="center" wrapText="1"/>
    </xf>
    <xf numFmtId="0" fontId="3" fillId="0" borderId="2" xfId="0" applyFont="1" applyBorder="1" applyAlignment="1">
      <alignment horizontal="center" wrapText="1"/>
    </xf>
    <xf numFmtId="0" fontId="3" fillId="0" borderId="32" xfId="0" applyFont="1" applyBorder="1" applyAlignment="1">
      <alignment horizontal="left" vertical="center" wrapText="1"/>
    </xf>
    <xf numFmtId="0" fontId="3" fillId="0" borderId="15" xfId="0" applyFont="1" applyBorder="1" applyAlignment="1">
      <alignment horizontal="left" vertical="center" wrapText="1"/>
    </xf>
    <xf numFmtId="0" fontId="3" fillId="6" borderId="2" xfId="0" applyFont="1" applyFill="1" applyBorder="1" applyAlignment="1" applyProtection="1">
      <alignment wrapText="1"/>
      <protection locked="0"/>
    </xf>
    <xf numFmtId="0" fontId="3" fillId="6" borderId="3" xfId="0" applyFont="1" applyFill="1" applyBorder="1" applyAlignment="1" applyProtection="1">
      <alignment wrapText="1"/>
      <protection locked="0"/>
    </xf>
    <xf numFmtId="14" fontId="3" fillId="6" borderId="3" xfId="0" applyNumberFormat="1" applyFont="1" applyFill="1" applyBorder="1" applyAlignment="1" applyProtection="1">
      <alignment wrapText="1"/>
      <protection locked="0"/>
    </xf>
    <xf numFmtId="14" fontId="3" fillId="6" borderId="30" xfId="0" applyNumberFormat="1" applyFont="1" applyFill="1" applyBorder="1" applyAlignment="1" applyProtection="1">
      <alignment wrapText="1"/>
      <protection locked="0"/>
    </xf>
    <xf numFmtId="0" fontId="3" fillId="6" borderId="26" xfId="0" applyFont="1" applyFill="1" applyBorder="1" applyAlignment="1" applyProtection="1">
      <alignment wrapText="1"/>
      <protection locked="0"/>
    </xf>
    <xf numFmtId="0" fontId="5" fillId="6" borderId="36" xfId="0" applyFont="1" applyFill="1" applyBorder="1" applyAlignment="1" applyProtection="1">
      <alignment wrapText="1"/>
      <protection locked="0"/>
    </xf>
    <xf numFmtId="14" fontId="3" fillId="6" borderId="36" xfId="0" applyNumberFormat="1" applyFont="1" applyFill="1" applyBorder="1" applyAlignment="1" applyProtection="1">
      <alignment wrapText="1"/>
      <protection locked="0"/>
    </xf>
    <xf numFmtId="0" fontId="3" fillId="6" borderId="36" xfId="0" applyFont="1" applyFill="1" applyBorder="1" applyAlignment="1" applyProtection="1">
      <alignment wrapText="1"/>
      <protection locked="0"/>
    </xf>
    <xf numFmtId="0" fontId="3" fillId="6" borderId="28" xfId="0" applyFont="1" applyFill="1" applyBorder="1" applyAlignment="1" applyProtection="1">
      <alignment wrapText="1"/>
      <protection locked="0"/>
    </xf>
    <xf numFmtId="0" fontId="4" fillId="2" borderId="8" xfId="0" applyFont="1" applyFill="1" applyBorder="1" applyAlignment="1">
      <alignment horizontal="center" vertical="center" wrapText="1"/>
    </xf>
    <xf numFmtId="0" fontId="22" fillId="0" borderId="0" xfId="0" applyFont="1" applyAlignment="1">
      <alignment vertical="center"/>
    </xf>
    <xf numFmtId="0" fontId="21" fillId="0" borderId="0" xfId="0" applyFont="1"/>
    <xf numFmtId="0" fontId="3" fillId="0" borderId="0" xfId="0" applyFont="1" applyAlignment="1">
      <alignment horizontal="left" vertical="center" wrapText="1" indent="1"/>
    </xf>
    <xf numFmtId="0" fontId="3" fillId="0" borderId="0" xfId="0" applyFont="1" applyAlignment="1">
      <alignment horizontal="left"/>
    </xf>
    <xf numFmtId="0" fontId="23" fillId="0" borderId="0" xfId="0" applyFont="1" applyAlignment="1">
      <alignment horizontal="left" vertical="center" wrapText="1" indent="1"/>
    </xf>
    <xf numFmtId="0" fontId="11" fillId="0" borderId="0" xfId="0" applyFont="1" applyAlignment="1">
      <alignment horizontal="left" wrapText="1"/>
    </xf>
    <xf numFmtId="0" fontId="0" fillId="0" borderId="0" xfId="0" applyAlignment="1">
      <alignment vertical="top"/>
    </xf>
    <xf numFmtId="0" fontId="6" fillId="0" borderId="11" xfId="0" applyFont="1" applyBorder="1" applyAlignment="1">
      <alignment wrapText="1"/>
    </xf>
    <xf numFmtId="0" fontId="6" fillId="5" borderId="8" xfId="0" applyFont="1" applyFill="1" applyBorder="1" applyAlignment="1">
      <alignment wrapText="1"/>
    </xf>
    <xf numFmtId="0" fontId="4" fillId="5" borderId="8" xfId="0" applyFont="1" applyFill="1" applyBorder="1" applyAlignment="1">
      <alignment vertical="center" wrapText="1"/>
    </xf>
    <xf numFmtId="0" fontId="23" fillId="5" borderId="0" xfId="0" applyFont="1" applyFill="1" applyAlignment="1">
      <alignment vertical="center"/>
    </xf>
    <xf numFmtId="0" fontId="23" fillId="0" borderId="0" xfId="0" applyFont="1" applyAlignment="1">
      <alignment vertical="center"/>
    </xf>
    <xf numFmtId="0" fontId="23" fillId="0" borderId="0" xfId="0" applyFont="1"/>
    <xf numFmtId="0" fontId="3" fillId="5" borderId="8" xfId="0" applyFont="1" applyFill="1" applyBorder="1" applyAlignment="1">
      <alignment wrapText="1"/>
    </xf>
    <xf numFmtId="14" fontId="3" fillId="5" borderId="8" xfId="0" applyNumberFormat="1" applyFont="1" applyFill="1" applyBorder="1" applyAlignment="1">
      <alignment wrapText="1"/>
    </xf>
    <xf numFmtId="0" fontId="5" fillId="5" borderId="8" xfId="0" applyFont="1" applyFill="1" applyBorder="1" applyAlignment="1">
      <alignment wrapText="1"/>
    </xf>
    <xf numFmtId="0" fontId="6" fillId="0" borderId="0" xfId="0" applyFont="1" applyAlignment="1">
      <alignment wrapText="1"/>
    </xf>
    <xf numFmtId="0" fontId="6" fillId="0" borderId="8" xfId="0" applyFont="1" applyBorder="1" applyAlignment="1">
      <alignment vertical="center"/>
    </xf>
    <xf numFmtId="0" fontId="7" fillId="2" borderId="37" xfId="1" applyFont="1" applyFill="1" applyBorder="1" applyAlignment="1" applyProtection="1">
      <alignment vertical="center"/>
    </xf>
    <xf numFmtId="0" fontId="7" fillId="2" borderId="38" xfId="1" applyFont="1" applyFill="1" applyBorder="1" applyAlignment="1" applyProtection="1">
      <alignment vertical="center"/>
    </xf>
    <xf numFmtId="0" fontId="7" fillId="2" borderId="39" xfId="1" applyFont="1" applyFill="1" applyBorder="1" applyAlignment="1" applyProtection="1">
      <alignment vertical="center"/>
    </xf>
    <xf numFmtId="0" fontId="6" fillId="0" borderId="6" xfId="0" applyFont="1" applyBorder="1" applyAlignment="1">
      <alignment horizontal="left" vertical="center"/>
    </xf>
    <xf numFmtId="0" fontId="8" fillId="0" borderId="17" xfId="0" applyFont="1" applyBorder="1" applyAlignment="1">
      <alignment horizontal="center" wrapText="1"/>
    </xf>
    <xf numFmtId="0" fontId="8" fillId="0" borderId="25" xfId="0" applyFont="1" applyBorder="1" applyAlignment="1">
      <alignment horizontal="center" wrapText="1"/>
    </xf>
    <xf numFmtId="0" fontId="8" fillId="0" borderId="7" xfId="0" applyFont="1" applyBorder="1" applyAlignment="1">
      <alignment horizontal="center" wrapText="1"/>
    </xf>
    <xf numFmtId="14" fontId="5" fillId="6" borderId="2" xfId="0" applyNumberFormat="1" applyFont="1" applyFill="1" applyBorder="1" applyProtection="1">
      <protection locked="0"/>
    </xf>
    <xf numFmtId="0" fontId="26" fillId="6" borderId="2" xfId="0" applyFont="1" applyFill="1" applyBorder="1" applyProtection="1">
      <protection locked="0"/>
    </xf>
    <xf numFmtId="0" fontId="25" fillId="6" borderId="2" xfId="0" applyFont="1" applyFill="1" applyBorder="1" applyProtection="1">
      <protection locked="0"/>
    </xf>
    <xf numFmtId="0" fontId="0" fillId="6" borderId="10" xfId="0" applyFill="1" applyBorder="1" applyAlignment="1" applyProtection="1">
      <alignment vertical="center" wrapText="1"/>
      <protection locked="0"/>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13" fillId="0" borderId="0" xfId="0" applyFont="1"/>
    <xf numFmtId="0" fontId="26" fillId="6" borderId="2" xfId="0" applyFont="1" applyFill="1" applyBorder="1" applyAlignment="1" applyProtection="1">
      <alignment wrapText="1"/>
      <protection locked="0"/>
    </xf>
    <xf numFmtId="0" fontId="27" fillId="6" borderId="2" xfId="0" applyFont="1" applyFill="1" applyBorder="1" applyAlignment="1" applyProtection="1">
      <alignment wrapText="1"/>
      <protection locked="0"/>
    </xf>
    <xf numFmtId="0" fontId="0" fillId="6" borderId="2" xfId="0" applyFill="1" applyBorder="1" applyProtection="1">
      <protection locked="0"/>
    </xf>
    <xf numFmtId="0" fontId="3" fillId="0" borderId="0" xfId="0" applyFont="1" applyAlignment="1">
      <alignment wrapText="1"/>
    </xf>
    <xf numFmtId="0" fontId="5" fillId="0" borderId="26" xfId="0" applyFont="1" applyBorder="1" applyAlignment="1">
      <alignment horizontal="left" wrapText="1"/>
    </xf>
    <xf numFmtId="0" fontId="5" fillId="0" borderId="9" xfId="0" applyFont="1" applyBorder="1" applyAlignment="1">
      <alignment horizontal="left" wrapText="1"/>
    </xf>
    <xf numFmtId="0" fontId="5" fillId="0" borderId="27" xfId="0" applyFont="1" applyBorder="1" applyAlignment="1">
      <alignment horizontal="left" wrapText="1"/>
    </xf>
    <xf numFmtId="0" fontId="3" fillId="0" borderId="11" xfId="0" applyFont="1" applyBorder="1" applyAlignment="1">
      <alignment horizontal="left" vertical="top" wrapText="1"/>
    </xf>
    <xf numFmtId="0" fontId="3" fillId="0" borderId="4" xfId="0" applyFont="1" applyBorder="1" applyAlignment="1">
      <alignment horizontal="left" vertical="top" wrapText="1"/>
    </xf>
    <xf numFmtId="0" fontId="3" fillId="0" borderId="19" xfId="0" applyFont="1" applyBorder="1" applyAlignment="1">
      <alignment horizontal="left" vertical="top" wrapText="1"/>
    </xf>
    <xf numFmtId="0" fontId="5" fillId="0" borderId="11" xfId="0" applyFont="1" applyBorder="1" applyAlignment="1">
      <alignment horizontal="left" vertical="center" wrapText="1"/>
    </xf>
    <xf numFmtId="0" fontId="3" fillId="0" borderId="4" xfId="0" applyFont="1" applyBorder="1" applyAlignment="1">
      <alignment horizontal="left" vertical="center" wrapText="1"/>
    </xf>
    <xf numFmtId="0" fontId="3" fillId="0" borderId="19" xfId="0" applyFont="1" applyBorder="1" applyAlignment="1">
      <alignment horizontal="left" vertical="center"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24" fillId="0" borderId="26" xfId="3" applyBorder="1" applyAlignment="1" applyProtection="1">
      <alignment horizontal="left" vertical="top" wrapText="1"/>
    </xf>
    <xf numFmtId="0" fontId="24" fillId="0" borderId="9" xfId="3" applyBorder="1" applyAlignment="1" applyProtection="1">
      <alignment horizontal="left" vertical="top" wrapText="1"/>
    </xf>
    <xf numFmtId="0" fontId="24" fillId="0" borderId="27" xfId="3" applyBorder="1" applyAlignment="1" applyProtection="1">
      <alignment horizontal="left" vertical="top" wrapText="1"/>
    </xf>
    <xf numFmtId="0" fontId="17" fillId="0" borderId="13" xfId="0" applyFont="1" applyBorder="1" applyAlignment="1">
      <alignment horizontal="left" vertical="center" wrapText="1"/>
    </xf>
    <xf numFmtId="0" fontId="17" fillId="0" borderId="31" xfId="0" applyFont="1" applyBorder="1" applyAlignment="1">
      <alignment horizontal="left" vertical="center" wrapText="1"/>
    </xf>
    <xf numFmtId="0" fontId="3" fillId="0" borderId="24" xfId="0" applyFont="1" applyBorder="1" applyAlignment="1">
      <alignment horizontal="left" vertical="center" wrapText="1"/>
    </xf>
    <xf numFmtId="0" fontId="3" fillId="0" borderId="0" xfId="0" applyFont="1" applyAlignment="1">
      <alignment horizontal="left" vertical="center" wrapText="1"/>
    </xf>
    <xf numFmtId="0" fontId="13" fillId="0" borderId="0" xfId="0" applyFont="1"/>
    <xf numFmtId="0" fontId="4" fillId="2" borderId="20" xfId="0" applyFont="1" applyFill="1" applyBorder="1" applyAlignment="1">
      <alignment vertical="center" wrapText="1"/>
    </xf>
    <xf numFmtId="0" fontId="4" fillId="2" borderId="13" xfId="0" applyFont="1" applyFill="1" applyBorder="1" applyAlignment="1">
      <alignment vertical="center" wrapText="1"/>
    </xf>
    <xf numFmtId="0" fontId="5" fillId="0" borderId="0" xfId="0" applyFont="1" applyAlignment="1">
      <alignment wrapText="1"/>
    </xf>
    <xf numFmtId="0" fontId="13" fillId="0" borderId="0" xfId="0" applyFont="1" applyAlignment="1">
      <alignment wrapText="1"/>
    </xf>
    <xf numFmtId="0" fontId="4" fillId="2" borderId="21" xfId="0" applyFont="1" applyFill="1" applyBorder="1" applyAlignment="1">
      <alignment vertical="center" wrapText="1"/>
    </xf>
    <xf numFmtId="0" fontId="4" fillId="2" borderId="14" xfId="0" applyFont="1" applyFill="1" applyBorder="1" applyAlignment="1">
      <alignment vertical="center" wrapText="1"/>
    </xf>
  </cellXfs>
  <cellStyles count="4">
    <cellStyle name="Heading 2 2" xfId="1" xr:uid="{00000000-0005-0000-0000-000000000000}"/>
    <cellStyle name="Hyperlink" xfId="3" builtinId="8"/>
    <cellStyle name="Normal" xfId="0" builtinId="0"/>
    <cellStyle name="Normal 4" xfId="2" xr:uid="{00000000-0005-0000-0000-000002000000}"/>
  </cellStyles>
  <dxfs count="5">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protection locked="1" hidden="0"/>
    </dxf>
    <dxf>
      <border outline="0">
        <left style="medium">
          <color indexed="64"/>
        </left>
        <right style="medium">
          <color indexed="64"/>
        </right>
        <bottom style="medium">
          <color indexed="64"/>
        </bottom>
      </border>
    </dxf>
    <dxf>
      <alignment vertical="bottom" textRotation="0" indent="0" justifyLastLine="0" shrinkToFit="0" readingOrder="0"/>
    </dxf>
  </dxfs>
  <tableStyles count="1" defaultTableStyle="TableStyleMedium2" defaultPivotStyle="PivotStyleLight16">
    <tableStyle name="Table Style 1" pivot="0" count="0" xr9:uid="{8E8AB089-C6E9-4976-9725-B9A67824899C}"/>
  </tableStyles>
  <colors>
    <mruColors>
      <color rgb="FF7FA29A"/>
      <color rgb="FF046B5C"/>
      <color rgb="FFF2F2F2"/>
      <color rgb="FFE8DFCA"/>
      <color rgb="FFF2F1E8"/>
      <color rgb="FFE0D4B5"/>
      <color rgb="FF16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FF5A5A-E0FD-41F3-8969-D9934A7A2D10}" name="Table1" displayName="Table1" ref="A12:C14" totalsRowShown="0" headerRowDxfId="4" tableBorderDxfId="3">
  <autoFilter ref="A12:C14" xr:uid="{ECE9D3BC-C563-4574-93CA-F1834E88C0A4}"/>
  <tableColumns count="3">
    <tableColumn id="1" xr3:uid="{3B997416-E401-4B26-9A4E-739AE6C002D4}" name="Tab topic:" dataDxfId="2"/>
    <tableColumn id="2" xr3:uid="{9C991469-68AA-4505-BD84-F3E2CB543B94}" name="Tab name:" dataDxfId="1"/>
    <tableColumn id="3" xr3:uid="{5F3407BC-1856-436E-BBE6-D04E7F6AEC60}" name="Number of tabs available:" dataDxfId="0"/>
  </tableColumns>
  <tableStyleInfo name="Table Style 1" showFirstColumn="0" showLastColumn="0" showRowStripes="1" showColumnStripes="0"/>
  <extLst>
    <ext xmlns:x14="http://schemas.microsoft.com/office/spreadsheetml/2009/9/main" uri="{504A1905-F514-4f6f-8877-14C23A59335A}">
      <x14:table altText="Organization"/>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ManagedCareTA@mathematica-mpr.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2"/>
  <sheetViews>
    <sheetView showGridLines="0" zoomScale="90" zoomScaleNormal="90" workbookViewId="0">
      <selection activeCell="I2" sqref="I2"/>
    </sheetView>
  </sheetViews>
  <sheetFormatPr defaultColWidth="8.88671875" defaultRowHeight="14.4" x14ac:dyDescent="0.3"/>
  <cols>
    <col min="1" max="1" width="77.109375" customWidth="1"/>
    <col min="2" max="2" width="24.5546875" customWidth="1"/>
    <col min="3" max="3" width="56" customWidth="1"/>
  </cols>
  <sheetData>
    <row r="1" spans="1:3" ht="23.4" thickBot="1" x14ac:dyDescent="0.35">
      <c r="A1" s="132" t="s">
        <v>0</v>
      </c>
      <c r="B1" s="133"/>
      <c r="C1" s="134"/>
    </row>
    <row r="2" spans="1:3" ht="195.9" customHeight="1" x14ac:dyDescent="0.3">
      <c r="A2" s="145" t="s">
        <v>1</v>
      </c>
      <c r="B2" s="146"/>
      <c r="C2" s="147"/>
    </row>
    <row r="3" spans="1:3" s="109" customFormat="1" ht="87.9" customHeight="1" x14ac:dyDescent="0.3">
      <c r="A3" s="154" t="s">
        <v>2</v>
      </c>
      <c r="B3" s="155"/>
      <c r="C3" s="156"/>
    </row>
    <row r="4" spans="1:3" ht="45" customHeight="1" x14ac:dyDescent="0.3">
      <c r="A4" s="157" t="s">
        <v>3</v>
      </c>
      <c r="B4" s="158"/>
      <c r="C4" s="159"/>
    </row>
    <row r="5" spans="1:3" ht="43.35" customHeight="1" x14ac:dyDescent="0.3">
      <c r="A5" s="154" t="s">
        <v>4</v>
      </c>
      <c r="B5" s="155"/>
      <c r="C5" s="156"/>
    </row>
    <row r="6" spans="1:3" ht="30.6" customHeight="1" x14ac:dyDescent="0.3">
      <c r="A6" s="154" t="s">
        <v>5</v>
      </c>
      <c r="B6" s="155"/>
      <c r="C6" s="156"/>
    </row>
    <row r="7" spans="1:3" ht="21.6" customHeight="1" x14ac:dyDescent="0.3">
      <c r="A7" s="154" t="s">
        <v>6</v>
      </c>
      <c r="B7" s="155"/>
      <c r="C7" s="156"/>
    </row>
    <row r="8" spans="1:3" ht="21.6" customHeight="1" thickBot="1" x14ac:dyDescent="0.35">
      <c r="A8" s="160" t="s">
        <v>7</v>
      </c>
      <c r="B8" s="161"/>
      <c r="C8" s="162"/>
    </row>
    <row r="9" spans="1:3" ht="17.25" customHeight="1" thickBot="1" x14ac:dyDescent="0.35">
      <c r="A9" s="103" t="s">
        <v>8</v>
      </c>
    </row>
    <row r="10" spans="1:3" ht="22.5" customHeight="1" thickBot="1" x14ac:dyDescent="0.35">
      <c r="A10" s="132" t="s">
        <v>9</v>
      </c>
      <c r="B10" s="133"/>
      <c r="C10" s="134"/>
    </row>
    <row r="11" spans="1:3" ht="62.25" customHeight="1" x14ac:dyDescent="0.3">
      <c r="A11" s="148" t="s">
        <v>10</v>
      </c>
      <c r="B11" s="149"/>
      <c r="C11" s="150"/>
    </row>
    <row r="12" spans="1:3" ht="25.65" customHeight="1" x14ac:dyDescent="0.3">
      <c r="A12" s="108" t="s">
        <v>11</v>
      </c>
      <c r="B12" s="59" t="s">
        <v>12</v>
      </c>
      <c r="C12" s="59" t="s">
        <v>13</v>
      </c>
    </row>
    <row r="13" spans="1:3" x14ac:dyDescent="0.3">
      <c r="A13" s="105" t="s">
        <v>14</v>
      </c>
      <c r="B13" s="5" t="s">
        <v>15</v>
      </c>
      <c r="C13" s="106">
        <v>1</v>
      </c>
    </row>
    <row r="14" spans="1:3" ht="14.4" customHeight="1" x14ac:dyDescent="0.3">
      <c r="A14" s="105" t="s">
        <v>16</v>
      </c>
      <c r="B14" s="5" t="s">
        <v>17</v>
      </c>
      <c r="C14" s="106">
        <v>15</v>
      </c>
    </row>
    <row r="15" spans="1:3" ht="0.6" customHeight="1" x14ac:dyDescent="0.3">
      <c r="A15" s="107" t="s">
        <v>18</v>
      </c>
      <c r="B15" s="5"/>
      <c r="C15" s="106"/>
    </row>
    <row r="16" spans="1:3" ht="14.4" customHeight="1" thickBot="1" x14ac:dyDescent="0.35">
      <c r="A16" s="104" t="s">
        <v>8</v>
      </c>
    </row>
    <row r="17" spans="1:3" ht="23.4" thickBot="1" x14ac:dyDescent="0.35">
      <c r="A17" s="151" t="s">
        <v>19</v>
      </c>
      <c r="B17" s="152"/>
      <c r="C17" s="153"/>
    </row>
    <row r="18" spans="1:3" ht="45" customHeight="1" x14ac:dyDescent="0.3">
      <c r="A18" s="145" t="s">
        <v>20</v>
      </c>
      <c r="B18" s="146"/>
      <c r="C18" s="147"/>
    </row>
    <row r="19" spans="1:3" ht="36.6" customHeight="1" thickBot="1" x14ac:dyDescent="0.35">
      <c r="A19" s="142" t="s">
        <v>21</v>
      </c>
      <c r="B19" s="143"/>
      <c r="C19" s="144"/>
    </row>
    <row r="20" spans="1:3" x14ac:dyDescent="0.3">
      <c r="A20" s="104"/>
    </row>
    <row r="21" spans="1:3" ht="75.599999999999994" customHeight="1" x14ac:dyDescent="0.3">
      <c r="A21" s="141" t="s">
        <v>22</v>
      </c>
      <c r="B21" s="141"/>
      <c r="C21" s="141"/>
    </row>
    <row r="22" spans="1:3" x14ac:dyDescent="0.3">
      <c r="A22" s="104" t="s">
        <v>23</v>
      </c>
    </row>
  </sheetData>
  <sheetProtection algorithmName="SHA-512" hashValue="ekqIyK341WYzMw+gu6lgRATPrwcsjYM0JZJZ0iXQJ4xVF+kUEOOvsgXi35JEpKQaNCU7YmtWY28wUzFpJex0JA==" saltValue="MHOvB2BSs3DNq9qtaX9ZKw==" spinCount="100000" sheet="1" objects="1" scenarios="1" formatColumns="0" formatRows="0"/>
  <mergeCells count="12">
    <mergeCell ref="A21:C21"/>
    <mergeCell ref="A19:C19"/>
    <mergeCell ref="A2:C2"/>
    <mergeCell ref="A11:C11"/>
    <mergeCell ref="A17:C17"/>
    <mergeCell ref="A18:C18"/>
    <mergeCell ref="A3:C3"/>
    <mergeCell ref="A4:C4"/>
    <mergeCell ref="A7:C7"/>
    <mergeCell ref="A5:C5"/>
    <mergeCell ref="A6:C6"/>
    <mergeCell ref="A8:C8"/>
  </mergeCells>
  <hyperlinks>
    <hyperlink ref="A8" r:id="rId1" tooltip="Support email at ManagedCareTA@mathematica-mpr.com" xr:uid="{8CD6BAF3-B460-4418-A1FD-344AF46636E6}"/>
  </hyperlinks>
  <pageMargins left="0.7" right="0.7" top="0.75" bottom="0.75" header="0.3" footer="0.3"/>
  <pageSetup orientation="portrait" r:id="rId2"/>
  <headerFooter>
    <oddHeader>&amp;CDRAFT FOR STATE FEEDBACK ONLY</oddHeader>
    <oddFooter>&amp;RSeptember 9, 2020</oddFooter>
  </headerFooter>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5FDB-9446-4231-A8F2-826939B5B388}">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159</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160</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161</v>
      </c>
      <c r="B3" s="122"/>
      <c r="C3" s="123" t="str">
        <f>IF('I_State&amp;Prog_Info'!L15="","[Program 8]",'I_State&amp;Prog_Info'!L15)</f>
        <v>[Program 8]</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8" t="s">
        <v>162</v>
      </c>
      <c r="B4" s="169"/>
      <c r="C4" s="69" t="str">
        <f>IF('I_State&amp;Prog_Info'!L17="","(Placeholder for plan type)",'I_State&amp;Prog_Info'!L17)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8" t="s">
        <v>163</v>
      </c>
      <c r="B5" s="169"/>
      <c r="C5" s="69" t="str">
        <f>IF('I_State&amp;Prog_Info'!L59="","(Placeholder for providers)",'I_State&amp;Prog_Info'!L59)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8" t="s">
        <v>164</v>
      </c>
      <c r="B6" s="169"/>
      <c r="C6" s="70" t="str">
        <f>IF('I_State&amp;Prog_Info'!L39="","(Placeholder for separate analysis and results document)",'I_State&amp;Prog_Info'!L39)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8" t="s">
        <v>165</v>
      </c>
      <c r="B7" s="169"/>
      <c r="C7" s="70" t="str">
        <f>IF('I_State&amp;Prog_Info'!L40="","(Placeholder for separate analysis and results document)",'I_State&amp;Prog_Info'!L40)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72" t="s">
        <v>166</v>
      </c>
      <c r="B8" s="173"/>
      <c r="C8" s="71" t="str">
        <f>IF('I_State&amp;Prog_Info'!L41="","(Placeholder for separate analysis and results document)",'I_State&amp;Prog_Info'!L41)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70" t="s">
        <v>167</v>
      </c>
      <c r="B9" s="170"/>
      <c r="C9" s="170"/>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1" t="s">
        <v>168</v>
      </c>
      <c r="B11" s="171"/>
      <c r="C11" s="171"/>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55" t="s">
        <v>169</v>
      </c>
      <c r="B12" s="155"/>
      <c r="C12" s="155"/>
      <c r="D12" s="136"/>
      <c r="E12" s="124" t="s">
        <v>170</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7.6" x14ac:dyDescent="0.25">
      <c r="A14" s="54" t="s">
        <v>271</v>
      </c>
      <c r="B14" s="36" t="s">
        <v>272</v>
      </c>
      <c r="C14" s="16" t="s">
        <v>273</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292</v>
      </c>
      <c r="B16" s="36" t="s">
        <v>293</v>
      </c>
      <c r="C16" s="36" t="s">
        <v>294</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298</v>
      </c>
      <c r="B17" s="55" t="s">
        <v>299</v>
      </c>
      <c r="C17" s="22" t="s">
        <v>300</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302</v>
      </c>
      <c r="B18" s="40" t="s">
        <v>303</v>
      </c>
      <c r="C18" s="21" t="s">
        <v>304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71" t="s">
        <v>309</v>
      </c>
      <c r="B20" s="171"/>
      <c r="C20" s="171"/>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8" t="s">
        <v>310</v>
      </c>
      <c r="B21" s="158"/>
      <c r="C21" s="158"/>
      <c r="D21" s="136"/>
      <c r="E21" s="124" t="s">
        <v>311</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312</v>
      </c>
      <c r="F22" s="62" t="s">
        <v>313</v>
      </c>
      <c r="G22" s="62" t="s">
        <v>314</v>
      </c>
      <c r="H22" s="62" t="s">
        <v>315</v>
      </c>
      <c r="I22" s="62" t="s">
        <v>316</v>
      </c>
      <c r="J22" s="62" t="s">
        <v>317</v>
      </c>
      <c r="K22" s="62" t="s">
        <v>318</v>
      </c>
      <c r="L22" s="62" t="s">
        <v>319</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320</v>
      </c>
      <c r="B23" s="36" t="s">
        <v>321</v>
      </c>
      <c r="C23" s="36" t="s">
        <v>322</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326</v>
      </c>
      <c r="B24" s="64" t="s">
        <v>327</v>
      </c>
      <c r="C24" s="64" t="s">
        <v>328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330</v>
      </c>
      <c r="B25" s="40" t="s">
        <v>331</v>
      </c>
      <c r="C25" s="40" t="s">
        <v>332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7" t="s">
        <v>336</v>
      </c>
      <c r="B27" s="167"/>
      <c r="C27" s="167"/>
      <c r="D27" s="2"/>
      <c r="E27" s="5"/>
      <c r="F27" s="5"/>
      <c r="G27" s="5"/>
      <c r="H27" s="5"/>
      <c r="I27" s="5"/>
      <c r="J27" s="5"/>
      <c r="K27" s="5"/>
      <c r="L27" s="5"/>
    </row>
    <row r="28" spans="1:104" ht="36" customHeight="1" x14ac:dyDescent="0.25">
      <c r="A28" s="165" t="s">
        <v>337</v>
      </c>
      <c r="B28" s="166"/>
      <c r="C28" s="166"/>
      <c r="D28" s="49"/>
      <c r="E28" s="124" t="s">
        <v>338</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339</v>
      </c>
      <c r="B30" s="16" t="s">
        <v>340</v>
      </c>
      <c r="C30" s="36" t="s">
        <v>341</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346</v>
      </c>
      <c r="B31" s="16" t="s">
        <v>347</v>
      </c>
      <c r="C31" s="36" t="s">
        <v>348</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350</v>
      </c>
      <c r="B32" s="16" t="s">
        <v>351</v>
      </c>
      <c r="C32" s="36" t="s">
        <v>352</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353</v>
      </c>
      <c r="B33" s="36" t="s">
        <v>354</v>
      </c>
      <c r="C33" s="36" t="s">
        <v>355</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356</v>
      </c>
      <c r="B34" s="36" t="s">
        <v>357</v>
      </c>
      <c r="C34" s="36" t="s">
        <v>358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359</v>
      </c>
      <c r="B35" s="36" t="s">
        <v>360</v>
      </c>
      <c r="C35" s="36" t="s">
        <v>361</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362</v>
      </c>
      <c r="B36" s="36" t="s">
        <v>363</v>
      </c>
      <c r="C36" s="36" t="s">
        <v>364</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366</v>
      </c>
      <c r="B37" s="36" t="s">
        <v>367</v>
      </c>
      <c r="C37" s="36" t="s">
        <v>368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369</v>
      </c>
      <c r="B38" s="16" t="s">
        <v>370</v>
      </c>
      <c r="C38" s="36" t="s">
        <v>371</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372</v>
      </c>
      <c r="B39" s="16" t="s">
        <v>373</v>
      </c>
      <c r="C39" s="36" t="s">
        <v>374</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375</v>
      </c>
      <c r="B40" s="16" t="s">
        <v>376</v>
      </c>
      <c r="C40" s="36" t="s">
        <v>377</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378</v>
      </c>
      <c r="B41" s="16" t="s">
        <v>379</v>
      </c>
      <c r="C41" s="36" t="s">
        <v>380</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381</v>
      </c>
      <c r="B42" s="40" t="s">
        <v>382</v>
      </c>
      <c r="C42" s="40" t="s">
        <v>383</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biRVThJhFHakeJpIO4I+C4WlRyAo3VEJt3iq4V8XtFef+nMZVAEfpa2lTUOoCX4rn4JDcNVCRAphBfE74AIqFQ==" saltValue="wDPuVTh6I7gMgyK/FDMu1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E160031F-7A8E-46D0-BDFD-4CC99C7B015A}"/>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437E512E-82DD-469C-A057-B753A0E189B1}">
          <x14:formula1>
            <xm:f>'Set Values'!$H$3:$H$12</xm:f>
          </x14:formula1>
          <xm:sqref>E18:CZ18</xm:sqref>
        </x14:dataValidation>
        <x14:dataValidation type="list" allowBlank="1" showInputMessage="1" xr:uid="{7E963080-AB07-4802-95DB-A72B6AEEDD2E}">
          <x14:formula1>
            <xm:f>'Set Values'!$K$3:$K$10</xm:f>
          </x14:formula1>
          <xm:sqref>E23:L23</xm:sqref>
        </x14:dataValidation>
        <x14:dataValidation type="list" allowBlank="1" showInputMessage="1" prompt="To enter free text, select cell and type - do not click into cell" xr:uid="{50C0715F-748E-4CB9-AE52-29567299B209}">
          <x14:formula1>
            <xm:f>'Set Values'!$G$3:$G$14</xm:f>
          </x14:formula1>
          <xm:sqref>E16:CZ16</xm:sqref>
        </x14:dataValidation>
        <x14:dataValidation type="list" allowBlank="1" showInputMessage="1" showErrorMessage="1" xr:uid="{22B2B594-F1B2-462E-8A7F-7F90BC7613C3}">
          <x14:formula1>
            <xm:f>'Set Values'!$L$3:$L$5</xm:f>
          </x14:formula1>
          <xm:sqref>E24:L24</xm:sqref>
        </x14:dataValidation>
        <x14:dataValidation type="list" allowBlank="1" showInputMessage="1" showErrorMessage="1" xr:uid="{E346A345-3D21-4FDA-B46E-E483B0A691B5}">
          <x14:formula1>
            <xm:f>'Set Values'!$M$3:$M$4</xm:f>
          </x14:formula1>
          <xm:sqref>E31:AR31 E38:AR38</xm:sqref>
        </x14:dataValidation>
        <x14:dataValidation type="list" allowBlank="1" showInputMessage="1" prompt="To enter free text, select cell and type - do not click into cell" xr:uid="{62AABD41-C20F-4BD4-B662-91C28AF5805D}">
          <x14:formula1>
            <xm:f>'Set Values'!$F$3:$F$12</xm:f>
          </x14:formula1>
          <xm:sqref>E14:CZ14</xm:sqref>
        </x14:dataValidation>
        <x14:dataValidation type="list" allowBlank="1" showInputMessage="1" prompt="To enter free text, select cell and type - do not click into cell" xr:uid="{C0793C1A-129B-4843-9504-2F11BB609DA2}">
          <x14:formula1>
            <xm:f>'Set Values'!$I$3:$I$7</xm:f>
          </x14:formula1>
          <xm:sqref>E17:CZ17</xm:sqref>
        </x14:dataValidation>
        <x14:dataValidation type="list" allowBlank="1" showInputMessage="1" xr:uid="{87792807-1F37-47C1-860A-A0A92485CF20}">
          <x14:formula1>
            <xm:f>'Set Values'!$I$3:$I$7</xm:f>
          </x14:formula1>
          <xm:sqref>E19:CZ19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D885-ABB1-4572-9BBD-5852DC1E8673}">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159</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160</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161</v>
      </c>
      <c r="B3" s="122"/>
      <c r="C3" s="123" t="str">
        <f>IF('I_State&amp;Prog_Info'!M15="","[Program 9]",'I_State&amp;Prog_Info'!M15)</f>
        <v>[Program 9]</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8" t="s">
        <v>162</v>
      </c>
      <c r="B4" s="169"/>
      <c r="C4" s="69" t="str">
        <f>IF('I_State&amp;Prog_Info'!M17="","(Placeholder for plan type)",'I_State&amp;Prog_Info'!M17)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8" t="s">
        <v>163</v>
      </c>
      <c r="B5" s="169"/>
      <c r="C5" s="69" t="str">
        <f>IF('I_State&amp;Prog_Info'!M59="","(Placeholder for providers)",'I_State&amp;Prog_Info'!M59)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8" t="s">
        <v>164</v>
      </c>
      <c r="B6" s="169"/>
      <c r="C6" s="70" t="str">
        <f>IF('I_State&amp;Prog_Info'!M39="","(Placeholder for separate analysis and results document)",'I_State&amp;Prog_Info'!M39)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8" t="s">
        <v>165</v>
      </c>
      <c r="B7" s="169"/>
      <c r="C7" s="70" t="str">
        <f>IF('I_State&amp;Prog_Info'!M40="","(Placeholder for separate analysis and results document)",'I_State&amp;Prog_Info'!M40)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72" t="s">
        <v>166</v>
      </c>
      <c r="B8" s="173"/>
      <c r="C8" s="71" t="str">
        <f>IF('I_State&amp;Prog_Info'!M41="","(Placeholder for separate analysis and results document)",'I_State&amp;Prog_Info'!M41)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70" t="s">
        <v>167</v>
      </c>
      <c r="B9" s="170"/>
      <c r="C9" s="170"/>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1" t="s">
        <v>168</v>
      </c>
      <c r="B11" s="171"/>
      <c r="C11" s="171"/>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55" t="s">
        <v>169</v>
      </c>
      <c r="B12" s="155"/>
      <c r="C12" s="155"/>
      <c r="D12" s="136"/>
      <c r="E12" s="124" t="s">
        <v>170</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7.6" x14ac:dyDescent="0.25">
      <c r="A14" s="54" t="s">
        <v>271</v>
      </c>
      <c r="B14" s="36" t="s">
        <v>272</v>
      </c>
      <c r="C14" s="16" t="s">
        <v>273</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292</v>
      </c>
      <c r="B16" s="36" t="s">
        <v>293</v>
      </c>
      <c r="C16" s="36" t="s">
        <v>294</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298</v>
      </c>
      <c r="B17" s="55" t="s">
        <v>299</v>
      </c>
      <c r="C17" s="22" t="s">
        <v>300</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302</v>
      </c>
      <c r="B18" s="40" t="s">
        <v>303</v>
      </c>
      <c r="C18" s="21" t="s">
        <v>304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71" t="s">
        <v>309</v>
      </c>
      <c r="B20" s="171"/>
      <c r="C20" s="171"/>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8" t="s">
        <v>310</v>
      </c>
      <c r="B21" s="158"/>
      <c r="C21" s="158"/>
      <c r="D21" s="136"/>
      <c r="E21" s="124" t="s">
        <v>311</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312</v>
      </c>
      <c r="F22" s="62" t="s">
        <v>313</v>
      </c>
      <c r="G22" s="62" t="s">
        <v>314</v>
      </c>
      <c r="H22" s="62" t="s">
        <v>315</v>
      </c>
      <c r="I22" s="62" t="s">
        <v>316</v>
      </c>
      <c r="J22" s="62" t="s">
        <v>317</v>
      </c>
      <c r="K22" s="62" t="s">
        <v>318</v>
      </c>
      <c r="L22" s="62" t="s">
        <v>319</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320</v>
      </c>
      <c r="B23" s="36" t="s">
        <v>321</v>
      </c>
      <c r="C23" s="36" t="s">
        <v>322</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326</v>
      </c>
      <c r="B24" s="64" t="s">
        <v>327</v>
      </c>
      <c r="C24" s="64" t="s">
        <v>328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330</v>
      </c>
      <c r="B25" s="40" t="s">
        <v>331</v>
      </c>
      <c r="C25" s="40" t="s">
        <v>332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7" t="s">
        <v>336</v>
      </c>
      <c r="B27" s="167"/>
      <c r="C27" s="167"/>
      <c r="D27" s="2"/>
      <c r="E27" s="5"/>
      <c r="F27" s="5"/>
      <c r="G27" s="5"/>
      <c r="H27" s="5"/>
      <c r="I27" s="5"/>
      <c r="J27" s="5"/>
      <c r="K27" s="5"/>
      <c r="L27" s="5"/>
    </row>
    <row r="28" spans="1:104" ht="36" customHeight="1" x14ac:dyDescent="0.25">
      <c r="A28" s="165" t="s">
        <v>337</v>
      </c>
      <c r="B28" s="166"/>
      <c r="C28" s="166"/>
      <c r="D28" s="49"/>
      <c r="E28" s="124" t="s">
        <v>338</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339</v>
      </c>
      <c r="B30" s="16" t="s">
        <v>340</v>
      </c>
      <c r="C30" s="36" t="s">
        <v>341</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346</v>
      </c>
      <c r="B31" s="16" t="s">
        <v>347</v>
      </c>
      <c r="C31" s="36" t="s">
        <v>348</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350</v>
      </c>
      <c r="B32" s="16" t="s">
        <v>351</v>
      </c>
      <c r="C32" s="36" t="s">
        <v>352</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353</v>
      </c>
      <c r="B33" s="36" t="s">
        <v>354</v>
      </c>
      <c r="C33" s="36" t="s">
        <v>355</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356</v>
      </c>
      <c r="B34" s="36" t="s">
        <v>357</v>
      </c>
      <c r="C34" s="36" t="s">
        <v>358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359</v>
      </c>
      <c r="B35" s="36" t="s">
        <v>360</v>
      </c>
      <c r="C35" s="36" t="s">
        <v>361</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362</v>
      </c>
      <c r="B36" s="36" t="s">
        <v>363</v>
      </c>
      <c r="C36" s="36" t="s">
        <v>364</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366</v>
      </c>
      <c r="B37" s="36" t="s">
        <v>367</v>
      </c>
      <c r="C37" s="36" t="s">
        <v>368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369</v>
      </c>
      <c r="B38" s="16" t="s">
        <v>370</v>
      </c>
      <c r="C38" s="36" t="s">
        <v>371</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372</v>
      </c>
      <c r="B39" s="16" t="s">
        <v>373</v>
      </c>
      <c r="C39" s="36" t="s">
        <v>374</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375</v>
      </c>
      <c r="B40" s="16" t="s">
        <v>376</v>
      </c>
      <c r="C40" s="36" t="s">
        <v>377</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378</v>
      </c>
      <c r="B41" s="16" t="s">
        <v>379</v>
      </c>
      <c r="C41" s="36" t="s">
        <v>380</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381</v>
      </c>
      <c r="B42" s="40" t="s">
        <v>382</v>
      </c>
      <c r="C42" s="40" t="s">
        <v>383</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daGXQqEV0oyrxfhl7Y/ohz5YAp8iF0v0nA14lnkJJnwnqTcIzX07/g6QSS1jQjdUe11eMYJ4blvKELO64t4ZXw==" saltValue="L81yZ6xHcnGDvDzluHbu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7C9DF37-7090-4776-B597-047A2D659D0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CFE8060-767D-453A-AFA3-CB676C0D35DA}">
          <x14:formula1>
            <xm:f>'Set Values'!$I$3:$I$7</xm:f>
          </x14:formula1>
          <xm:sqref>E19:CZ19</xm:sqref>
        </x14:dataValidation>
        <x14:dataValidation type="list" allowBlank="1" showInputMessage="1" prompt="To enter free text, select cell and type - do not click into cell" xr:uid="{8E5AD156-595A-4232-A6A1-BF60F6598EF6}">
          <x14:formula1>
            <xm:f>'Set Values'!$I$3:$I$7</xm:f>
          </x14:formula1>
          <xm:sqref>E17:CZ17</xm:sqref>
        </x14:dataValidation>
        <x14:dataValidation type="list" allowBlank="1" showInputMessage="1" prompt="To enter free text, select cell and type - do not click into cell" xr:uid="{B0022BDB-BC50-4CBC-BF0E-361BE072E1C1}">
          <x14:formula1>
            <xm:f>'Set Values'!$F$3:$F$12</xm:f>
          </x14:formula1>
          <xm:sqref>E14:CZ14</xm:sqref>
        </x14:dataValidation>
        <x14:dataValidation type="list" allowBlank="1" showInputMessage="1" showErrorMessage="1" xr:uid="{6A3DE69B-9DBA-46AE-A532-C80669D5BC92}">
          <x14:formula1>
            <xm:f>'Set Values'!$M$3:$M$4</xm:f>
          </x14:formula1>
          <xm:sqref>E31:AR31 E38:AR38</xm:sqref>
        </x14:dataValidation>
        <x14:dataValidation type="list" allowBlank="1" showInputMessage="1" showErrorMessage="1" xr:uid="{A385F201-A511-4E72-AF62-FC7062A70C53}">
          <x14:formula1>
            <xm:f>'Set Values'!$L$3:$L$5</xm:f>
          </x14:formula1>
          <xm:sqref>E24:L24</xm:sqref>
        </x14:dataValidation>
        <x14:dataValidation type="list" allowBlank="1" showInputMessage="1" prompt="To enter free text, select cell and type - do not click into cell" xr:uid="{425AAA53-F7F0-477E-8B5A-13F0B9BD8FCA}">
          <x14:formula1>
            <xm:f>'Set Values'!$G$3:$G$14</xm:f>
          </x14:formula1>
          <xm:sqref>E16:CZ16</xm:sqref>
        </x14:dataValidation>
        <x14:dataValidation type="list" allowBlank="1" showInputMessage="1" xr:uid="{5FE75B69-7C48-4DAD-8E9A-DE6A5D3561C7}">
          <x14:formula1>
            <xm:f>'Set Values'!$K$3:$K$10</xm:f>
          </x14:formula1>
          <xm:sqref>E23:L23</xm:sqref>
        </x14:dataValidation>
        <x14:dataValidation type="list" allowBlank="1" showInputMessage="1" prompt="To enter free text, select cell and type - do not click into cell" xr:uid="{A95AD7DC-7ECC-42C5-820F-854013EA7028}">
          <x14:formula1>
            <xm:f>'Set Values'!$H$3:$H$12</xm:f>
          </x14:formula1>
          <xm:sqref>E18:CZ18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D6C9C-C919-45FC-8C0B-1EBFF50E99B8}">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159</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160</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161</v>
      </c>
      <c r="B3" s="122"/>
      <c r="C3" s="123" t="str">
        <f>IF('I_State&amp;Prog_Info'!N15="","[Program 10]",'I_State&amp;Prog_Info'!N15)</f>
        <v>[Program 10]</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8" t="s">
        <v>162</v>
      </c>
      <c r="B4" s="169"/>
      <c r="C4" s="69" t="str">
        <f>IF('I_State&amp;Prog_Info'!N17="","(Placeholder for plan type)",'I_State&amp;Prog_Info'!N17)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8" t="s">
        <v>163</v>
      </c>
      <c r="B5" s="169"/>
      <c r="C5" s="69" t="str">
        <f>IF('I_State&amp;Prog_Info'!N59="","(Placeholder for providers)",'I_State&amp;Prog_Info'!N59)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8" t="s">
        <v>164</v>
      </c>
      <c r="B6" s="169"/>
      <c r="C6" s="70" t="str">
        <f>IF('I_State&amp;Prog_Info'!N39="","(Placeholder for separate analysis and results document)",'I_State&amp;Prog_Info'!N39)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8" t="s">
        <v>165</v>
      </c>
      <c r="B7" s="169"/>
      <c r="C7" s="70" t="str">
        <f>IF('I_State&amp;Prog_Info'!N40="","(Placeholder for separate analysis and results document)",'I_State&amp;Prog_Info'!N40)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72" t="s">
        <v>166</v>
      </c>
      <c r="B8" s="173"/>
      <c r="C8" s="71" t="str">
        <f>IF('I_State&amp;Prog_Info'!N41="","(Placeholder for separate analysis and results document)",'I_State&amp;Prog_Info'!N41)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70" t="s">
        <v>167</v>
      </c>
      <c r="B9" s="170"/>
      <c r="C9" s="170"/>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1" t="s">
        <v>168</v>
      </c>
      <c r="B11" s="171"/>
      <c r="C11" s="171"/>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55" t="s">
        <v>169</v>
      </c>
      <c r="B12" s="155"/>
      <c r="C12" s="155"/>
      <c r="D12" s="136"/>
      <c r="E12" s="124" t="s">
        <v>170</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7.6" x14ac:dyDescent="0.25">
      <c r="A14" s="54" t="s">
        <v>271</v>
      </c>
      <c r="B14" s="36" t="s">
        <v>272</v>
      </c>
      <c r="C14" s="16" t="s">
        <v>273</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292</v>
      </c>
      <c r="B16" s="36" t="s">
        <v>293</v>
      </c>
      <c r="C16" s="36" t="s">
        <v>294</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298</v>
      </c>
      <c r="B17" s="55" t="s">
        <v>299</v>
      </c>
      <c r="C17" s="22" t="s">
        <v>300</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302</v>
      </c>
      <c r="B18" s="40" t="s">
        <v>303</v>
      </c>
      <c r="C18" s="21" t="s">
        <v>304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71" t="s">
        <v>309</v>
      </c>
      <c r="B20" s="171"/>
      <c r="C20" s="171"/>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8" t="s">
        <v>310</v>
      </c>
      <c r="B21" s="158"/>
      <c r="C21" s="158"/>
      <c r="D21" s="136"/>
      <c r="E21" s="124" t="s">
        <v>311</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312</v>
      </c>
      <c r="F22" s="62" t="s">
        <v>313</v>
      </c>
      <c r="G22" s="62" t="s">
        <v>314</v>
      </c>
      <c r="H22" s="62" t="s">
        <v>315</v>
      </c>
      <c r="I22" s="62" t="s">
        <v>316</v>
      </c>
      <c r="J22" s="62" t="s">
        <v>317</v>
      </c>
      <c r="K22" s="62" t="s">
        <v>318</v>
      </c>
      <c r="L22" s="62" t="s">
        <v>319</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320</v>
      </c>
      <c r="B23" s="36" t="s">
        <v>321</v>
      </c>
      <c r="C23" s="36" t="s">
        <v>322</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326</v>
      </c>
      <c r="B24" s="64" t="s">
        <v>327</v>
      </c>
      <c r="C24" s="64" t="s">
        <v>328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330</v>
      </c>
      <c r="B25" s="40" t="s">
        <v>331</v>
      </c>
      <c r="C25" s="40" t="s">
        <v>332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7" t="s">
        <v>336</v>
      </c>
      <c r="B27" s="167"/>
      <c r="C27" s="167"/>
      <c r="D27" s="2"/>
      <c r="E27" s="5"/>
      <c r="F27" s="5"/>
      <c r="G27" s="5"/>
      <c r="H27" s="5"/>
      <c r="I27" s="5"/>
      <c r="J27" s="5"/>
      <c r="K27" s="5"/>
      <c r="L27" s="5"/>
    </row>
    <row r="28" spans="1:104" ht="36" customHeight="1" x14ac:dyDescent="0.25">
      <c r="A28" s="165" t="s">
        <v>337</v>
      </c>
      <c r="B28" s="166"/>
      <c r="C28" s="166"/>
      <c r="D28" s="49"/>
      <c r="E28" s="124" t="s">
        <v>338</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339</v>
      </c>
      <c r="B30" s="16" t="s">
        <v>340</v>
      </c>
      <c r="C30" s="36" t="s">
        <v>341</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346</v>
      </c>
      <c r="B31" s="16" t="s">
        <v>347</v>
      </c>
      <c r="C31" s="36" t="s">
        <v>348</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350</v>
      </c>
      <c r="B32" s="16" t="s">
        <v>351</v>
      </c>
      <c r="C32" s="36" t="s">
        <v>352</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353</v>
      </c>
      <c r="B33" s="36" t="s">
        <v>354</v>
      </c>
      <c r="C33" s="36" t="s">
        <v>355</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356</v>
      </c>
      <c r="B34" s="36" t="s">
        <v>357</v>
      </c>
      <c r="C34" s="36" t="s">
        <v>358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359</v>
      </c>
      <c r="B35" s="36" t="s">
        <v>360</v>
      </c>
      <c r="C35" s="36" t="s">
        <v>361</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362</v>
      </c>
      <c r="B36" s="36" t="s">
        <v>363</v>
      </c>
      <c r="C36" s="36" t="s">
        <v>364</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366</v>
      </c>
      <c r="B37" s="36" t="s">
        <v>367</v>
      </c>
      <c r="C37" s="36" t="s">
        <v>368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369</v>
      </c>
      <c r="B38" s="16" t="s">
        <v>370</v>
      </c>
      <c r="C38" s="36" t="s">
        <v>371</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372</v>
      </c>
      <c r="B39" s="16" t="s">
        <v>373</v>
      </c>
      <c r="C39" s="36" t="s">
        <v>374</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375</v>
      </c>
      <c r="B40" s="16" t="s">
        <v>376</v>
      </c>
      <c r="C40" s="36" t="s">
        <v>377</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378</v>
      </c>
      <c r="B41" s="16" t="s">
        <v>379</v>
      </c>
      <c r="C41" s="36" t="s">
        <v>380</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381</v>
      </c>
      <c r="B42" s="40" t="s">
        <v>382</v>
      </c>
      <c r="C42" s="40" t="s">
        <v>383</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VajhkPqf+WWtla/n5t9c08fqXuV6iii19uQjT57FOsbUGceN1fXyLRxOrTFEbzEv8qfYldDIPqTJNjHCsXfCBw==" saltValue="1+OP/JvLkk5ruv8ojBoqC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AFE3378C-1D6D-47B2-A055-80AC6B9FDE2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37290AD6-5413-4EB3-889B-2C1C8D21644D}">
          <x14:formula1>
            <xm:f>'Set Values'!$H$3:$H$12</xm:f>
          </x14:formula1>
          <xm:sqref>E18:CZ18</xm:sqref>
        </x14:dataValidation>
        <x14:dataValidation type="list" allowBlank="1" showInputMessage="1" xr:uid="{AC29E261-A2A5-4274-A587-FF035D8F099A}">
          <x14:formula1>
            <xm:f>'Set Values'!$K$3:$K$10</xm:f>
          </x14:formula1>
          <xm:sqref>E23:L23</xm:sqref>
        </x14:dataValidation>
        <x14:dataValidation type="list" allowBlank="1" showInputMessage="1" prompt="To enter free text, select cell and type - do not click into cell" xr:uid="{E0A36956-4D87-4203-B3F3-6FD0C1201687}">
          <x14:formula1>
            <xm:f>'Set Values'!$G$3:$G$14</xm:f>
          </x14:formula1>
          <xm:sqref>E16:CZ16</xm:sqref>
        </x14:dataValidation>
        <x14:dataValidation type="list" allowBlank="1" showInputMessage="1" showErrorMessage="1" xr:uid="{4A0EAADA-0FE3-4BCF-843E-48AD3F92A5A5}">
          <x14:formula1>
            <xm:f>'Set Values'!$L$3:$L$5</xm:f>
          </x14:formula1>
          <xm:sqref>E24:L24</xm:sqref>
        </x14:dataValidation>
        <x14:dataValidation type="list" allowBlank="1" showInputMessage="1" showErrorMessage="1" xr:uid="{303F768A-E342-43F2-A2E2-CC30AC00859E}">
          <x14:formula1>
            <xm:f>'Set Values'!$M$3:$M$4</xm:f>
          </x14:formula1>
          <xm:sqref>E31:AR31 E38:AR38</xm:sqref>
        </x14:dataValidation>
        <x14:dataValidation type="list" allowBlank="1" showInputMessage="1" prompt="To enter free text, select cell and type - do not click into cell" xr:uid="{80FD821F-3300-4A25-97E8-E801B024A418}">
          <x14:formula1>
            <xm:f>'Set Values'!$F$3:$F$12</xm:f>
          </x14:formula1>
          <xm:sqref>E14:CZ14</xm:sqref>
        </x14:dataValidation>
        <x14:dataValidation type="list" allowBlank="1" showInputMessage="1" prompt="To enter free text, select cell and type - do not click into cell" xr:uid="{F310BD38-9DB1-4958-8473-1519073BE3A4}">
          <x14:formula1>
            <xm:f>'Set Values'!$I$3:$I$7</xm:f>
          </x14:formula1>
          <xm:sqref>E17:CZ17</xm:sqref>
        </x14:dataValidation>
        <x14:dataValidation type="list" allowBlank="1" showInputMessage="1" xr:uid="{A1B4DF53-1631-4FA0-9CCF-6462F44C353A}">
          <x14:formula1>
            <xm:f>'Set Values'!$I$3:$I$7</xm:f>
          </x14:formula1>
          <xm:sqref>E19:CZ19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4761-19EA-49BE-974F-37B664C804CF}">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159</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160</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161</v>
      </c>
      <c r="B3" s="122"/>
      <c r="C3" s="123" t="str">
        <f>IF('I_State&amp;Prog_Info'!O15="","[Program 11]",'I_State&amp;Prog_Info'!O15)</f>
        <v>[Program 11]</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8" t="s">
        <v>162</v>
      </c>
      <c r="B4" s="169"/>
      <c r="C4" s="69" t="str">
        <f>IF('I_State&amp;Prog_Info'!O17="","(Placeholder for plan type)",'I_State&amp;Prog_Info'!O17)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8" t="s">
        <v>163</v>
      </c>
      <c r="B5" s="169"/>
      <c r="C5" s="69" t="str">
        <f>IF('I_State&amp;Prog_Info'!O59="","(Placeholder for providers)",'I_State&amp;Prog_Info'!O59)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8" t="s">
        <v>164</v>
      </c>
      <c r="B6" s="169"/>
      <c r="C6" s="70" t="str">
        <f>IF('I_State&amp;Prog_Info'!O39="","(Placeholder for separate analysis and results document)",'I_State&amp;Prog_Info'!O39)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8" t="s">
        <v>165</v>
      </c>
      <c r="B7" s="169"/>
      <c r="C7" s="70" t="str">
        <f>IF('I_State&amp;Prog_Info'!O40="","(Placeholder for separate analysis and results document)",'I_State&amp;Prog_Info'!O40)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72" t="s">
        <v>166</v>
      </c>
      <c r="B8" s="173"/>
      <c r="C8" s="71" t="str">
        <f>IF('I_State&amp;Prog_Info'!O41="","(Placeholder for separate analysis and results document)",'I_State&amp;Prog_Info'!O41)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70" t="s">
        <v>167</v>
      </c>
      <c r="B9" s="170"/>
      <c r="C9" s="170"/>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1" t="s">
        <v>168</v>
      </c>
      <c r="B11" s="171"/>
      <c r="C11" s="171"/>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55" t="s">
        <v>169</v>
      </c>
      <c r="B12" s="155"/>
      <c r="C12" s="155"/>
      <c r="D12" s="136"/>
      <c r="E12" s="124" t="s">
        <v>170</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7.6" x14ac:dyDescent="0.25">
      <c r="A14" s="54" t="s">
        <v>271</v>
      </c>
      <c r="B14" s="36" t="s">
        <v>272</v>
      </c>
      <c r="C14" s="16" t="s">
        <v>273</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292</v>
      </c>
      <c r="B16" s="36" t="s">
        <v>293</v>
      </c>
      <c r="C16" s="36" t="s">
        <v>294</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298</v>
      </c>
      <c r="B17" s="55" t="s">
        <v>299</v>
      </c>
      <c r="C17" s="22" t="s">
        <v>300</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302</v>
      </c>
      <c r="B18" s="40" t="s">
        <v>303</v>
      </c>
      <c r="C18" s="21" t="s">
        <v>304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71" t="s">
        <v>309</v>
      </c>
      <c r="B20" s="171"/>
      <c r="C20" s="171"/>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8" t="s">
        <v>310</v>
      </c>
      <c r="B21" s="158"/>
      <c r="C21" s="158"/>
      <c r="D21" s="136"/>
      <c r="E21" s="124" t="s">
        <v>311</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312</v>
      </c>
      <c r="F22" s="62" t="s">
        <v>313</v>
      </c>
      <c r="G22" s="62" t="s">
        <v>314</v>
      </c>
      <c r="H22" s="62" t="s">
        <v>315</v>
      </c>
      <c r="I22" s="62" t="s">
        <v>316</v>
      </c>
      <c r="J22" s="62" t="s">
        <v>317</v>
      </c>
      <c r="K22" s="62" t="s">
        <v>318</v>
      </c>
      <c r="L22" s="62" t="s">
        <v>319</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320</v>
      </c>
      <c r="B23" s="36" t="s">
        <v>321</v>
      </c>
      <c r="C23" s="36" t="s">
        <v>322</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326</v>
      </c>
      <c r="B24" s="64" t="s">
        <v>327</v>
      </c>
      <c r="C24" s="64" t="s">
        <v>328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330</v>
      </c>
      <c r="B25" s="40" t="s">
        <v>331</v>
      </c>
      <c r="C25" s="40" t="s">
        <v>332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7" t="s">
        <v>336</v>
      </c>
      <c r="B27" s="167"/>
      <c r="C27" s="167"/>
      <c r="D27" s="2"/>
      <c r="E27" s="5"/>
      <c r="F27" s="5"/>
      <c r="G27" s="5"/>
      <c r="H27" s="5"/>
      <c r="I27" s="5"/>
      <c r="J27" s="5"/>
      <c r="K27" s="5"/>
      <c r="L27" s="5"/>
    </row>
    <row r="28" spans="1:104" ht="36" customHeight="1" x14ac:dyDescent="0.25">
      <c r="A28" s="165" t="s">
        <v>337</v>
      </c>
      <c r="B28" s="166"/>
      <c r="C28" s="166"/>
      <c r="D28" s="49"/>
      <c r="E28" s="124" t="s">
        <v>338</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339</v>
      </c>
      <c r="B30" s="16" t="s">
        <v>340</v>
      </c>
      <c r="C30" s="36" t="s">
        <v>341</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346</v>
      </c>
      <c r="B31" s="16" t="s">
        <v>347</v>
      </c>
      <c r="C31" s="36" t="s">
        <v>348</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350</v>
      </c>
      <c r="B32" s="16" t="s">
        <v>351</v>
      </c>
      <c r="C32" s="36" t="s">
        <v>352</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353</v>
      </c>
      <c r="B33" s="36" t="s">
        <v>354</v>
      </c>
      <c r="C33" s="36" t="s">
        <v>355</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356</v>
      </c>
      <c r="B34" s="36" t="s">
        <v>357</v>
      </c>
      <c r="C34" s="36" t="s">
        <v>358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359</v>
      </c>
      <c r="B35" s="36" t="s">
        <v>360</v>
      </c>
      <c r="C35" s="36" t="s">
        <v>361</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362</v>
      </c>
      <c r="B36" s="36" t="s">
        <v>363</v>
      </c>
      <c r="C36" s="36" t="s">
        <v>364</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366</v>
      </c>
      <c r="B37" s="36" t="s">
        <v>367</v>
      </c>
      <c r="C37" s="36" t="s">
        <v>368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369</v>
      </c>
      <c r="B38" s="16" t="s">
        <v>370</v>
      </c>
      <c r="C38" s="36" t="s">
        <v>371</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372</v>
      </c>
      <c r="B39" s="16" t="s">
        <v>373</v>
      </c>
      <c r="C39" s="36" t="s">
        <v>374</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375</v>
      </c>
      <c r="B40" s="16" t="s">
        <v>376</v>
      </c>
      <c r="C40" s="36" t="s">
        <v>377</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378</v>
      </c>
      <c r="B41" s="16" t="s">
        <v>379</v>
      </c>
      <c r="C41" s="36" t="s">
        <v>380</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381</v>
      </c>
      <c r="B42" s="40" t="s">
        <v>382</v>
      </c>
      <c r="C42" s="40" t="s">
        <v>383</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AA2AKo/bnUF8kYCDCLs/4yEpXyRnpw8CKoviWMuiYuEe0SgYHqUpXmhBs6fn1+xBWypkgE7mpKLPkE9bLvLlow==" saltValue="POAWy9tW1+6fiKfhho3CD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B8F0B70B-5E2D-4938-81B7-5AD8CE11D8E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B40D979-525D-4604-9E50-177C4C9DFC6D}">
          <x14:formula1>
            <xm:f>'Set Values'!$I$3:$I$7</xm:f>
          </x14:formula1>
          <xm:sqref>E19:CZ19</xm:sqref>
        </x14:dataValidation>
        <x14:dataValidation type="list" allowBlank="1" showInputMessage="1" prompt="To enter free text, select cell and type - do not click into cell" xr:uid="{5FCE09CE-43DE-4F0B-AEA6-A7166F94463B}">
          <x14:formula1>
            <xm:f>'Set Values'!$I$3:$I$7</xm:f>
          </x14:formula1>
          <xm:sqref>E17:CZ17</xm:sqref>
        </x14:dataValidation>
        <x14:dataValidation type="list" allowBlank="1" showInputMessage="1" prompt="To enter free text, select cell and type - do not click into cell" xr:uid="{DAFCC888-C504-41D2-9687-4B706000E74F}">
          <x14:formula1>
            <xm:f>'Set Values'!$F$3:$F$12</xm:f>
          </x14:formula1>
          <xm:sqref>E14:CZ14</xm:sqref>
        </x14:dataValidation>
        <x14:dataValidation type="list" allowBlank="1" showInputMessage="1" showErrorMessage="1" xr:uid="{0DDE28CB-8C94-421F-98F5-918837D2F733}">
          <x14:formula1>
            <xm:f>'Set Values'!$M$3:$M$4</xm:f>
          </x14:formula1>
          <xm:sqref>E31:AR31 E38:AR38</xm:sqref>
        </x14:dataValidation>
        <x14:dataValidation type="list" allowBlank="1" showInputMessage="1" showErrorMessage="1" xr:uid="{E64FBDB8-33F0-4725-A976-2FE29584B4EC}">
          <x14:formula1>
            <xm:f>'Set Values'!$L$3:$L$5</xm:f>
          </x14:formula1>
          <xm:sqref>E24:L24</xm:sqref>
        </x14:dataValidation>
        <x14:dataValidation type="list" allowBlank="1" showInputMessage="1" prompt="To enter free text, select cell and type - do not click into cell" xr:uid="{EF469232-395C-4587-B483-ADD19AFC1294}">
          <x14:formula1>
            <xm:f>'Set Values'!$G$3:$G$14</xm:f>
          </x14:formula1>
          <xm:sqref>E16:CZ16</xm:sqref>
        </x14:dataValidation>
        <x14:dataValidation type="list" allowBlank="1" showInputMessage="1" xr:uid="{7ABDF271-06A2-41DB-B668-25C2F2C49CE5}">
          <x14:formula1>
            <xm:f>'Set Values'!$K$3:$K$10</xm:f>
          </x14:formula1>
          <xm:sqref>E23:L23</xm:sqref>
        </x14:dataValidation>
        <x14:dataValidation type="list" allowBlank="1" showInputMessage="1" prompt="To enter free text, select cell and type - do not click into cell" xr:uid="{06A73DE9-83CD-4550-A240-A31E771B6E31}">
          <x14:formula1>
            <xm:f>'Set Values'!$H$3:$H$12</xm:f>
          </x14:formula1>
          <xm:sqref>E18:CZ18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DD15-957D-4D92-A43A-80B51667548F}">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159</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160</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161</v>
      </c>
      <c r="B3" s="122"/>
      <c r="C3" s="123" t="str">
        <f>IF('I_State&amp;Prog_Info'!P15="","[Program 12]",'I_State&amp;Prog_Info'!P15)</f>
        <v>[Program 12]</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8" t="s">
        <v>162</v>
      </c>
      <c r="B4" s="169"/>
      <c r="C4" s="69" t="str">
        <f>IF('I_State&amp;Prog_Info'!P17="","(Placeholder for plan type)",'I_State&amp;Prog_Info'!P17)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8" t="s">
        <v>163</v>
      </c>
      <c r="B5" s="169"/>
      <c r="C5" s="69" t="str">
        <f>IF('I_State&amp;Prog_Info'!P59="","(Placeholder for providers)",'I_State&amp;Prog_Info'!P59)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8" t="s">
        <v>164</v>
      </c>
      <c r="B6" s="169"/>
      <c r="C6" s="70" t="str">
        <f>IF('I_State&amp;Prog_Info'!P39="","(Placeholder for separate analysis and results document)",'I_State&amp;Prog_Info'!P39)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8" t="s">
        <v>165</v>
      </c>
      <c r="B7" s="169"/>
      <c r="C7" s="70" t="str">
        <f>IF('I_State&amp;Prog_Info'!P40="","(Placeholder for separate analysis and results document)",'I_State&amp;Prog_Info'!P40)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72" t="s">
        <v>166</v>
      </c>
      <c r="B8" s="173"/>
      <c r="C8" s="71" t="str">
        <f>IF('I_State&amp;Prog_Info'!P41="","(Placeholder for separate analysis and results document)",'I_State&amp;Prog_Info'!P41)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70" t="s">
        <v>167</v>
      </c>
      <c r="B9" s="170"/>
      <c r="C9" s="170"/>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1" t="s">
        <v>168</v>
      </c>
      <c r="B11" s="171"/>
      <c r="C11" s="171"/>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55" t="s">
        <v>169</v>
      </c>
      <c r="B12" s="155"/>
      <c r="C12" s="155"/>
      <c r="D12" s="136"/>
      <c r="E12" s="124" t="s">
        <v>170</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7.6" x14ac:dyDescent="0.25">
      <c r="A14" s="54" t="s">
        <v>271</v>
      </c>
      <c r="B14" s="36" t="s">
        <v>272</v>
      </c>
      <c r="C14" s="16" t="s">
        <v>273</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292</v>
      </c>
      <c r="B16" s="36" t="s">
        <v>293</v>
      </c>
      <c r="C16" s="36" t="s">
        <v>294</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298</v>
      </c>
      <c r="B17" s="55" t="s">
        <v>299</v>
      </c>
      <c r="C17" s="22" t="s">
        <v>300</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302</v>
      </c>
      <c r="B18" s="40" t="s">
        <v>303</v>
      </c>
      <c r="C18" s="21" t="s">
        <v>304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71" t="s">
        <v>309</v>
      </c>
      <c r="B20" s="171"/>
      <c r="C20" s="171"/>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8" t="s">
        <v>310</v>
      </c>
      <c r="B21" s="158"/>
      <c r="C21" s="158"/>
      <c r="D21" s="136"/>
      <c r="E21" s="124" t="s">
        <v>311</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312</v>
      </c>
      <c r="F22" s="62" t="s">
        <v>313</v>
      </c>
      <c r="G22" s="62" t="s">
        <v>314</v>
      </c>
      <c r="H22" s="62" t="s">
        <v>315</v>
      </c>
      <c r="I22" s="62" t="s">
        <v>316</v>
      </c>
      <c r="J22" s="62" t="s">
        <v>317</v>
      </c>
      <c r="K22" s="62" t="s">
        <v>318</v>
      </c>
      <c r="L22" s="62" t="s">
        <v>319</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320</v>
      </c>
      <c r="B23" s="36" t="s">
        <v>321</v>
      </c>
      <c r="C23" s="36" t="s">
        <v>322</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326</v>
      </c>
      <c r="B24" s="64" t="s">
        <v>327</v>
      </c>
      <c r="C24" s="64" t="s">
        <v>328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330</v>
      </c>
      <c r="B25" s="40" t="s">
        <v>331</v>
      </c>
      <c r="C25" s="40" t="s">
        <v>332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7" t="s">
        <v>336</v>
      </c>
      <c r="B27" s="167"/>
      <c r="C27" s="167"/>
      <c r="D27" s="2"/>
      <c r="E27" s="5"/>
      <c r="F27" s="5"/>
      <c r="G27" s="5"/>
      <c r="H27" s="5"/>
      <c r="I27" s="5"/>
      <c r="J27" s="5"/>
      <c r="K27" s="5"/>
      <c r="L27" s="5"/>
    </row>
    <row r="28" spans="1:104" ht="36" customHeight="1" x14ac:dyDescent="0.25">
      <c r="A28" s="165" t="s">
        <v>337</v>
      </c>
      <c r="B28" s="166"/>
      <c r="C28" s="166"/>
      <c r="D28" s="49"/>
      <c r="E28" s="124" t="s">
        <v>338</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339</v>
      </c>
      <c r="B30" s="16" t="s">
        <v>340</v>
      </c>
      <c r="C30" s="36" t="s">
        <v>341</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346</v>
      </c>
      <c r="B31" s="16" t="s">
        <v>347</v>
      </c>
      <c r="C31" s="36" t="s">
        <v>348</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350</v>
      </c>
      <c r="B32" s="16" t="s">
        <v>351</v>
      </c>
      <c r="C32" s="36" t="s">
        <v>352</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353</v>
      </c>
      <c r="B33" s="36" t="s">
        <v>354</v>
      </c>
      <c r="C33" s="36" t="s">
        <v>355</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356</v>
      </c>
      <c r="B34" s="36" t="s">
        <v>357</v>
      </c>
      <c r="C34" s="36" t="s">
        <v>358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359</v>
      </c>
      <c r="B35" s="36" t="s">
        <v>360</v>
      </c>
      <c r="C35" s="36" t="s">
        <v>361</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362</v>
      </c>
      <c r="B36" s="36" t="s">
        <v>363</v>
      </c>
      <c r="C36" s="36" t="s">
        <v>364</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366</v>
      </c>
      <c r="B37" s="36" t="s">
        <v>367</v>
      </c>
      <c r="C37" s="36" t="s">
        <v>368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369</v>
      </c>
      <c r="B38" s="16" t="s">
        <v>370</v>
      </c>
      <c r="C38" s="36" t="s">
        <v>371</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372</v>
      </c>
      <c r="B39" s="16" t="s">
        <v>373</v>
      </c>
      <c r="C39" s="36" t="s">
        <v>374</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375</v>
      </c>
      <c r="B40" s="16" t="s">
        <v>376</v>
      </c>
      <c r="C40" s="36" t="s">
        <v>377</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378</v>
      </c>
      <c r="B41" s="16" t="s">
        <v>379</v>
      </c>
      <c r="C41" s="36" t="s">
        <v>380</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381</v>
      </c>
      <c r="B42" s="40" t="s">
        <v>382</v>
      </c>
      <c r="C42" s="40" t="s">
        <v>383</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uq+A72ntYWA7BCTYX4D+CWabCxiiF09f7M4Sx5SrU8AzrQ4WggfegzJt/qrVKbT44niuv2VRuA+VuUccCZeIFQ==" saltValue="77iSFqaQzytiqAOGklve4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9BB5A2C-E86D-4884-A3BE-DE5F09F785C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782BE8C4-DFF7-4D0F-854A-B142475EA28C}">
          <x14:formula1>
            <xm:f>'Set Values'!$H$3:$H$12</xm:f>
          </x14:formula1>
          <xm:sqref>E18:CZ18</xm:sqref>
        </x14:dataValidation>
        <x14:dataValidation type="list" allowBlank="1" showInputMessage="1" xr:uid="{7544A966-BB09-4B69-967B-C5824767E572}">
          <x14:formula1>
            <xm:f>'Set Values'!$K$3:$K$10</xm:f>
          </x14:formula1>
          <xm:sqref>E23:L23</xm:sqref>
        </x14:dataValidation>
        <x14:dataValidation type="list" allowBlank="1" showInputMessage="1" prompt="To enter free text, select cell and type - do not click into cell" xr:uid="{B9DEF982-CFD8-4D5F-9DDA-D2A7197DD3E3}">
          <x14:formula1>
            <xm:f>'Set Values'!$G$3:$G$14</xm:f>
          </x14:formula1>
          <xm:sqref>E16:CZ16</xm:sqref>
        </x14:dataValidation>
        <x14:dataValidation type="list" allowBlank="1" showInputMessage="1" showErrorMessage="1" xr:uid="{F03198FA-E6E2-45A5-B397-67AB0451A84F}">
          <x14:formula1>
            <xm:f>'Set Values'!$L$3:$L$5</xm:f>
          </x14:formula1>
          <xm:sqref>E24:L24</xm:sqref>
        </x14:dataValidation>
        <x14:dataValidation type="list" allowBlank="1" showInputMessage="1" showErrorMessage="1" xr:uid="{2ADCCD5F-91E5-4DCB-B871-AE922A5B18F8}">
          <x14:formula1>
            <xm:f>'Set Values'!$M$3:$M$4</xm:f>
          </x14:formula1>
          <xm:sqref>E31:AR31 E38:AR38</xm:sqref>
        </x14:dataValidation>
        <x14:dataValidation type="list" allowBlank="1" showInputMessage="1" prompt="To enter free text, select cell and type - do not click into cell" xr:uid="{D640F519-4DD8-48F0-B382-9E90F5AEFA87}">
          <x14:formula1>
            <xm:f>'Set Values'!$F$3:$F$12</xm:f>
          </x14:formula1>
          <xm:sqref>E14:CZ14</xm:sqref>
        </x14:dataValidation>
        <x14:dataValidation type="list" allowBlank="1" showInputMessage="1" prompt="To enter free text, select cell and type - do not click into cell" xr:uid="{27D8D145-55D4-4E2B-8F37-A781F8F83E66}">
          <x14:formula1>
            <xm:f>'Set Values'!$I$3:$I$7</xm:f>
          </x14:formula1>
          <xm:sqref>E17:CZ17</xm:sqref>
        </x14:dataValidation>
        <x14:dataValidation type="list" allowBlank="1" showInputMessage="1" xr:uid="{D40D5A2D-BB2D-4789-A425-60CD2B973D9B}">
          <x14:formula1>
            <xm:f>'Set Values'!$I$3:$I$7</xm:f>
          </x14:formula1>
          <xm:sqref>E19:CZ19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065E-0299-48F3-A8D4-B0D41D670C62}">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159</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160</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161</v>
      </c>
      <c r="B3" s="122"/>
      <c r="C3" s="123" t="str">
        <f>IF('I_State&amp;Prog_Info'!Q15="","[Program 13]",'I_State&amp;Prog_Info'!Q15)</f>
        <v>[Program 13]</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8" t="s">
        <v>162</v>
      </c>
      <c r="B4" s="169"/>
      <c r="C4" s="69" t="str">
        <f>IF('I_State&amp;Prog_Info'!Q17="","(Placeholder for plan type)",'I_State&amp;Prog_Info'!Q17)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8" t="s">
        <v>163</v>
      </c>
      <c r="B5" s="169"/>
      <c r="C5" s="69" t="str">
        <f>IF('I_State&amp;Prog_Info'!Q59="","(Placeholder for providers)",'I_State&amp;Prog_Info'!Q59)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8" t="s">
        <v>164</v>
      </c>
      <c r="B6" s="169"/>
      <c r="C6" s="70" t="str">
        <f>IF('I_State&amp;Prog_Info'!Q39="","(Placeholder for separate analysis and results document)",'I_State&amp;Prog_Info'!Q39)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8" t="s">
        <v>165</v>
      </c>
      <c r="B7" s="169"/>
      <c r="C7" s="70" t="str">
        <f>IF('I_State&amp;Prog_Info'!Q40="","(Placeholder for separate analysis and results document)",'I_State&amp;Prog_Info'!Q40)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72" t="s">
        <v>166</v>
      </c>
      <c r="B8" s="173"/>
      <c r="C8" s="71" t="str">
        <f>IF('I_State&amp;Prog_Info'!Q41="","(Placeholder for separate analysis and results document)",'I_State&amp;Prog_Info'!Q41)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70" t="s">
        <v>167</v>
      </c>
      <c r="B9" s="170"/>
      <c r="C9" s="170"/>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1" t="s">
        <v>168</v>
      </c>
      <c r="B11" s="171"/>
      <c r="C11" s="171"/>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55" t="s">
        <v>169</v>
      </c>
      <c r="B12" s="155"/>
      <c r="C12" s="155"/>
      <c r="D12" s="136"/>
      <c r="E12" s="124" t="s">
        <v>170</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7.6" x14ac:dyDescent="0.25">
      <c r="A14" s="54" t="s">
        <v>271</v>
      </c>
      <c r="B14" s="36" t="s">
        <v>272</v>
      </c>
      <c r="C14" s="16" t="s">
        <v>273</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292</v>
      </c>
      <c r="B16" s="36" t="s">
        <v>293</v>
      </c>
      <c r="C16" s="36" t="s">
        <v>294</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298</v>
      </c>
      <c r="B17" s="55" t="s">
        <v>299</v>
      </c>
      <c r="C17" s="22" t="s">
        <v>300</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302</v>
      </c>
      <c r="B18" s="40" t="s">
        <v>303</v>
      </c>
      <c r="C18" s="21" t="s">
        <v>304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71" t="s">
        <v>309</v>
      </c>
      <c r="B20" s="171"/>
      <c r="C20" s="171"/>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8" t="s">
        <v>310</v>
      </c>
      <c r="B21" s="158"/>
      <c r="C21" s="158"/>
      <c r="D21" s="136"/>
      <c r="E21" s="124" t="s">
        <v>311</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312</v>
      </c>
      <c r="F22" s="62" t="s">
        <v>313</v>
      </c>
      <c r="G22" s="62" t="s">
        <v>314</v>
      </c>
      <c r="H22" s="62" t="s">
        <v>315</v>
      </c>
      <c r="I22" s="62" t="s">
        <v>316</v>
      </c>
      <c r="J22" s="62" t="s">
        <v>317</v>
      </c>
      <c r="K22" s="62" t="s">
        <v>318</v>
      </c>
      <c r="L22" s="62" t="s">
        <v>319</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320</v>
      </c>
      <c r="B23" s="36" t="s">
        <v>321</v>
      </c>
      <c r="C23" s="36" t="s">
        <v>322</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326</v>
      </c>
      <c r="B24" s="64" t="s">
        <v>327</v>
      </c>
      <c r="C24" s="64" t="s">
        <v>328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330</v>
      </c>
      <c r="B25" s="40" t="s">
        <v>331</v>
      </c>
      <c r="C25" s="40" t="s">
        <v>332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7" t="s">
        <v>336</v>
      </c>
      <c r="B27" s="167"/>
      <c r="C27" s="167"/>
      <c r="D27" s="2"/>
      <c r="E27" s="5"/>
      <c r="F27" s="5"/>
      <c r="G27" s="5"/>
      <c r="H27" s="5"/>
      <c r="I27" s="5"/>
      <c r="J27" s="5"/>
      <c r="K27" s="5"/>
      <c r="L27" s="5"/>
    </row>
    <row r="28" spans="1:104" ht="36" customHeight="1" x14ac:dyDescent="0.25">
      <c r="A28" s="165" t="s">
        <v>337</v>
      </c>
      <c r="B28" s="166"/>
      <c r="C28" s="166"/>
      <c r="D28" s="49"/>
      <c r="E28" s="124" t="s">
        <v>338</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339</v>
      </c>
      <c r="B30" s="16" t="s">
        <v>340</v>
      </c>
      <c r="C30" s="36" t="s">
        <v>341</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346</v>
      </c>
      <c r="B31" s="16" t="s">
        <v>347</v>
      </c>
      <c r="C31" s="36" t="s">
        <v>348</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350</v>
      </c>
      <c r="B32" s="16" t="s">
        <v>351</v>
      </c>
      <c r="C32" s="36" t="s">
        <v>352</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353</v>
      </c>
      <c r="B33" s="36" t="s">
        <v>354</v>
      </c>
      <c r="C33" s="36" t="s">
        <v>355</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356</v>
      </c>
      <c r="B34" s="36" t="s">
        <v>357</v>
      </c>
      <c r="C34" s="36" t="s">
        <v>358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359</v>
      </c>
      <c r="B35" s="36" t="s">
        <v>360</v>
      </c>
      <c r="C35" s="36" t="s">
        <v>361</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362</v>
      </c>
      <c r="B36" s="36" t="s">
        <v>363</v>
      </c>
      <c r="C36" s="36" t="s">
        <v>364</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366</v>
      </c>
      <c r="B37" s="36" t="s">
        <v>367</v>
      </c>
      <c r="C37" s="36" t="s">
        <v>368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369</v>
      </c>
      <c r="B38" s="16" t="s">
        <v>370</v>
      </c>
      <c r="C38" s="36" t="s">
        <v>371</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372</v>
      </c>
      <c r="B39" s="16" t="s">
        <v>373</v>
      </c>
      <c r="C39" s="36" t="s">
        <v>374</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375</v>
      </c>
      <c r="B40" s="16" t="s">
        <v>376</v>
      </c>
      <c r="C40" s="36" t="s">
        <v>377</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378</v>
      </c>
      <c r="B41" s="16" t="s">
        <v>379</v>
      </c>
      <c r="C41" s="36" t="s">
        <v>380</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381</v>
      </c>
      <c r="B42" s="40" t="s">
        <v>382</v>
      </c>
      <c r="C42" s="40" t="s">
        <v>383</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yg6fuPX3k7NwxR/ITO3StvFW05bo25kideogmtcrNbXYSRhUQqeB5U+/7IPMQCke6taDyNqDGUZk/7LWxHw1nA==" saltValue="2cESYK3RmeX4PRMyDCK7Z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DA890EE7-48E3-4485-9FF8-BE0D9FFDCBCE}"/>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3DEED02-B3F6-4FC7-B129-761C42173015}">
          <x14:formula1>
            <xm:f>'Set Values'!$I$3:$I$7</xm:f>
          </x14:formula1>
          <xm:sqref>E19:CZ19</xm:sqref>
        </x14:dataValidation>
        <x14:dataValidation type="list" allowBlank="1" showInputMessage="1" prompt="To enter free text, select cell and type - do not click into cell" xr:uid="{811231D5-2F25-40B5-B08A-FC9A01341124}">
          <x14:formula1>
            <xm:f>'Set Values'!$I$3:$I$7</xm:f>
          </x14:formula1>
          <xm:sqref>E17:CZ17</xm:sqref>
        </x14:dataValidation>
        <x14:dataValidation type="list" allowBlank="1" showInputMessage="1" prompt="To enter free text, select cell and type - do not click into cell" xr:uid="{1F6D212C-96C4-4A05-A207-C07AF47115CD}">
          <x14:formula1>
            <xm:f>'Set Values'!$F$3:$F$12</xm:f>
          </x14:formula1>
          <xm:sqref>E14:CZ14</xm:sqref>
        </x14:dataValidation>
        <x14:dataValidation type="list" allowBlank="1" showInputMessage="1" showErrorMessage="1" xr:uid="{34AAEC27-1C09-4466-9994-AEE4934331DC}">
          <x14:formula1>
            <xm:f>'Set Values'!$M$3:$M$4</xm:f>
          </x14:formula1>
          <xm:sqref>E31:AR31 E38:AR38</xm:sqref>
        </x14:dataValidation>
        <x14:dataValidation type="list" allowBlank="1" showInputMessage="1" showErrorMessage="1" xr:uid="{43A0341F-BAB8-48F6-AB69-2E9BC0E49860}">
          <x14:formula1>
            <xm:f>'Set Values'!$L$3:$L$5</xm:f>
          </x14:formula1>
          <xm:sqref>E24:L24</xm:sqref>
        </x14:dataValidation>
        <x14:dataValidation type="list" allowBlank="1" showInputMessage="1" prompt="To enter free text, select cell and type - do not click into cell" xr:uid="{CA63D461-A80C-4CEA-8381-4CBAD21BD321}">
          <x14:formula1>
            <xm:f>'Set Values'!$G$3:$G$14</xm:f>
          </x14:formula1>
          <xm:sqref>E16:CZ16</xm:sqref>
        </x14:dataValidation>
        <x14:dataValidation type="list" allowBlank="1" showInputMessage="1" xr:uid="{CD19943E-7738-4CB6-BC76-11AE611F9C89}">
          <x14:formula1>
            <xm:f>'Set Values'!$K$3:$K$10</xm:f>
          </x14:formula1>
          <xm:sqref>E23:L23</xm:sqref>
        </x14:dataValidation>
        <x14:dataValidation type="list" allowBlank="1" showInputMessage="1" prompt="To enter free text, select cell and type - do not click into cell" xr:uid="{3EC7EB71-CB40-4C3E-983A-974C6680E963}">
          <x14:formula1>
            <xm:f>'Set Values'!$H$3:$H$12</xm:f>
          </x14:formula1>
          <xm:sqref>E18:CZ18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479C-46D7-4C2F-922F-C8DB305670C1}">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159</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160</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161</v>
      </c>
      <c r="B3" s="122"/>
      <c r="C3" s="123" t="str">
        <f>IF('I_State&amp;Prog_Info'!R15="","[Program 14]",'I_State&amp;Prog_Info'!R15)</f>
        <v>[Program 14]</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8" t="s">
        <v>162</v>
      </c>
      <c r="B4" s="169"/>
      <c r="C4" s="69" t="str">
        <f>IF('I_State&amp;Prog_Info'!R17="","(Placeholder for plan type)",'I_State&amp;Prog_Info'!R17)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8" t="s">
        <v>163</v>
      </c>
      <c r="B5" s="169"/>
      <c r="C5" s="69" t="str">
        <f>IF('I_State&amp;Prog_Info'!R59="","(Placeholder for providers)",'I_State&amp;Prog_Info'!R59)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8" t="s">
        <v>164</v>
      </c>
      <c r="B6" s="169"/>
      <c r="C6" s="70" t="str">
        <f>IF('I_State&amp;Prog_Info'!R39="","(Placeholder for separate analysis and results document)",'I_State&amp;Prog_Info'!R39)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8" t="s">
        <v>165</v>
      </c>
      <c r="B7" s="169"/>
      <c r="C7" s="70" t="str">
        <f>IF('I_State&amp;Prog_Info'!R40="","(Placeholder for separate analysis and results document)",'I_State&amp;Prog_Info'!R40)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72" t="s">
        <v>166</v>
      </c>
      <c r="B8" s="173"/>
      <c r="C8" s="71" t="str">
        <f>IF('I_State&amp;Prog_Info'!R41="","(Placeholder for separate analysis and results document)",'I_State&amp;Prog_Info'!R41)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70" t="s">
        <v>167</v>
      </c>
      <c r="B9" s="170"/>
      <c r="C9" s="170"/>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1" t="s">
        <v>168</v>
      </c>
      <c r="B11" s="171"/>
      <c r="C11" s="171"/>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55" t="s">
        <v>169</v>
      </c>
      <c r="B12" s="155"/>
      <c r="C12" s="155"/>
      <c r="D12" s="136"/>
      <c r="E12" s="124" t="s">
        <v>170</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7.6" x14ac:dyDescent="0.25">
      <c r="A14" s="54" t="s">
        <v>271</v>
      </c>
      <c r="B14" s="36" t="s">
        <v>272</v>
      </c>
      <c r="C14" s="16" t="s">
        <v>273</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292</v>
      </c>
      <c r="B16" s="36" t="s">
        <v>293</v>
      </c>
      <c r="C16" s="36" t="s">
        <v>294</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298</v>
      </c>
      <c r="B17" s="55" t="s">
        <v>299</v>
      </c>
      <c r="C17" s="22" t="s">
        <v>300</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302</v>
      </c>
      <c r="B18" s="40" t="s">
        <v>303</v>
      </c>
      <c r="C18" s="21" t="s">
        <v>304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71" t="s">
        <v>309</v>
      </c>
      <c r="B20" s="171"/>
      <c r="C20" s="171"/>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8" t="s">
        <v>310</v>
      </c>
      <c r="B21" s="158"/>
      <c r="C21" s="158"/>
      <c r="D21" s="136"/>
      <c r="E21" s="124" t="s">
        <v>311</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312</v>
      </c>
      <c r="F22" s="62" t="s">
        <v>313</v>
      </c>
      <c r="G22" s="62" t="s">
        <v>314</v>
      </c>
      <c r="H22" s="62" t="s">
        <v>315</v>
      </c>
      <c r="I22" s="62" t="s">
        <v>316</v>
      </c>
      <c r="J22" s="62" t="s">
        <v>317</v>
      </c>
      <c r="K22" s="62" t="s">
        <v>318</v>
      </c>
      <c r="L22" s="62" t="s">
        <v>319</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320</v>
      </c>
      <c r="B23" s="36" t="s">
        <v>321</v>
      </c>
      <c r="C23" s="36" t="s">
        <v>322</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326</v>
      </c>
      <c r="B24" s="64" t="s">
        <v>327</v>
      </c>
      <c r="C24" s="64" t="s">
        <v>328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330</v>
      </c>
      <c r="B25" s="40" t="s">
        <v>331</v>
      </c>
      <c r="C25" s="40" t="s">
        <v>332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7" t="s">
        <v>336</v>
      </c>
      <c r="B27" s="167"/>
      <c r="C27" s="167"/>
      <c r="D27" s="2"/>
      <c r="E27" s="5"/>
      <c r="F27" s="5"/>
      <c r="G27" s="5"/>
      <c r="H27" s="5"/>
      <c r="I27" s="5"/>
      <c r="J27" s="5"/>
      <c r="K27" s="5"/>
      <c r="L27" s="5"/>
    </row>
    <row r="28" spans="1:104" ht="36" customHeight="1" x14ac:dyDescent="0.25">
      <c r="A28" s="165" t="s">
        <v>337</v>
      </c>
      <c r="B28" s="166"/>
      <c r="C28" s="166"/>
      <c r="D28" s="49"/>
      <c r="E28" s="124" t="s">
        <v>338</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339</v>
      </c>
      <c r="B30" s="16" t="s">
        <v>340</v>
      </c>
      <c r="C30" s="36" t="s">
        <v>341</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346</v>
      </c>
      <c r="B31" s="16" t="s">
        <v>347</v>
      </c>
      <c r="C31" s="36" t="s">
        <v>348</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350</v>
      </c>
      <c r="B32" s="16" t="s">
        <v>351</v>
      </c>
      <c r="C32" s="36" t="s">
        <v>352</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353</v>
      </c>
      <c r="B33" s="36" t="s">
        <v>354</v>
      </c>
      <c r="C33" s="36" t="s">
        <v>355</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356</v>
      </c>
      <c r="B34" s="36" t="s">
        <v>357</v>
      </c>
      <c r="C34" s="36" t="s">
        <v>358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359</v>
      </c>
      <c r="B35" s="36" t="s">
        <v>360</v>
      </c>
      <c r="C35" s="36" t="s">
        <v>361</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362</v>
      </c>
      <c r="B36" s="36" t="s">
        <v>363</v>
      </c>
      <c r="C36" s="36" t="s">
        <v>364</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366</v>
      </c>
      <c r="B37" s="36" t="s">
        <v>367</v>
      </c>
      <c r="C37" s="36" t="s">
        <v>368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369</v>
      </c>
      <c r="B38" s="16" t="s">
        <v>370</v>
      </c>
      <c r="C38" s="36" t="s">
        <v>371</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372</v>
      </c>
      <c r="B39" s="16" t="s">
        <v>373</v>
      </c>
      <c r="C39" s="36" t="s">
        <v>374</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375</v>
      </c>
      <c r="B40" s="16" t="s">
        <v>376</v>
      </c>
      <c r="C40" s="36" t="s">
        <v>377</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378</v>
      </c>
      <c r="B41" s="16" t="s">
        <v>379</v>
      </c>
      <c r="C41" s="36" t="s">
        <v>380</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381</v>
      </c>
      <c r="B42" s="40" t="s">
        <v>382</v>
      </c>
      <c r="C42" s="40" t="s">
        <v>383</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woRvq6Whzm4ZvhA1QGe0FY0hx+3Jha7tkXOaVw/OhOD3SUl5xbtiKFsto3HFCrQ898oN4KsLvFJTMFYKDzBijQ==" saltValue="eBvXt+xUsYQ4hBpx15hLU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52AA2F6-6006-456A-B455-97314E6BB03C}"/>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69EF03AA-8A57-4612-A575-2EF2089F58A0}">
          <x14:formula1>
            <xm:f>'Set Values'!$H$3:$H$12</xm:f>
          </x14:formula1>
          <xm:sqref>E18:CZ18</xm:sqref>
        </x14:dataValidation>
        <x14:dataValidation type="list" allowBlank="1" showInputMessage="1" xr:uid="{4BDAF948-DE56-451F-A4A6-CA36D1C06A84}">
          <x14:formula1>
            <xm:f>'Set Values'!$K$3:$K$10</xm:f>
          </x14:formula1>
          <xm:sqref>E23:L23</xm:sqref>
        </x14:dataValidation>
        <x14:dataValidation type="list" allowBlank="1" showInputMessage="1" prompt="To enter free text, select cell and type - do not click into cell" xr:uid="{F25AD7E9-B066-4653-A039-DA36B6249E81}">
          <x14:formula1>
            <xm:f>'Set Values'!$G$3:$G$14</xm:f>
          </x14:formula1>
          <xm:sqref>E16:CZ16</xm:sqref>
        </x14:dataValidation>
        <x14:dataValidation type="list" allowBlank="1" showInputMessage="1" showErrorMessage="1" xr:uid="{25765A14-32E8-41AF-875D-E14979D7CF2F}">
          <x14:formula1>
            <xm:f>'Set Values'!$L$3:$L$5</xm:f>
          </x14:formula1>
          <xm:sqref>E24:L24</xm:sqref>
        </x14:dataValidation>
        <x14:dataValidation type="list" allowBlank="1" showInputMessage="1" showErrorMessage="1" xr:uid="{6157F71B-8236-4EDD-A436-B0119E63C871}">
          <x14:formula1>
            <xm:f>'Set Values'!$M$3:$M$4</xm:f>
          </x14:formula1>
          <xm:sqref>E31:AR31 E38:AR38</xm:sqref>
        </x14:dataValidation>
        <x14:dataValidation type="list" allowBlank="1" showInputMessage="1" prompt="To enter free text, select cell and type - do not click into cell" xr:uid="{E3DECB77-DA2D-418F-BBA5-96D78E90CEF1}">
          <x14:formula1>
            <xm:f>'Set Values'!$F$3:$F$12</xm:f>
          </x14:formula1>
          <xm:sqref>E14:CZ14</xm:sqref>
        </x14:dataValidation>
        <x14:dataValidation type="list" allowBlank="1" showInputMessage="1" prompt="To enter free text, select cell and type - do not click into cell" xr:uid="{5FD438B2-B2C2-4D6B-BF27-CA08C0FA107D}">
          <x14:formula1>
            <xm:f>'Set Values'!$I$3:$I$7</xm:f>
          </x14:formula1>
          <xm:sqref>E17:CZ17</xm:sqref>
        </x14:dataValidation>
        <x14:dataValidation type="list" allowBlank="1" showInputMessage="1" xr:uid="{F79C7EF8-08DA-471B-863D-5229E0C762B9}">
          <x14:formula1>
            <xm:f>'Set Values'!$I$3:$I$7</xm:f>
          </x14:formula1>
          <xm:sqref>E19:CZ19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AFE74-3590-4251-A4B5-7F366DEF7DEB}">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159</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160</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161</v>
      </c>
      <c r="B3" s="122"/>
      <c r="C3" s="123" t="str">
        <f>IF('I_State&amp;Prog_Info'!S15="","[Program 15]",'I_State&amp;Prog_Info'!S15)</f>
        <v>[Program 15]</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8" t="s">
        <v>162</v>
      </c>
      <c r="B4" s="169"/>
      <c r="C4" s="69" t="str">
        <f>IF('I_State&amp;Prog_Info'!S17="","(Placeholder for plan type)",'I_State&amp;Prog_Info'!S17)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8" t="s">
        <v>163</v>
      </c>
      <c r="B5" s="169"/>
      <c r="C5" s="69" t="str">
        <f>IF('I_State&amp;Prog_Info'!S59="","(Placeholder for providers)",'I_State&amp;Prog_Info'!S59)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8" t="s">
        <v>164</v>
      </c>
      <c r="B6" s="169"/>
      <c r="C6" s="70" t="str">
        <f>IF('I_State&amp;Prog_Info'!S39="","(Placeholder for separate analysis and results document)",'I_State&amp;Prog_Info'!S39)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8" t="s">
        <v>165</v>
      </c>
      <c r="B7" s="169"/>
      <c r="C7" s="70" t="str">
        <f>IF('I_State&amp;Prog_Info'!S40="","(Placeholder for separate analysis and results document)",'I_State&amp;Prog_Info'!S40)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72" t="s">
        <v>166</v>
      </c>
      <c r="B8" s="173"/>
      <c r="C8" s="71" t="str">
        <f>IF('I_State&amp;Prog_Info'!S41="","(Placeholder for separate analysis and results document)",'I_State&amp;Prog_Info'!S41)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70" t="s">
        <v>167</v>
      </c>
      <c r="B9" s="170"/>
      <c r="C9" s="170"/>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1" t="s">
        <v>168</v>
      </c>
      <c r="B11" s="171"/>
      <c r="C11" s="171"/>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55" t="s">
        <v>169</v>
      </c>
      <c r="B12" s="155"/>
      <c r="C12" s="155"/>
      <c r="D12" s="136"/>
      <c r="E12" s="124" t="s">
        <v>170</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7.6" x14ac:dyDescent="0.25">
      <c r="A14" s="54" t="s">
        <v>271</v>
      </c>
      <c r="B14" s="36" t="s">
        <v>272</v>
      </c>
      <c r="C14" s="16" t="s">
        <v>273</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292</v>
      </c>
      <c r="B16" s="36" t="s">
        <v>293</v>
      </c>
      <c r="C16" s="36" t="s">
        <v>294</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298</v>
      </c>
      <c r="B17" s="55" t="s">
        <v>299</v>
      </c>
      <c r="C17" s="22" t="s">
        <v>300</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302</v>
      </c>
      <c r="B18" s="40" t="s">
        <v>303</v>
      </c>
      <c r="C18" s="21" t="s">
        <v>304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71" t="s">
        <v>309</v>
      </c>
      <c r="B20" s="171"/>
      <c r="C20" s="171"/>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8" t="s">
        <v>310</v>
      </c>
      <c r="B21" s="158"/>
      <c r="C21" s="158"/>
      <c r="D21" s="136"/>
      <c r="E21" s="124" t="s">
        <v>311</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312</v>
      </c>
      <c r="F22" s="62" t="s">
        <v>313</v>
      </c>
      <c r="G22" s="62" t="s">
        <v>314</v>
      </c>
      <c r="H22" s="62" t="s">
        <v>315</v>
      </c>
      <c r="I22" s="62" t="s">
        <v>316</v>
      </c>
      <c r="J22" s="62" t="s">
        <v>317</v>
      </c>
      <c r="K22" s="62" t="s">
        <v>318</v>
      </c>
      <c r="L22" s="62" t="s">
        <v>319</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320</v>
      </c>
      <c r="B23" s="36" t="s">
        <v>321</v>
      </c>
      <c r="C23" s="36" t="s">
        <v>322</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326</v>
      </c>
      <c r="B24" s="64" t="s">
        <v>327</v>
      </c>
      <c r="C24" s="64" t="s">
        <v>328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330</v>
      </c>
      <c r="B25" s="40" t="s">
        <v>331</v>
      </c>
      <c r="C25" s="40" t="s">
        <v>332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7" t="s">
        <v>336</v>
      </c>
      <c r="B27" s="167"/>
      <c r="C27" s="167"/>
      <c r="D27" s="2"/>
      <c r="E27" s="5"/>
      <c r="F27" s="5"/>
      <c r="G27" s="5"/>
      <c r="H27" s="5"/>
      <c r="I27" s="5"/>
      <c r="J27" s="5"/>
      <c r="K27" s="5"/>
      <c r="L27" s="5"/>
    </row>
    <row r="28" spans="1:104" ht="36" customHeight="1" x14ac:dyDescent="0.25">
      <c r="A28" s="165" t="s">
        <v>337</v>
      </c>
      <c r="B28" s="166"/>
      <c r="C28" s="166"/>
      <c r="D28" s="49"/>
      <c r="E28" s="124" t="s">
        <v>338</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339</v>
      </c>
      <c r="B30" s="16" t="s">
        <v>340</v>
      </c>
      <c r="C30" s="36" t="s">
        <v>341</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346</v>
      </c>
      <c r="B31" s="16" t="s">
        <v>347</v>
      </c>
      <c r="C31" s="36" t="s">
        <v>348</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350</v>
      </c>
      <c r="B32" s="16" t="s">
        <v>351</v>
      </c>
      <c r="C32" s="36" t="s">
        <v>352</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353</v>
      </c>
      <c r="B33" s="36" t="s">
        <v>354</v>
      </c>
      <c r="C33" s="36" t="s">
        <v>355</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356</v>
      </c>
      <c r="B34" s="36" t="s">
        <v>357</v>
      </c>
      <c r="C34" s="36" t="s">
        <v>358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359</v>
      </c>
      <c r="B35" s="36" t="s">
        <v>360</v>
      </c>
      <c r="C35" s="36" t="s">
        <v>361</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362</v>
      </c>
      <c r="B36" s="36" t="s">
        <v>363</v>
      </c>
      <c r="C36" s="36" t="s">
        <v>364</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366</v>
      </c>
      <c r="B37" s="36" t="s">
        <v>367</v>
      </c>
      <c r="C37" s="36" t="s">
        <v>368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369</v>
      </c>
      <c r="B38" s="16" t="s">
        <v>370</v>
      </c>
      <c r="C38" s="36" t="s">
        <v>371</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372</v>
      </c>
      <c r="B39" s="16" t="s">
        <v>373</v>
      </c>
      <c r="C39" s="36" t="s">
        <v>374</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375</v>
      </c>
      <c r="B40" s="16" t="s">
        <v>376</v>
      </c>
      <c r="C40" s="36" t="s">
        <v>377</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378</v>
      </c>
      <c r="B41" s="16" t="s">
        <v>379</v>
      </c>
      <c r="C41" s="36" t="s">
        <v>380</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381</v>
      </c>
      <c r="B42" s="40" t="s">
        <v>382</v>
      </c>
      <c r="C42" s="40" t="s">
        <v>383</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1woHv7Vhb4ldyZq932DmFTXH4159LPQ0YHMSooaOTlLQ2icE4J8TvwAhQi8DHNEHeyDhGDFCW05AE0VkFeWIkQ==" saltValue="uxqu/d130pAi6DBx4MwAd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9A4CB9E3-70B8-478C-85B0-E1DBFD22D186}"/>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DCEC3A77-FCCC-4DB4-AB51-6E17B960399F}">
          <x14:formula1>
            <xm:f>'Set Values'!$I$3:$I$7</xm:f>
          </x14:formula1>
          <xm:sqref>E19:CZ19</xm:sqref>
        </x14:dataValidation>
        <x14:dataValidation type="list" allowBlank="1" showInputMessage="1" prompt="To enter free text, select cell and type - do not click into cell" xr:uid="{4A086885-A390-41CE-BD53-B5C7CC37A06E}">
          <x14:formula1>
            <xm:f>'Set Values'!$I$3:$I$7</xm:f>
          </x14:formula1>
          <xm:sqref>E17:CZ17</xm:sqref>
        </x14:dataValidation>
        <x14:dataValidation type="list" allowBlank="1" showInputMessage="1" prompt="To enter free text, select cell and type - do not click into cell" xr:uid="{B8B3420D-FF38-4693-82EC-11D5E377146F}">
          <x14:formula1>
            <xm:f>'Set Values'!$F$3:$F$12</xm:f>
          </x14:formula1>
          <xm:sqref>E14:CZ14</xm:sqref>
        </x14:dataValidation>
        <x14:dataValidation type="list" allowBlank="1" showInputMessage="1" showErrorMessage="1" xr:uid="{266FF4B5-2D4A-4032-9C4B-8FBF41A65BD6}">
          <x14:formula1>
            <xm:f>'Set Values'!$M$3:$M$4</xm:f>
          </x14:formula1>
          <xm:sqref>E31:AR31 E38:AR38</xm:sqref>
        </x14:dataValidation>
        <x14:dataValidation type="list" allowBlank="1" showInputMessage="1" showErrorMessage="1" xr:uid="{CDEAAE0A-DE50-4EA6-8290-6D1D56D93D15}">
          <x14:formula1>
            <xm:f>'Set Values'!$L$3:$L$5</xm:f>
          </x14:formula1>
          <xm:sqref>E24:L24</xm:sqref>
        </x14:dataValidation>
        <x14:dataValidation type="list" allowBlank="1" showInputMessage="1" prompt="To enter free text, select cell and type - do not click into cell" xr:uid="{1FED3CD0-F56C-4F50-9EEA-7C6BC8577E5D}">
          <x14:formula1>
            <xm:f>'Set Values'!$G$3:$G$14</xm:f>
          </x14:formula1>
          <xm:sqref>E16:CZ16</xm:sqref>
        </x14:dataValidation>
        <x14:dataValidation type="list" allowBlank="1" showInputMessage="1" xr:uid="{50EE3E41-5C97-455F-A6C5-B446E6A33875}">
          <x14:formula1>
            <xm:f>'Set Values'!$K$3:$K$10</xm:f>
          </x14:formula1>
          <xm:sqref>E23:L23</xm:sqref>
        </x14:dataValidation>
        <x14:dataValidation type="list" allowBlank="1" showInputMessage="1" prompt="To enter free text, select cell and type - do not click into cell" xr:uid="{52866B1A-A1F4-4B6D-8AB0-A060D4F47A62}">
          <x14:formula1>
            <xm:f>'Set Values'!$H$3:$H$12</xm:f>
          </x14:formula1>
          <xm:sqref>E18:CZ18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V53"/>
  <sheetViews>
    <sheetView zoomScale="80" zoomScaleNormal="80" workbookViewId="0">
      <selection activeCell="E2" sqref="E2"/>
    </sheetView>
  </sheetViews>
  <sheetFormatPr defaultColWidth="9.44140625" defaultRowHeight="13.8" x14ac:dyDescent="0.25"/>
  <cols>
    <col min="1" max="1" width="9.44140625" style="25"/>
    <col min="2" max="2" width="19.44140625" style="25" customWidth="1"/>
    <col min="3" max="3" width="9.44140625" style="25"/>
    <col min="4" max="5" width="21.44140625" style="25" customWidth="1"/>
    <col min="6" max="6" width="21.44140625" style="8" customWidth="1"/>
    <col min="7" max="7" width="19" style="8" customWidth="1"/>
    <col min="8" max="8" width="19.5546875" style="8" customWidth="1"/>
    <col min="9" max="9" width="18.44140625" style="8" customWidth="1"/>
    <col min="10" max="10" width="19.5546875" style="24" customWidth="1"/>
    <col min="11" max="12" width="18.44140625" style="8" customWidth="1"/>
    <col min="13" max="13" width="30.109375" style="8" customWidth="1"/>
    <col min="14" max="14" width="12.44140625" style="8" customWidth="1"/>
    <col min="15" max="22" width="12.44140625" style="10" customWidth="1"/>
    <col min="23" max="16384" width="9.44140625" style="5"/>
  </cols>
  <sheetData>
    <row r="1" spans="1:22" ht="14.4" thickBot="1" x14ac:dyDescent="0.3">
      <c r="A1" s="58" t="s">
        <v>397</v>
      </c>
      <c r="B1" s="59"/>
      <c r="C1" s="5"/>
      <c r="D1" s="5"/>
      <c r="E1" s="5"/>
      <c r="F1" s="10"/>
      <c r="G1" s="26"/>
      <c r="H1" s="26"/>
      <c r="I1" s="26"/>
      <c r="J1" s="23"/>
      <c r="K1" s="26"/>
      <c r="L1" s="26"/>
      <c r="M1" s="26"/>
      <c r="N1" s="10"/>
    </row>
    <row r="2" spans="1:22" s="11" customFormat="1" ht="28.2" thickBot="1" x14ac:dyDescent="0.35">
      <c r="A2" s="12" t="s">
        <v>398</v>
      </c>
      <c r="B2" s="12" t="s">
        <v>51</v>
      </c>
      <c r="C2" s="12" t="s">
        <v>399</v>
      </c>
      <c r="D2" s="12" t="s">
        <v>400</v>
      </c>
      <c r="E2" s="12" t="s">
        <v>401</v>
      </c>
      <c r="F2" s="12" t="s">
        <v>272</v>
      </c>
      <c r="G2" s="13" t="s">
        <v>402</v>
      </c>
      <c r="H2" s="13" t="s">
        <v>403</v>
      </c>
      <c r="I2" s="13" t="s">
        <v>404</v>
      </c>
      <c r="J2" s="13" t="s">
        <v>405</v>
      </c>
      <c r="K2" s="13" t="s">
        <v>406</v>
      </c>
      <c r="L2" s="13" t="s">
        <v>327</v>
      </c>
      <c r="M2" s="13" t="s">
        <v>407</v>
      </c>
      <c r="N2" s="13" t="s">
        <v>408</v>
      </c>
      <c r="O2" s="135"/>
      <c r="P2" s="135"/>
      <c r="Q2" s="135"/>
      <c r="R2" s="135"/>
      <c r="S2" s="135"/>
      <c r="T2" s="135"/>
      <c r="U2" s="135"/>
      <c r="V2" s="135"/>
    </row>
    <row r="3" spans="1:22" ht="55.2" x14ac:dyDescent="0.25">
      <c r="A3" s="17" t="s">
        <v>409</v>
      </c>
      <c r="B3" s="41" t="s">
        <v>410</v>
      </c>
      <c r="C3" s="19" t="s">
        <v>91</v>
      </c>
      <c r="D3" s="41" t="s">
        <v>411</v>
      </c>
      <c r="E3" s="41" t="s">
        <v>412</v>
      </c>
      <c r="F3" s="8" t="s">
        <v>413</v>
      </c>
      <c r="G3" s="8" t="s">
        <v>89</v>
      </c>
      <c r="H3" s="8" t="s">
        <v>305</v>
      </c>
      <c r="I3" s="8" t="s">
        <v>414</v>
      </c>
      <c r="J3" s="47" t="s">
        <v>312</v>
      </c>
      <c r="K3" s="8" t="s">
        <v>415</v>
      </c>
      <c r="L3" s="8" t="s">
        <v>329</v>
      </c>
      <c r="M3" s="8" t="s">
        <v>416</v>
      </c>
      <c r="N3" s="8" t="s">
        <v>77</v>
      </c>
    </row>
    <row r="4" spans="1:22" ht="71.25" customHeight="1" x14ac:dyDescent="0.25">
      <c r="A4" s="18" t="s">
        <v>417</v>
      </c>
      <c r="B4" s="41" t="s">
        <v>54</v>
      </c>
      <c r="C4" s="19" t="s">
        <v>122</v>
      </c>
      <c r="D4" s="41" t="s">
        <v>418</v>
      </c>
      <c r="E4" s="41" t="s">
        <v>419</v>
      </c>
      <c r="F4" s="8" t="s">
        <v>276</v>
      </c>
      <c r="G4" s="8" t="s">
        <v>93</v>
      </c>
      <c r="H4" s="8" t="s">
        <v>306</v>
      </c>
      <c r="I4" s="8" t="s">
        <v>386</v>
      </c>
      <c r="J4" s="47" t="s">
        <v>420</v>
      </c>
      <c r="K4" s="8" t="s">
        <v>421</v>
      </c>
      <c r="L4" s="8" t="s">
        <v>422</v>
      </c>
      <c r="M4" s="8" t="s">
        <v>349</v>
      </c>
      <c r="N4" s="8" t="s">
        <v>423</v>
      </c>
    </row>
    <row r="5" spans="1:22" ht="41.4" x14ac:dyDescent="0.25">
      <c r="A5" s="18" t="s">
        <v>424</v>
      </c>
      <c r="B5" s="41" t="s">
        <v>425</v>
      </c>
      <c r="C5" s="18"/>
      <c r="D5" s="18"/>
      <c r="E5" s="18"/>
      <c r="F5" s="8" t="s">
        <v>389</v>
      </c>
      <c r="G5" s="8" t="s">
        <v>96</v>
      </c>
      <c r="H5" s="8" t="s">
        <v>426</v>
      </c>
      <c r="I5" s="8" t="s">
        <v>301</v>
      </c>
      <c r="J5" s="47" t="s">
        <v>427</v>
      </c>
      <c r="K5" s="8" t="s">
        <v>428</v>
      </c>
      <c r="L5" s="8" t="s">
        <v>325</v>
      </c>
      <c r="N5" s="8" t="s">
        <v>429</v>
      </c>
    </row>
    <row r="6" spans="1:22" ht="41.4" x14ac:dyDescent="0.25">
      <c r="A6" s="18" t="s">
        <v>430</v>
      </c>
      <c r="B6" s="41" t="s">
        <v>431</v>
      </c>
      <c r="C6" s="18"/>
      <c r="D6" s="18"/>
      <c r="E6" s="18"/>
      <c r="F6" s="8" t="s">
        <v>432</v>
      </c>
      <c r="G6" s="8" t="s">
        <v>99</v>
      </c>
      <c r="H6" s="8" t="s">
        <v>307</v>
      </c>
      <c r="I6" s="8" t="s">
        <v>433</v>
      </c>
      <c r="J6" s="47" t="s">
        <v>434</v>
      </c>
      <c r="K6" s="8" t="s">
        <v>435</v>
      </c>
      <c r="N6" s="8" t="s">
        <v>436</v>
      </c>
    </row>
    <row r="7" spans="1:22" ht="55.2" x14ac:dyDescent="0.25">
      <c r="A7" s="18" t="s">
        <v>437</v>
      </c>
      <c r="B7" s="41" t="s">
        <v>438</v>
      </c>
      <c r="C7" s="18"/>
      <c r="D7" s="18"/>
      <c r="E7" s="18"/>
      <c r="F7" s="8" t="s">
        <v>439</v>
      </c>
      <c r="G7" s="8" t="s">
        <v>102</v>
      </c>
      <c r="H7" s="8" t="s">
        <v>440</v>
      </c>
      <c r="I7" s="9" t="s">
        <v>295</v>
      </c>
      <c r="J7" s="47" t="s">
        <v>316</v>
      </c>
      <c r="K7" s="8" t="s">
        <v>441</v>
      </c>
      <c r="N7" s="9" t="s">
        <v>295</v>
      </c>
    </row>
    <row r="8" spans="1:22" ht="55.2" x14ac:dyDescent="0.25">
      <c r="A8" s="18" t="s">
        <v>442</v>
      </c>
      <c r="B8" s="41" t="s">
        <v>443</v>
      </c>
      <c r="C8" s="18"/>
      <c r="D8" s="18"/>
      <c r="E8" s="18"/>
      <c r="F8" s="8" t="s">
        <v>278</v>
      </c>
      <c r="G8" s="8" t="s">
        <v>105</v>
      </c>
      <c r="H8" s="8" t="s">
        <v>444</v>
      </c>
      <c r="J8" s="47" t="s">
        <v>317</v>
      </c>
      <c r="K8" s="8" t="s">
        <v>445</v>
      </c>
    </row>
    <row r="9" spans="1:22" ht="55.2" x14ac:dyDescent="0.25">
      <c r="A9" s="18" t="s">
        <v>446</v>
      </c>
      <c r="B9" s="41" t="s">
        <v>447</v>
      </c>
      <c r="C9" s="18"/>
      <c r="D9" s="18"/>
      <c r="E9" s="18"/>
      <c r="F9" s="8" t="s">
        <v>274</v>
      </c>
      <c r="G9" s="8" t="s">
        <v>108</v>
      </c>
      <c r="H9" s="8" t="s">
        <v>448</v>
      </c>
      <c r="J9" s="47" t="s">
        <v>318</v>
      </c>
      <c r="K9" s="8" t="s">
        <v>325</v>
      </c>
    </row>
    <row r="10" spans="1:22" ht="55.2" x14ac:dyDescent="0.25">
      <c r="A10" s="18" t="s">
        <v>449</v>
      </c>
      <c r="B10" s="41" t="s">
        <v>450</v>
      </c>
      <c r="C10" s="18"/>
      <c r="D10" s="18"/>
      <c r="E10" s="18"/>
      <c r="F10" s="8" t="s">
        <v>275</v>
      </c>
      <c r="G10" s="8" t="s">
        <v>111</v>
      </c>
      <c r="H10" s="8" t="s">
        <v>451</v>
      </c>
      <c r="J10" s="48" t="s">
        <v>295</v>
      </c>
      <c r="K10" s="9" t="s">
        <v>295</v>
      </c>
    </row>
    <row r="11" spans="1:22" x14ac:dyDescent="0.25">
      <c r="A11" s="18" t="s">
        <v>452</v>
      </c>
      <c r="B11" s="18"/>
      <c r="C11" s="18"/>
      <c r="D11" s="18"/>
      <c r="E11" s="18"/>
      <c r="F11" s="8" t="s">
        <v>277</v>
      </c>
      <c r="G11" s="8" t="s">
        <v>114</v>
      </c>
      <c r="H11" s="8" t="s">
        <v>307</v>
      </c>
    </row>
    <row r="12" spans="1:22" ht="27.6" x14ac:dyDescent="0.25">
      <c r="A12" s="18" t="s">
        <v>453</v>
      </c>
      <c r="B12" s="18"/>
      <c r="C12" s="18"/>
      <c r="D12" s="18"/>
      <c r="E12" s="18"/>
      <c r="F12" s="9" t="s">
        <v>295</v>
      </c>
      <c r="G12" s="8" t="s">
        <v>117</v>
      </c>
      <c r="H12" s="9" t="s">
        <v>295</v>
      </c>
    </row>
    <row r="13" spans="1:22" x14ac:dyDescent="0.25">
      <c r="A13" s="18" t="s">
        <v>454</v>
      </c>
      <c r="B13" s="18"/>
      <c r="C13" s="18"/>
      <c r="D13" s="18"/>
      <c r="E13" s="18"/>
      <c r="G13" s="8" t="s">
        <v>120</v>
      </c>
    </row>
    <row r="14" spans="1:22" ht="27.6" x14ac:dyDescent="0.25">
      <c r="A14" s="18" t="s">
        <v>455</v>
      </c>
      <c r="B14" s="18"/>
      <c r="C14" s="18"/>
      <c r="D14" s="18"/>
      <c r="E14" s="18"/>
      <c r="G14" s="9" t="s">
        <v>295</v>
      </c>
    </row>
    <row r="15" spans="1:22" x14ac:dyDescent="0.25">
      <c r="A15" s="18" t="s">
        <v>456</v>
      </c>
      <c r="B15" s="18"/>
      <c r="C15" s="18"/>
      <c r="D15" s="18"/>
      <c r="E15" s="18"/>
    </row>
    <row r="16" spans="1:22" x14ac:dyDescent="0.25">
      <c r="A16" s="18" t="s">
        <v>45</v>
      </c>
      <c r="B16" s="18"/>
      <c r="C16" s="18"/>
      <c r="D16" s="18"/>
      <c r="E16" s="18"/>
    </row>
    <row r="17" spans="1:5" x14ac:dyDescent="0.25">
      <c r="A17" s="18" t="s">
        <v>457</v>
      </c>
      <c r="B17" s="18"/>
      <c r="C17" s="18"/>
      <c r="D17" s="18"/>
      <c r="E17" s="18"/>
    </row>
    <row r="18" spans="1:5" x14ac:dyDescent="0.25">
      <c r="A18" s="18" t="s">
        <v>458</v>
      </c>
      <c r="B18" s="18"/>
      <c r="C18" s="18"/>
      <c r="D18" s="18"/>
      <c r="E18" s="18"/>
    </row>
    <row r="19" spans="1:5" x14ac:dyDescent="0.25">
      <c r="A19" s="18" t="s">
        <v>459</v>
      </c>
      <c r="B19" s="18"/>
      <c r="C19" s="18"/>
      <c r="D19" s="18"/>
      <c r="E19" s="18"/>
    </row>
    <row r="20" spans="1:5" x14ac:dyDescent="0.25">
      <c r="A20" s="18" t="s">
        <v>460</v>
      </c>
      <c r="B20" s="18"/>
      <c r="C20" s="18"/>
      <c r="D20" s="18"/>
      <c r="E20" s="18"/>
    </row>
    <row r="21" spans="1:5" x14ac:dyDescent="0.25">
      <c r="A21" s="18" t="s">
        <v>461</v>
      </c>
      <c r="B21" s="18"/>
      <c r="C21" s="18"/>
      <c r="D21" s="18"/>
      <c r="E21" s="18"/>
    </row>
    <row r="22" spans="1:5" x14ac:dyDescent="0.25">
      <c r="A22" s="18" t="s">
        <v>462</v>
      </c>
      <c r="B22" s="18"/>
      <c r="C22" s="18"/>
      <c r="D22" s="18"/>
      <c r="E22" s="18"/>
    </row>
    <row r="23" spans="1:5" x14ac:dyDescent="0.25">
      <c r="A23" s="18" t="s">
        <v>463</v>
      </c>
      <c r="B23" s="18"/>
      <c r="C23" s="18"/>
      <c r="D23" s="18"/>
      <c r="E23" s="18"/>
    </row>
    <row r="24" spans="1:5" x14ac:dyDescent="0.25">
      <c r="A24" s="18" t="s">
        <v>464</v>
      </c>
      <c r="B24" s="18"/>
      <c r="C24" s="18"/>
      <c r="D24" s="18"/>
      <c r="E24" s="18"/>
    </row>
    <row r="25" spans="1:5" x14ac:dyDescent="0.25">
      <c r="A25" s="18" t="s">
        <v>465</v>
      </c>
      <c r="B25" s="18"/>
      <c r="C25" s="18"/>
      <c r="D25" s="18"/>
      <c r="E25" s="18"/>
    </row>
    <row r="26" spans="1:5" x14ac:dyDescent="0.25">
      <c r="A26" s="18" t="s">
        <v>466</v>
      </c>
      <c r="B26" s="18"/>
      <c r="C26" s="18"/>
      <c r="D26" s="18"/>
      <c r="E26" s="18"/>
    </row>
    <row r="27" spans="1:5" x14ac:dyDescent="0.25">
      <c r="A27" s="18" t="s">
        <v>467</v>
      </c>
      <c r="B27" s="18"/>
      <c r="C27" s="18"/>
      <c r="D27" s="18"/>
      <c r="E27" s="18"/>
    </row>
    <row r="28" spans="1:5" x14ac:dyDescent="0.25">
      <c r="A28" s="18" t="s">
        <v>468</v>
      </c>
      <c r="B28" s="18"/>
      <c r="C28" s="18"/>
      <c r="D28" s="18"/>
      <c r="E28" s="18"/>
    </row>
    <row r="29" spans="1:5" x14ac:dyDescent="0.25">
      <c r="A29" s="18" t="s">
        <v>469</v>
      </c>
      <c r="B29" s="18"/>
      <c r="C29" s="18"/>
      <c r="D29" s="18"/>
      <c r="E29" s="18"/>
    </row>
    <row r="30" spans="1:5" x14ac:dyDescent="0.25">
      <c r="A30" s="18" t="s">
        <v>470</v>
      </c>
      <c r="B30" s="18"/>
      <c r="C30" s="18"/>
      <c r="D30" s="18"/>
      <c r="E30" s="18"/>
    </row>
    <row r="31" spans="1:5" x14ac:dyDescent="0.25">
      <c r="A31" s="18" t="s">
        <v>471</v>
      </c>
      <c r="B31" s="18"/>
      <c r="C31" s="18"/>
      <c r="D31" s="18"/>
      <c r="E31" s="18"/>
    </row>
    <row r="32" spans="1:5" x14ac:dyDescent="0.25">
      <c r="A32" s="18" t="s">
        <v>472</v>
      </c>
      <c r="B32" s="18"/>
      <c r="C32" s="18"/>
      <c r="D32" s="18"/>
      <c r="E32" s="18"/>
    </row>
    <row r="33" spans="1:5" x14ac:dyDescent="0.25">
      <c r="A33" s="18" t="s">
        <v>473</v>
      </c>
      <c r="B33" s="18"/>
      <c r="C33" s="18"/>
      <c r="D33" s="18"/>
      <c r="E33" s="18"/>
    </row>
    <row r="34" spans="1:5" x14ac:dyDescent="0.25">
      <c r="A34" s="18" t="s">
        <v>474</v>
      </c>
      <c r="B34" s="18"/>
      <c r="C34" s="18"/>
      <c r="D34" s="18"/>
      <c r="E34" s="18"/>
    </row>
    <row r="35" spans="1:5" x14ac:dyDescent="0.25">
      <c r="A35" s="18" t="s">
        <v>475</v>
      </c>
      <c r="B35" s="18"/>
      <c r="C35" s="18"/>
      <c r="D35" s="18"/>
      <c r="E35" s="18"/>
    </row>
    <row r="36" spans="1:5" x14ac:dyDescent="0.25">
      <c r="A36" s="18" t="s">
        <v>476</v>
      </c>
      <c r="B36" s="18"/>
      <c r="C36" s="18"/>
      <c r="D36" s="18"/>
      <c r="E36" s="18"/>
    </row>
    <row r="37" spans="1:5" x14ac:dyDescent="0.25">
      <c r="A37" s="19" t="s">
        <v>477</v>
      </c>
      <c r="B37" s="19"/>
      <c r="C37" s="19"/>
      <c r="D37" s="19"/>
      <c r="E37" s="19"/>
    </row>
    <row r="38" spans="1:5" x14ac:dyDescent="0.25">
      <c r="A38" s="19" t="s">
        <v>478</v>
      </c>
      <c r="B38" s="19"/>
      <c r="C38" s="19"/>
      <c r="D38" s="19"/>
      <c r="E38" s="19"/>
    </row>
    <row r="39" spans="1:5" x14ac:dyDescent="0.25">
      <c r="A39" s="19" t="s">
        <v>479</v>
      </c>
      <c r="B39" s="19"/>
      <c r="C39" s="19"/>
      <c r="D39" s="19"/>
      <c r="E39" s="19"/>
    </row>
    <row r="40" spans="1:5" x14ac:dyDescent="0.25">
      <c r="A40" s="19" t="s">
        <v>480</v>
      </c>
      <c r="B40" s="19"/>
      <c r="C40" s="19"/>
      <c r="D40" s="19"/>
      <c r="E40" s="19"/>
    </row>
    <row r="41" spans="1:5" x14ac:dyDescent="0.25">
      <c r="A41" s="19" t="s">
        <v>481</v>
      </c>
      <c r="B41" s="19"/>
      <c r="C41" s="19"/>
      <c r="D41" s="19"/>
      <c r="E41" s="19"/>
    </row>
    <row r="42" spans="1:5" x14ac:dyDescent="0.25">
      <c r="A42" s="19" t="s">
        <v>482</v>
      </c>
      <c r="B42" s="19"/>
      <c r="C42" s="19"/>
      <c r="D42" s="19"/>
      <c r="E42" s="19"/>
    </row>
    <row r="43" spans="1:5" x14ac:dyDescent="0.25">
      <c r="A43" s="19" t="s">
        <v>483</v>
      </c>
      <c r="B43" s="19"/>
      <c r="C43" s="19"/>
      <c r="D43" s="19"/>
      <c r="E43" s="19"/>
    </row>
    <row r="44" spans="1:5" x14ac:dyDescent="0.25">
      <c r="A44" s="19" t="s">
        <v>484</v>
      </c>
      <c r="B44" s="19"/>
      <c r="C44" s="19"/>
      <c r="D44" s="19"/>
      <c r="E44" s="19"/>
    </row>
    <row r="45" spans="1:5" x14ac:dyDescent="0.25">
      <c r="A45" s="19" t="s">
        <v>485</v>
      </c>
      <c r="B45" s="19"/>
      <c r="C45" s="19"/>
      <c r="D45" s="19"/>
      <c r="E45" s="19"/>
    </row>
    <row r="46" spans="1:5" x14ac:dyDescent="0.25">
      <c r="A46" s="19" t="s">
        <v>486</v>
      </c>
      <c r="B46" s="19"/>
      <c r="C46" s="19"/>
      <c r="D46" s="19"/>
      <c r="E46" s="19"/>
    </row>
    <row r="47" spans="1:5" x14ac:dyDescent="0.25">
      <c r="A47" s="18" t="s">
        <v>487</v>
      </c>
      <c r="B47" s="18"/>
      <c r="C47" s="18"/>
      <c r="D47" s="18"/>
      <c r="E47" s="18"/>
    </row>
    <row r="48" spans="1:5" x14ac:dyDescent="0.25">
      <c r="A48" s="18" t="s">
        <v>488</v>
      </c>
      <c r="B48" s="18"/>
      <c r="C48" s="18"/>
      <c r="D48" s="18"/>
      <c r="E48" s="18"/>
    </row>
    <row r="49" spans="1:5" x14ac:dyDescent="0.25">
      <c r="A49" s="18" t="s">
        <v>489</v>
      </c>
      <c r="B49" s="18"/>
      <c r="C49" s="18"/>
      <c r="D49" s="18"/>
      <c r="E49" s="18"/>
    </row>
    <row r="50" spans="1:5" x14ac:dyDescent="0.25">
      <c r="A50" s="18" t="s">
        <v>490</v>
      </c>
      <c r="B50" s="18"/>
      <c r="C50" s="18"/>
      <c r="D50" s="18"/>
      <c r="E50" s="18"/>
    </row>
    <row r="51" spans="1:5" x14ac:dyDescent="0.25">
      <c r="A51" s="18" t="s">
        <v>491</v>
      </c>
      <c r="B51" s="18"/>
      <c r="C51" s="18"/>
      <c r="D51" s="18"/>
      <c r="E51" s="18"/>
    </row>
    <row r="52" spans="1:5" x14ac:dyDescent="0.25">
      <c r="A52" s="18" t="s">
        <v>492</v>
      </c>
      <c r="B52" s="18"/>
      <c r="C52" s="18"/>
      <c r="D52" s="18"/>
      <c r="E52" s="18"/>
    </row>
    <row r="53" spans="1:5" x14ac:dyDescent="0.25">
      <c r="A53" s="18" t="s">
        <v>493</v>
      </c>
      <c r="B53" s="18"/>
      <c r="C53" s="18"/>
      <c r="D53" s="18"/>
      <c r="E53" s="18"/>
    </row>
  </sheetData>
  <sheetProtection algorithmName="SHA-512" hashValue="24W1qqutqgqOJiG/KewV3YtBQqAhlTuEpwc23pbYpxB3W2SFjrPfUzmp5CVflVX4LfrtRGnyNCfApyd9X/rqvQ==" saltValue="1XvECuV1S4eqAUwJ0WuPhg==" spinCount="100000" sheet="1" objects="1" scenarios="1"/>
  <dataValidations count="1">
    <dataValidation type="list" allowBlank="1" showInputMessage="1" showErrorMessage="1" sqref="A15:E22"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60"/>
  <sheetViews>
    <sheetView showGridLines="0" topLeftCell="A38" zoomScale="80" zoomScaleNormal="80" workbookViewId="0">
      <selection activeCell="G16" sqref="G16"/>
    </sheetView>
  </sheetViews>
  <sheetFormatPr defaultColWidth="9.109375" defaultRowHeight="14.4" x14ac:dyDescent="0.3"/>
  <cols>
    <col min="1" max="1" width="7.5546875" customWidth="1"/>
    <col min="2" max="2" width="35.109375" customWidth="1"/>
    <col min="3" max="3" width="93.5546875" style="1" customWidth="1"/>
    <col min="4" max="4" width="28.5546875" style="1" customWidth="1"/>
    <col min="5" max="5" width="34.44140625" style="1" customWidth="1"/>
    <col min="6" max="6" width="33.5546875" style="1" customWidth="1"/>
    <col min="7" max="19" width="34.44140625" customWidth="1"/>
  </cols>
  <sheetData>
    <row r="1" spans="1:19" s="5" customFormat="1" ht="22.8" x14ac:dyDescent="0.25">
      <c r="A1" s="14" t="s">
        <v>24</v>
      </c>
      <c r="B1" s="2"/>
      <c r="C1" s="2"/>
      <c r="D1" s="2"/>
      <c r="E1" s="2"/>
      <c r="F1" s="2"/>
    </row>
    <row r="2" spans="1:19" ht="35.1" customHeight="1" thickBot="1" x14ac:dyDescent="0.45">
      <c r="A2" s="137" t="s">
        <v>25</v>
      </c>
    </row>
    <row r="3" spans="1:19" ht="20.100000000000001" customHeight="1" x14ac:dyDescent="0.3">
      <c r="A3" s="155" t="s">
        <v>26</v>
      </c>
      <c r="B3" s="155"/>
      <c r="C3" s="155"/>
      <c r="E3" s="110" t="s">
        <v>27</v>
      </c>
      <c r="F3" s="111"/>
    </row>
    <row r="4" spans="1:19" s="5" customFormat="1" ht="15" customHeight="1" x14ac:dyDescent="0.25">
      <c r="A4" s="82" t="s">
        <v>28</v>
      </c>
      <c r="B4" s="82" t="s">
        <v>29</v>
      </c>
      <c r="C4" s="7" t="s">
        <v>30</v>
      </c>
      <c r="D4" s="7" t="s">
        <v>31</v>
      </c>
      <c r="E4" s="102" t="str">
        <f>IF(E7="","[State]",E7)</f>
        <v>Indiana</v>
      </c>
      <c r="F4" s="112"/>
    </row>
    <row r="5" spans="1:19" ht="16.5" customHeight="1" x14ac:dyDescent="0.3">
      <c r="A5" s="37" t="s">
        <v>32</v>
      </c>
      <c r="B5" s="15" t="s">
        <v>33</v>
      </c>
      <c r="C5" s="16" t="s">
        <v>34</v>
      </c>
      <c r="D5" s="20" t="s">
        <v>35</v>
      </c>
      <c r="E5" s="101" t="s">
        <v>36</v>
      </c>
      <c r="F5" s="116"/>
    </row>
    <row r="6" spans="1:19" ht="16.5" customHeight="1" x14ac:dyDescent="0.3">
      <c r="A6" s="37" t="s">
        <v>37</v>
      </c>
      <c r="B6" s="16" t="s">
        <v>38</v>
      </c>
      <c r="C6" s="16" t="s">
        <v>39</v>
      </c>
      <c r="D6" s="20" t="s">
        <v>35</v>
      </c>
      <c r="E6" s="100" t="s">
        <v>40</v>
      </c>
      <c r="F6" s="116"/>
    </row>
    <row r="7" spans="1:19" ht="16.5" customHeight="1" x14ac:dyDescent="0.3">
      <c r="A7" s="37" t="s">
        <v>41</v>
      </c>
      <c r="B7" s="15" t="s">
        <v>42</v>
      </c>
      <c r="C7" s="16" t="s">
        <v>43</v>
      </c>
      <c r="D7" s="43" t="s">
        <v>44</v>
      </c>
      <c r="E7" s="100" t="s">
        <v>45</v>
      </c>
      <c r="F7" s="116"/>
    </row>
    <row r="8" spans="1:19" ht="16.5" customHeight="1" x14ac:dyDescent="0.3">
      <c r="A8" s="37" t="s">
        <v>46</v>
      </c>
      <c r="B8" s="15" t="s">
        <v>47</v>
      </c>
      <c r="C8" s="16" t="s">
        <v>48</v>
      </c>
      <c r="D8" s="20" t="s">
        <v>49</v>
      </c>
      <c r="E8" s="99">
        <v>45611</v>
      </c>
      <c r="F8" s="117"/>
    </row>
    <row r="9" spans="1:19" ht="258" customHeight="1" x14ac:dyDescent="0.3">
      <c r="A9" s="37" t="s">
        <v>50</v>
      </c>
      <c r="B9" s="37" t="s">
        <v>51</v>
      </c>
      <c r="C9" s="36" t="s">
        <v>52</v>
      </c>
      <c r="D9" s="43" t="s">
        <v>53</v>
      </c>
      <c r="E9" s="98" t="s">
        <v>54</v>
      </c>
      <c r="F9" s="118"/>
      <c r="G9" s="5"/>
      <c r="H9" s="5"/>
      <c r="I9" s="5"/>
      <c r="J9" s="5"/>
      <c r="K9" s="5"/>
      <c r="L9" s="5"/>
      <c r="M9" s="5"/>
      <c r="N9" s="5"/>
      <c r="O9" s="5"/>
      <c r="P9" s="5"/>
      <c r="Q9" s="5"/>
      <c r="R9" s="5"/>
      <c r="S9" s="5"/>
    </row>
    <row r="10" spans="1:19" ht="84.75" customHeight="1" thickBot="1" x14ac:dyDescent="0.35">
      <c r="A10" s="83" t="s">
        <v>55</v>
      </c>
      <c r="B10" s="83" t="s">
        <v>56</v>
      </c>
      <c r="C10" s="84" t="s">
        <v>57</v>
      </c>
      <c r="D10" s="65" t="s">
        <v>35</v>
      </c>
      <c r="E10" s="97"/>
      <c r="F10" s="116"/>
      <c r="G10" s="5"/>
      <c r="H10" s="5"/>
      <c r="I10" s="5"/>
      <c r="J10" s="5"/>
      <c r="K10" s="5"/>
      <c r="L10" s="5"/>
      <c r="M10" s="5"/>
      <c r="N10" s="5"/>
      <c r="O10" s="5"/>
      <c r="P10" s="5"/>
      <c r="Q10" s="5"/>
      <c r="R10" s="5"/>
      <c r="S10" s="5"/>
    </row>
    <row r="11" spans="1:19" ht="15" customHeight="1" x14ac:dyDescent="0.3">
      <c r="A11" s="113" t="s">
        <v>58</v>
      </c>
      <c r="B11" s="5"/>
      <c r="C11" s="10"/>
      <c r="D11" s="10"/>
      <c r="E11" s="5"/>
      <c r="F11" s="5"/>
      <c r="G11" s="5"/>
      <c r="H11" s="5"/>
      <c r="I11" s="5"/>
      <c r="J11" s="5"/>
      <c r="K11" s="5"/>
      <c r="L11" s="5"/>
      <c r="M11" s="5"/>
      <c r="N11" s="5"/>
      <c r="O11" s="5"/>
      <c r="P11" s="5"/>
      <c r="Q11" s="5"/>
      <c r="R11" s="5"/>
      <c r="S11" s="5"/>
    </row>
    <row r="12" spans="1:19" ht="21.6" thickBot="1" x14ac:dyDescent="0.45">
      <c r="A12" s="137" t="s">
        <v>59</v>
      </c>
      <c r="E12" s="76"/>
    </row>
    <row r="13" spans="1:19" ht="32.1" customHeight="1" x14ac:dyDescent="0.3">
      <c r="A13" s="155" t="s">
        <v>60</v>
      </c>
      <c r="B13" s="155"/>
      <c r="C13" s="155"/>
      <c r="E13" s="85" t="s">
        <v>61</v>
      </c>
      <c r="F13" s="86"/>
      <c r="G13" s="86"/>
      <c r="H13" s="86"/>
      <c r="I13" s="86"/>
      <c r="J13" s="86"/>
      <c r="K13" s="86"/>
      <c r="L13" s="86"/>
      <c r="M13" s="86"/>
      <c r="N13" s="86"/>
      <c r="O13" s="86"/>
      <c r="P13" s="86"/>
      <c r="Q13" s="86"/>
      <c r="R13" s="86"/>
      <c r="S13" s="87"/>
    </row>
    <row r="14" spans="1:19" s="5" customFormat="1" ht="13.8" x14ac:dyDescent="0.25">
      <c r="A14" s="6" t="s">
        <v>28</v>
      </c>
      <c r="B14" s="82" t="s">
        <v>29</v>
      </c>
      <c r="C14" s="7" t="s">
        <v>30</v>
      </c>
      <c r="D14" s="7" t="s">
        <v>31</v>
      </c>
      <c r="E14" s="88" t="str">
        <f>IF(E15="","[Program 1]",E15)</f>
        <v>Healthy Indiana Plan</v>
      </c>
      <c r="F14" s="88" t="str">
        <f>IF(F15="","[Program 2]",F15)</f>
        <v>Hoosier Healthwise</v>
      </c>
      <c r="G14" s="88" t="str">
        <f>IF(G15="","[Program 3]",G15)</f>
        <v xml:space="preserve">Hoosier Care Connect </v>
      </c>
      <c r="H14" s="88" t="str">
        <f>IF(H15="","[Program 4]",H15)</f>
        <v>[Program 4]</v>
      </c>
      <c r="I14" s="88" t="str">
        <f>IF(I15="","[Program 5]",I15)</f>
        <v>[Program 5]</v>
      </c>
      <c r="J14" s="88" t="str">
        <f>IF(J15="","[Program 6]",J15)</f>
        <v>[Program 6]</v>
      </c>
      <c r="K14" s="88" t="str">
        <f>IF(K15="","[Program 7]",K15)</f>
        <v>[Program 7]</v>
      </c>
      <c r="L14" s="88" t="str">
        <f>IF(L15="","[Program 8]",L15)</f>
        <v>[Program 8]</v>
      </c>
      <c r="M14" s="88" t="str">
        <f>IF(M15="","[Program 9]",M15)</f>
        <v>[Program 9]</v>
      </c>
      <c r="N14" s="88" t="str">
        <f>IF(N15="","[Program 10]",N15)</f>
        <v>[Program 10]</v>
      </c>
      <c r="O14" s="88" t="str">
        <f>IF(O15="","[Program 11]",O15)</f>
        <v>[Program 11]</v>
      </c>
      <c r="P14" s="88" t="str">
        <f>IF(P15="","[Program 12]",P15)</f>
        <v>[Program 12]</v>
      </c>
      <c r="Q14" s="88" t="str">
        <f>IF(Q15="","[Program 13]",Q15)</f>
        <v>[Program 13]</v>
      </c>
      <c r="R14" s="88" t="str">
        <f>IF(R15="","[Program 14]",R15)</f>
        <v>[Program 14]</v>
      </c>
      <c r="S14" s="88" t="str">
        <f>IF(S15="","[Program 15]",S15)</f>
        <v>[Program 15]</v>
      </c>
    </row>
    <row r="15" spans="1:19" ht="87.75" customHeight="1" x14ac:dyDescent="0.3">
      <c r="A15" s="37" t="s">
        <v>62</v>
      </c>
      <c r="B15" s="16" t="s">
        <v>63</v>
      </c>
      <c r="C15" s="36" t="s">
        <v>64</v>
      </c>
      <c r="D15" s="20" t="s">
        <v>35</v>
      </c>
      <c r="E15" s="93" t="s">
        <v>65</v>
      </c>
      <c r="F15" s="93" t="s">
        <v>66</v>
      </c>
      <c r="G15" s="93" t="s">
        <v>67</v>
      </c>
      <c r="H15" s="93"/>
      <c r="I15" s="93"/>
      <c r="J15" s="93"/>
      <c r="K15" s="93"/>
      <c r="L15" s="93"/>
      <c r="M15" s="93"/>
      <c r="N15" s="93"/>
      <c r="O15" s="93"/>
      <c r="P15" s="93"/>
      <c r="Q15" s="93"/>
      <c r="R15" s="93"/>
      <c r="S15" s="93"/>
    </row>
    <row r="16" spans="1:19" ht="78.75" customHeight="1" x14ac:dyDescent="0.35">
      <c r="A16" s="37" t="s">
        <v>68</v>
      </c>
      <c r="B16" s="36" t="s">
        <v>69</v>
      </c>
      <c r="C16" s="36" t="s">
        <v>70</v>
      </c>
      <c r="D16" s="43" t="s">
        <v>35</v>
      </c>
      <c r="E16" s="93">
        <v>1115</v>
      </c>
      <c r="F16" s="138" t="s">
        <v>71</v>
      </c>
      <c r="G16" s="139" t="s">
        <v>72</v>
      </c>
      <c r="H16" s="93"/>
      <c r="I16" s="93"/>
      <c r="J16" s="93"/>
      <c r="K16" s="93"/>
      <c r="L16" s="93"/>
      <c r="M16" s="93"/>
      <c r="N16" s="93"/>
      <c r="O16" s="93"/>
      <c r="P16" s="93"/>
      <c r="Q16" s="93"/>
      <c r="R16" s="93"/>
      <c r="S16" s="93"/>
    </row>
    <row r="17" spans="1:19" ht="33.75" customHeight="1" x14ac:dyDescent="0.3">
      <c r="A17" s="37" t="s">
        <v>73</v>
      </c>
      <c r="B17" s="15" t="s">
        <v>74</v>
      </c>
      <c r="C17" s="36" t="s">
        <v>75</v>
      </c>
      <c r="D17" s="16" t="s">
        <v>76</v>
      </c>
      <c r="E17" s="93" t="s">
        <v>77</v>
      </c>
      <c r="F17" s="93" t="s">
        <v>77</v>
      </c>
      <c r="G17" s="93" t="s">
        <v>77</v>
      </c>
      <c r="H17" s="93"/>
      <c r="I17" s="93"/>
      <c r="J17" s="93"/>
      <c r="K17" s="93"/>
      <c r="L17" s="93"/>
      <c r="M17" s="93"/>
      <c r="N17" s="93"/>
      <c r="O17" s="93"/>
      <c r="P17" s="93"/>
      <c r="Q17" s="93"/>
      <c r="R17" s="93"/>
      <c r="S17" s="93"/>
    </row>
    <row r="18" spans="1:19" ht="105" customHeight="1" x14ac:dyDescent="0.3">
      <c r="A18" s="163" t="s">
        <v>78</v>
      </c>
      <c r="B18" s="163"/>
      <c r="C18" s="164"/>
      <c r="D18" s="89" t="s">
        <v>79</v>
      </c>
      <c r="E18" s="90" t="s">
        <v>80</v>
      </c>
      <c r="F18" s="90" t="s">
        <v>80</v>
      </c>
      <c r="G18" s="90" t="s">
        <v>80</v>
      </c>
      <c r="H18" s="90" t="s">
        <v>80</v>
      </c>
      <c r="I18" s="90" t="s">
        <v>80</v>
      </c>
      <c r="J18" s="90" t="s">
        <v>80</v>
      </c>
      <c r="K18" s="90" t="s">
        <v>80</v>
      </c>
      <c r="L18" s="90" t="s">
        <v>80</v>
      </c>
      <c r="M18" s="90" t="s">
        <v>80</v>
      </c>
      <c r="N18" s="90" t="s">
        <v>80</v>
      </c>
      <c r="O18" s="90" t="s">
        <v>80</v>
      </c>
      <c r="P18" s="90" t="s">
        <v>80</v>
      </c>
      <c r="Q18" s="90" t="s">
        <v>80</v>
      </c>
      <c r="R18" s="90" t="s">
        <v>80</v>
      </c>
      <c r="S18" s="90" t="s">
        <v>80</v>
      </c>
    </row>
    <row r="19" spans="1:19" ht="27.6" x14ac:dyDescent="0.3">
      <c r="A19" s="37" t="s">
        <v>81</v>
      </c>
      <c r="B19" s="37" t="s">
        <v>82</v>
      </c>
      <c r="C19" s="64" t="s">
        <v>83</v>
      </c>
      <c r="D19" s="68" t="s">
        <v>49</v>
      </c>
      <c r="E19" s="96">
        <v>44927</v>
      </c>
      <c r="F19" s="96">
        <v>44927</v>
      </c>
      <c r="G19" s="96">
        <v>44927</v>
      </c>
      <c r="H19" s="96"/>
      <c r="I19" s="96"/>
      <c r="J19" s="96"/>
      <c r="K19" s="96"/>
      <c r="L19" s="96"/>
      <c r="M19" s="96"/>
      <c r="N19" s="96"/>
      <c r="O19" s="96"/>
      <c r="P19" s="96"/>
      <c r="Q19" s="96"/>
      <c r="R19" s="96"/>
      <c r="S19" s="96"/>
    </row>
    <row r="20" spans="1:19" ht="27.6" x14ac:dyDescent="0.3">
      <c r="A20" s="37" t="s">
        <v>84</v>
      </c>
      <c r="B20" s="37" t="s">
        <v>85</v>
      </c>
      <c r="C20" s="36" t="s">
        <v>86</v>
      </c>
      <c r="D20" s="66" t="s">
        <v>49</v>
      </c>
      <c r="E20" s="96">
        <v>45291</v>
      </c>
      <c r="F20" s="96">
        <v>45291</v>
      </c>
      <c r="G20" s="96">
        <v>45291</v>
      </c>
      <c r="H20" s="96"/>
      <c r="I20" s="96"/>
      <c r="J20" s="96"/>
      <c r="K20" s="96"/>
      <c r="L20" s="96"/>
      <c r="M20" s="96"/>
      <c r="N20" s="96"/>
      <c r="O20" s="96"/>
      <c r="P20" s="96"/>
      <c r="Q20" s="96"/>
      <c r="R20" s="96"/>
      <c r="S20" s="96"/>
    </row>
    <row r="21" spans="1:19" ht="78.599999999999994" customHeight="1" x14ac:dyDescent="0.3">
      <c r="A21" s="163" t="s">
        <v>87</v>
      </c>
      <c r="B21" s="163"/>
      <c r="C21" s="164"/>
      <c r="D21" s="91" t="s">
        <v>79</v>
      </c>
      <c r="E21" s="90" t="s">
        <v>80</v>
      </c>
      <c r="F21" s="90" t="s">
        <v>80</v>
      </c>
      <c r="G21" s="90" t="s">
        <v>80</v>
      </c>
      <c r="H21" s="90" t="s">
        <v>80</v>
      </c>
      <c r="I21" s="90" t="s">
        <v>80</v>
      </c>
      <c r="J21" s="90" t="s">
        <v>80</v>
      </c>
      <c r="K21" s="90" t="s">
        <v>80</v>
      </c>
      <c r="L21" s="90" t="s">
        <v>80</v>
      </c>
      <c r="M21" s="90" t="s">
        <v>80</v>
      </c>
      <c r="N21" s="90" t="s">
        <v>80</v>
      </c>
      <c r="O21" s="90" t="s">
        <v>80</v>
      </c>
      <c r="P21" s="90" t="s">
        <v>80</v>
      </c>
      <c r="Q21" s="90" t="s">
        <v>80</v>
      </c>
      <c r="R21" s="90" t="s">
        <v>80</v>
      </c>
      <c r="S21" s="90" t="s">
        <v>80</v>
      </c>
    </row>
    <row r="22" spans="1:19" x14ac:dyDescent="0.3">
      <c r="A22" s="37" t="s">
        <v>88</v>
      </c>
      <c r="B22" s="51" t="s">
        <v>89</v>
      </c>
      <c r="C22" s="36" t="s">
        <v>90</v>
      </c>
      <c r="D22" s="36" t="s">
        <v>44</v>
      </c>
      <c r="E22" s="93" t="s">
        <v>91</v>
      </c>
      <c r="F22" s="93" t="s">
        <v>91</v>
      </c>
      <c r="G22" s="93" t="s">
        <v>91</v>
      </c>
      <c r="H22" s="93"/>
      <c r="I22" s="93"/>
      <c r="J22" s="93"/>
      <c r="K22" s="93"/>
      <c r="L22" s="93"/>
      <c r="M22" s="93"/>
      <c r="N22" s="93"/>
      <c r="O22" s="93"/>
      <c r="P22" s="93"/>
      <c r="Q22" s="93"/>
      <c r="R22" s="93"/>
      <c r="S22" s="93"/>
    </row>
    <row r="23" spans="1:19" x14ac:dyDescent="0.3">
      <c r="A23" s="37" t="s">
        <v>92</v>
      </c>
      <c r="B23" s="51" t="s">
        <v>93</v>
      </c>
      <c r="C23" s="36" t="s">
        <v>94</v>
      </c>
      <c r="D23" s="36" t="s">
        <v>44</v>
      </c>
      <c r="E23" s="93" t="s">
        <v>91</v>
      </c>
      <c r="F23" s="93" t="s">
        <v>91</v>
      </c>
      <c r="G23" s="93" t="s">
        <v>91</v>
      </c>
      <c r="H23" s="93"/>
      <c r="I23" s="93"/>
      <c r="J23" s="93"/>
      <c r="K23" s="93"/>
      <c r="L23" s="93"/>
      <c r="M23" s="93"/>
      <c r="N23" s="93"/>
      <c r="O23" s="93"/>
      <c r="P23" s="93"/>
      <c r="Q23" s="93"/>
      <c r="R23" s="93"/>
      <c r="S23" s="93"/>
    </row>
    <row r="24" spans="1:19" x14ac:dyDescent="0.3">
      <c r="A24" s="37" t="s">
        <v>95</v>
      </c>
      <c r="B24" s="51" t="s">
        <v>96</v>
      </c>
      <c r="C24" s="36" t="s">
        <v>97</v>
      </c>
      <c r="D24" s="36" t="s">
        <v>44</v>
      </c>
      <c r="E24" s="93" t="s">
        <v>91</v>
      </c>
      <c r="F24" s="93" t="s">
        <v>91</v>
      </c>
      <c r="G24" s="93" t="s">
        <v>91</v>
      </c>
      <c r="H24" s="93"/>
      <c r="I24" s="93"/>
      <c r="J24" s="93"/>
      <c r="K24" s="93"/>
      <c r="L24" s="93"/>
      <c r="M24" s="93"/>
      <c r="N24" s="93"/>
      <c r="O24" s="93"/>
      <c r="P24" s="93"/>
      <c r="Q24" s="93"/>
      <c r="R24" s="93"/>
      <c r="S24" s="93"/>
    </row>
    <row r="25" spans="1:19" x14ac:dyDescent="0.3">
      <c r="A25" s="37" t="s">
        <v>98</v>
      </c>
      <c r="B25" s="51" t="s">
        <v>99</v>
      </c>
      <c r="C25" s="36" t="s">
        <v>100</v>
      </c>
      <c r="D25" s="36" t="s">
        <v>44</v>
      </c>
      <c r="E25" s="93" t="s">
        <v>91</v>
      </c>
      <c r="F25" s="93" t="s">
        <v>91</v>
      </c>
      <c r="G25" s="93" t="s">
        <v>91</v>
      </c>
      <c r="H25" s="93"/>
      <c r="I25" s="93"/>
      <c r="J25" s="93"/>
      <c r="K25" s="93"/>
      <c r="L25" s="93"/>
      <c r="M25" s="93"/>
      <c r="N25" s="93"/>
      <c r="O25" s="93"/>
      <c r="P25" s="93"/>
      <c r="Q25" s="93"/>
      <c r="R25" s="93"/>
      <c r="S25" s="93"/>
    </row>
    <row r="26" spans="1:19" x14ac:dyDescent="0.3">
      <c r="A26" s="37" t="s">
        <v>101</v>
      </c>
      <c r="B26" s="51" t="s">
        <v>102</v>
      </c>
      <c r="C26" s="36" t="s">
        <v>103</v>
      </c>
      <c r="D26" s="36" t="s">
        <v>44</v>
      </c>
      <c r="E26" s="93" t="s">
        <v>91</v>
      </c>
      <c r="F26" s="93" t="s">
        <v>91</v>
      </c>
      <c r="G26" s="93" t="s">
        <v>91</v>
      </c>
      <c r="H26" s="93"/>
      <c r="I26" s="93"/>
      <c r="J26" s="93"/>
      <c r="K26" s="93"/>
      <c r="L26" s="93"/>
      <c r="M26" s="93"/>
      <c r="N26" s="93"/>
      <c r="O26" s="93"/>
      <c r="P26" s="93"/>
      <c r="Q26" s="93"/>
      <c r="R26" s="93"/>
      <c r="S26" s="93"/>
    </row>
    <row r="27" spans="1:19" x14ac:dyDescent="0.3">
      <c r="A27" s="37" t="s">
        <v>104</v>
      </c>
      <c r="B27" s="51" t="s">
        <v>105</v>
      </c>
      <c r="C27" s="36" t="s">
        <v>106</v>
      </c>
      <c r="D27" s="36" t="s">
        <v>44</v>
      </c>
      <c r="E27" s="93" t="s">
        <v>91</v>
      </c>
      <c r="F27" s="93" t="s">
        <v>91</v>
      </c>
      <c r="G27" s="93" t="s">
        <v>91</v>
      </c>
      <c r="H27" s="93"/>
      <c r="I27" s="93"/>
      <c r="J27" s="93"/>
      <c r="K27" s="93"/>
      <c r="L27" s="93"/>
      <c r="M27" s="93"/>
      <c r="N27" s="93"/>
      <c r="O27" s="93"/>
      <c r="P27" s="93"/>
      <c r="Q27" s="93"/>
      <c r="R27" s="93"/>
      <c r="S27" s="93"/>
    </row>
    <row r="28" spans="1:19" x14ac:dyDescent="0.3">
      <c r="A28" s="37" t="s">
        <v>107</v>
      </c>
      <c r="B28" s="51" t="s">
        <v>108</v>
      </c>
      <c r="C28" s="36" t="s">
        <v>109</v>
      </c>
      <c r="D28" s="36" t="s">
        <v>44</v>
      </c>
      <c r="E28" s="93" t="s">
        <v>91</v>
      </c>
      <c r="F28" s="93" t="s">
        <v>91</v>
      </c>
      <c r="G28" s="93" t="s">
        <v>91</v>
      </c>
      <c r="H28" s="93"/>
      <c r="I28" s="93"/>
      <c r="J28" s="93"/>
      <c r="K28" s="93"/>
      <c r="L28" s="93"/>
      <c r="M28" s="93"/>
      <c r="N28" s="93"/>
      <c r="O28" s="93"/>
      <c r="P28" s="93"/>
      <c r="Q28" s="93"/>
      <c r="R28" s="93"/>
      <c r="S28" s="93"/>
    </row>
    <row r="29" spans="1:19" x14ac:dyDescent="0.3">
      <c r="A29" s="37" t="s">
        <v>110</v>
      </c>
      <c r="B29" s="51" t="s">
        <v>111</v>
      </c>
      <c r="C29" s="36" t="s">
        <v>112</v>
      </c>
      <c r="D29" s="36" t="s">
        <v>44</v>
      </c>
      <c r="E29" s="93" t="s">
        <v>91</v>
      </c>
      <c r="F29" s="93" t="s">
        <v>91</v>
      </c>
      <c r="G29" s="93" t="s">
        <v>91</v>
      </c>
      <c r="H29" s="93"/>
      <c r="I29" s="93"/>
      <c r="J29" s="93"/>
      <c r="K29" s="93"/>
      <c r="L29" s="93"/>
      <c r="M29" s="93"/>
      <c r="N29" s="93"/>
      <c r="O29" s="93"/>
      <c r="P29" s="93"/>
      <c r="Q29" s="93"/>
      <c r="R29" s="93"/>
      <c r="S29" s="93"/>
    </row>
    <row r="30" spans="1:19" x14ac:dyDescent="0.3">
      <c r="A30" s="37" t="s">
        <v>113</v>
      </c>
      <c r="B30" s="51" t="s">
        <v>114</v>
      </c>
      <c r="C30" s="36" t="s">
        <v>115</v>
      </c>
      <c r="D30" s="36" t="s">
        <v>44</v>
      </c>
      <c r="E30" s="93" t="s">
        <v>91</v>
      </c>
      <c r="F30" s="93" t="s">
        <v>91</v>
      </c>
      <c r="G30" s="93" t="s">
        <v>91</v>
      </c>
      <c r="H30" s="93"/>
      <c r="I30" s="93"/>
      <c r="J30" s="93"/>
      <c r="K30" s="93"/>
      <c r="L30" s="93"/>
      <c r="M30" s="93"/>
      <c r="N30" s="93"/>
      <c r="O30" s="93"/>
      <c r="P30" s="93"/>
      <c r="Q30" s="93"/>
      <c r="R30" s="93"/>
      <c r="S30" s="93"/>
    </row>
    <row r="31" spans="1:19" x14ac:dyDescent="0.3">
      <c r="A31" s="37" t="s">
        <v>116</v>
      </c>
      <c r="B31" s="51" t="s">
        <v>117</v>
      </c>
      <c r="C31" s="36" t="s">
        <v>118</v>
      </c>
      <c r="D31" s="36" t="s">
        <v>44</v>
      </c>
      <c r="E31" s="93" t="s">
        <v>91</v>
      </c>
      <c r="F31" s="93" t="s">
        <v>91</v>
      </c>
      <c r="G31" s="93" t="s">
        <v>91</v>
      </c>
      <c r="H31" s="93"/>
      <c r="I31" s="93"/>
      <c r="J31" s="93"/>
      <c r="K31" s="93"/>
      <c r="L31" s="93"/>
      <c r="M31" s="93"/>
      <c r="N31" s="93"/>
      <c r="O31" s="93"/>
      <c r="P31" s="93"/>
      <c r="Q31" s="93"/>
      <c r="R31" s="93"/>
      <c r="S31" s="93"/>
    </row>
    <row r="32" spans="1:19" x14ac:dyDescent="0.3">
      <c r="A32" s="37" t="s">
        <v>119</v>
      </c>
      <c r="B32" s="51" t="s">
        <v>120</v>
      </c>
      <c r="C32" s="36" t="s">
        <v>121</v>
      </c>
      <c r="D32" s="36" t="s">
        <v>44</v>
      </c>
      <c r="E32" s="93" t="s">
        <v>122</v>
      </c>
      <c r="F32" s="93" t="s">
        <v>122</v>
      </c>
      <c r="G32" s="93" t="s">
        <v>122</v>
      </c>
      <c r="H32" s="93"/>
      <c r="I32" s="93"/>
      <c r="J32" s="93"/>
      <c r="K32" s="93"/>
      <c r="L32" s="93"/>
      <c r="M32" s="93"/>
      <c r="N32" s="93"/>
      <c r="O32" s="93"/>
      <c r="P32" s="93"/>
      <c r="Q32" s="93"/>
      <c r="R32" s="93"/>
      <c r="S32" s="93"/>
    </row>
    <row r="33" spans="1:19" ht="42" thickBot="1" x14ac:dyDescent="0.35">
      <c r="A33" s="42" t="s">
        <v>123</v>
      </c>
      <c r="B33" s="52" t="s">
        <v>124</v>
      </c>
      <c r="C33" s="40" t="s">
        <v>125</v>
      </c>
      <c r="D33" s="53" t="s">
        <v>126</v>
      </c>
      <c r="E33" s="72"/>
      <c r="F33" s="72"/>
      <c r="G33" s="72"/>
      <c r="H33" s="72"/>
      <c r="I33" s="72"/>
      <c r="J33" s="72"/>
      <c r="K33" s="72"/>
      <c r="L33" s="72"/>
      <c r="M33" s="72"/>
      <c r="N33" s="72"/>
      <c r="O33" s="72"/>
      <c r="P33" s="72"/>
      <c r="Q33" s="72"/>
      <c r="R33" s="72"/>
      <c r="S33" s="72"/>
    </row>
    <row r="34" spans="1:19" x14ac:dyDescent="0.3">
      <c r="A34" s="114" t="s">
        <v>58</v>
      </c>
      <c r="B34" s="38"/>
      <c r="C34" s="39"/>
      <c r="D34" s="39"/>
      <c r="E34" s="5"/>
      <c r="F34" s="5"/>
      <c r="G34" s="5"/>
      <c r="H34" s="5"/>
      <c r="I34" s="5"/>
      <c r="J34" s="5"/>
      <c r="K34" s="5"/>
      <c r="L34" s="5"/>
      <c r="M34" s="5"/>
      <c r="N34" s="5"/>
      <c r="O34" s="5"/>
      <c r="P34" s="5"/>
      <c r="Q34" s="5"/>
      <c r="R34" s="5"/>
      <c r="S34" s="5"/>
    </row>
    <row r="35" spans="1:19" ht="21.6" thickBot="1" x14ac:dyDescent="0.45">
      <c r="A35" s="137" t="s">
        <v>127</v>
      </c>
    </row>
    <row r="36" spans="1:19" ht="30" customHeight="1" x14ac:dyDescent="0.3">
      <c r="A36" s="155" t="s">
        <v>128</v>
      </c>
      <c r="B36" s="155"/>
      <c r="C36" s="155"/>
      <c r="E36" s="85" t="s">
        <v>61</v>
      </c>
      <c r="F36" s="86"/>
      <c r="G36" s="86"/>
      <c r="H36" s="86"/>
      <c r="I36" s="86"/>
      <c r="J36" s="86"/>
      <c r="K36" s="86"/>
      <c r="L36" s="86"/>
      <c r="M36" s="86"/>
      <c r="N36" s="86"/>
      <c r="O36" s="86"/>
      <c r="P36" s="86"/>
      <c r="Q36" s="86"/>
      <c r="R36" s="86"/>
      <c r="S36" s="87"/>
    </row>
    <row r="37" spans="1:19" s="5" customFormat="1" ht="13.8" x14ac:dyDescent="0.25">
      <c r="A37" s="6" t="s">
        <v>28</v>
      </c>
      <c r="B37" s="82" t="s">
        <v>29</v>
      </c>
      <c r="C37" s="7" t="s">
        <v>30</v>
      </c>
      <c r="D37" s="7" t="s">
        <v>31</v>
      </c>
      <c r="E37" s="88" t="str">
        <f>IF(E15="","[Program 1]",E15)</f>
        <v>Healthy Indiana Plan</v>
      </c>
      <c r="F37" s="88" t="str">
        <f>IF(F15="","[Program 2]",F15)</f>
        <v>Hoosier Healthwise</v>
      </c>
      <c r="G37" s="88" t="str">
        <f>IF(G15="","[Program 3]",G15)</f>
        <v xml:space="preserve">Hoosier Care Connect </v>
      </c>
      <c r="H37" s="88" t="str">
        <f>IF(H15="","[Program 4]",H15)</f>
        <v>[Program 4]</v>
      </c>
      <c r="I37" s="88" t="str">
        <f>IF(I15="","[Program 5]",I15)</f>
        <v>[Program 5]</v>
      </c>
      <c r="J37" s="88" t="str">
        <f>IF(J15="","[Program 6]",J15)</f>
        <v>[Program 6]</v>
      </c>
      <c r="K37" s="88" t="str">
        <f>IF(K15="","[Program 7]",K15)</f>
        <v>[Program 7]</v>
      </c>
      <c r="L37" s="88" t="str">
        <f>IF(L15="","[Program 8]",L15)</f>
        <v>[Program 8]</v>
      </c>
      <c r="M37" s="88" t="str">
        <f>IF(M15="","[Program 9]",M15)</f>
        <v>[Program 9]</v>
      </c>
      <c r="N37" s="88" t="str">
        <f>IF(N15="","[Program 10]",N15)</f>
        <v>[Program 10]</v>
      </c>
      <c r="O37" s="88" t="str">
        <f>IF(O15="","[Program 11]",O15)</f>
        <v>[Program 11]</v>
      </c>
      <c r="P37" s="88" t="str">
        <f>IF(P15="","[Program 12]",P15)</f>
        <v>[Program 12]</v>
      </c>
      <c r="Q37" s="88" t="str">
        <f>IF(Q15="","[Program 13]",Q15)</f>
        <v>[Program 13]</v>
      </c>
      <c r="R37" s="88" t="str">
        <f>IF(R15="","[Program 14]",R15)</f>
        <v>[Program 14]</v>
      </c>
      <c r="S37" s="88" t="str">
        <f>IF(S15="","[Program 15]",S15)</f>
        <v>[Program 15]</v>
      </c>
    </row>
    <row r="38" spans="1:19" ht="148.5" customHeight="1" x14ac:dyDescent="0.3">
      <c r="A38" s="163" t="s">
        <v>129</v>
      </c>
      <c r="B38" s="163"/>
      <c r="C38" s="163"/>
      <c r="D38" s="92" t="s">
        <v>79</v>
      </c>
      <c r="E38" s="90" t="s">
        <v>80</v>
      </c>
      <c r="F38" s="90" t="s">
        <v>80</v>
      </c>
      <c r="G38" s="90" t="s">
        <v>80</v>
      </c>
      <c r="H38" s="90" t="s">
        <v>80</v>
      </c>
      <c r="I38" s="90" t="s">
        <v>80</v>
      </c>
      <c r="J38" s="90" t="s">
        <v>80</v>
      </c>
      <c r="K38" s="90" t="s">
        <v>80</v>
      </c>
      <c r="L38" s="90" t="s">
        <v>80</v>
      </c>
      <c r="M38" s="90" t="s">
        <v>80</v>
      </c>
      <c r="N38" s="90" t="s">
        <v>80</v>
      </c>
      <c r="O38" s="90" t="s">
        <v>80</v>
      </c>
      <c r="P38" s="90" t="s">
        <v>80</v>
      </c>
      <c r="Q38" s="90" t="s">
        <v>80</v>
      </c>
      <c r="R38" s="90" t="s">
        <v>80</v>
      </c>
      <c r="S38" s="90" t="s">
        <v>80</v>
      </c>
    </row>
    <row r="39" spans="1:19" ht="59.25" customHeight="1" x14ac:dyDescent="0.3">
      <c r="A39" s="37" t="s">
        <v>130</v>
      </c>
      <c r="B39" s="36" t="s">
        <v>131</v>
      </c>
      <c r="C39" s="36" t="s">
        <v>132</v>
      </c>
      <c r="D39" s="16" t="s">
        <v>44</v>
      </c>
      <c r="E39" s="93"/>
      <c r="F39" s="93"/>
      <c r="G39" s="93"/>
      <c r="H39" s="93"/>
      <c r="I39" s="93"/>
      <c r="J39" s="93"/>
      <c r="K39" s="93"/>
      <c r="L39" s="93"/>
      <c r="M39" s="93"/>
      <c r="N39" s="93"/>
      <c r="O39" s="93"/>
      <c r="P39" s="93"/>
      <c r="Q39" s="93"/>
      <c r="R39" s="93"/>
      <c r="S39" s="93"/>
    </row>
    <row r="40" spans="1:19" ht="59.25" customHeight="1" x14ac:dyDescent="0.3">
      <c r="A40" s="37" t="s">
        <v>133</v>
      </c>
      <c r="B40" s="36" t="s">
        <v>134</v>
      </c>
      <c r="C40" s="36" t="s">
        <v>135</v>
      </c>
      <c r="D40" s="44" t="s">
        <v>35</v>
      </c>
      <c r="E40" s="94" t="s">
        <v>136</v>
      </c>
      <c r="F40" s="94" t="s">
        <v>136</v>
      </c>
      <c r="G40" s="94" t="s">
        <v>136</v>
      </c>
      <c r="H40" s="94"/>
      <c r="I40" s="94"/>
      <c r="J40" s="94"/>
      <c r="K40" s="94"/>
      <c r="L40" s="94"/>
      <c r="M40" s="94"/>
      <c r="N40" s="94"/>
      <c r="O40" s="94"/>
      <c r="P40" s="94"/>
      <c r="Q40" s="94"/>
      <c r="R40" s="94"/>
      <c r="S40" s="94"/>
    </row>
    <row r="41" spans="1:19" ht="59.25" customHeight="1" x14ac:dyDescent="0.3">
      <c r="A41" s="37" t="s">
        <v>137</v>
      </c>
      <c r="B41" s="36" t="s">
        <v>138</v>
      </c>
      <c r="C41" s="36" t="s">
        <v>139</v>
      </c>
      <c r="D41" s="44" t="s">
        <v>35</v>
      </c>
      <c r="E41" s="95" t="s">
        <v>136</v>
      </c>
      <c r="F41" s="94" t="s">
        <v>136</v>
      </c>
      <c r="G41" s="94" t="s">
        <v>136</v>
      </c>
      <c r="H41" s="94"/>
      <c r="I41" s="94"/>
      <c r="J41" s="94"/>
      <c r="K41" s="94"/>
      <c r="L41" s="94"/>
      <c r="M41" s="94"/>
      <c r="N41" s="94"/>
      <c r="O41" s="94"/>
      <c r="P41" s="94"/>
      <c r="Q41" s="94"/>
      <c r="R41" s="94"/>
      <c r="S41" s="94"/>
    </row>
    <row r="42" spans="1:19" ht="63" customHeight="1" thickBot="1" x14ac:dyDescent="0.35">
      <c r="A42" s="84" t="s">
        <v>140</v>
      </c>
      <c r="B42" s="84" t="s">
        <v>141</v>
      </c>
      <c r="C42" s="84" t="s">
        <v>142</v>
      </c>
      <c r="D42" s="45" t="s">
        <v>35</v>
      </c>
      <c r="E42" s="72" t="s">
        <v>136</v>
      </c>
      <c r="F42" s="72" t="s">
        <v>136</v>
      </c>
      <c r="G42" s="72" t="s">
        <v>136</v>
      </c>
      <c r="H42" s="72"/>
      <c r="I42" s="72"/>
      <c r="J42" s="72"/>
      <c r="K42" s="72"/>
      <c r="L42" s="72"/>
      <c r="M42" s="72"/>
      <c r="N42" s="72"/>
      <c r="O42" s="72"/>
      <c r="P42" s="72"/>
      <c r="Q42" s="72"/>
      <c r="R42" s="72"/>
      <c r="S42" s="72"/>
    </row>
    <row r="43" spans="1:19" x14ac:dyDescent="0.3">
      <c r="A43" s="115" t="s">
        <v>23</v>
      </c>
      <c r="B43" s="38"/>
      <c r="C43" s="39"/>
      <c r="D43" s="39"/>
      <c r="E43" s="5"/>
      <c r="F43" s="5"/>
      <c r="G43" s="5"/>
      <c r="H43" s="5"/>
      <c r="I43" s="5"/>
      <c r="J43" s="5"/>
      <c r="K43" s="5"/>
      <c r="L43" s="5"/>
      <c r="M43" s="5"/>
      <c r="N43" s="5"/>
      <c r="O43" s="5"/>
      <c r="P43" s="5"/>
      <c r="Q43" s="5"/>
      <c r="R43" s="5"/>
      <c r="S43" s="5"/>
    </row>
    <row r="44" spans="1:19" s="28" customFormat="1" hidden="1" x14ac:dyDescent="0.3">
      <c r="A44" s="27" t="s">
        <v>143</v>
      </c>
      <c r="C44" s="29"/>
      <c r="D44" s="29"/>
      <c r="E44" s="29"/>
      <c r="F44" s="29"/>
    </row>
    <row r="45" spans="1:19" s="28" customFormat="1" hidden="1" x14ac:dyDescent="0.3">
      <c r="D45" s="30" t="s">
        <v>144</v>
      </c>
      <c r="E45" s="31"/>
      <c r="F45" s="29"/>
    </row>
    <row r="46" spans="1:19" s="28" customFormat="1" hidden="1" x14ac:dyDescent="0.3">
      <c r="D46" s="32" t="s">
        <v>145</v>
      </c>
      <c r="E46" s="28" t="str">
        <f t="shared" ref="E46:E56" si="0">IF(E22="Covered",(CONCATENATE($B22,"-")),"")</f>
        <v>Adult primary care-</v>
      </c>
      <c r="F46" s="28" t="str">
        <f t="shared" ref="F46:S46" si="1">IF(F22="Covered",(CONCATENATE($B22,"-")),"")</f>
        <v>Adult primary care-</v>
      </c>
      <c r="G46" s="28" t="str">
        <f t="shared" si="1"/>
        <v>Adult primary care-</v>
      </c>
      <c r="H46" s="28" t="str">
        <f t="shared" si="1"/>
        <v/>
      </c>
      <c r="I46" s="28" t="str">
        <f t="shared" si="1"/>
        <v/>
      </c>
      <c r="J46" s="28" t="str">
        <f t="shared" si="1"/>
        <v/>
      </c>
      <c r="K46" s="28" t="str">
        <f t="shared" si="1"/>
        <v/>
      </c>
      <c r="L46" s="28" t="str">
        <f t="shared" si="1"/>
        <v/>
      </c>
      <c r="M46" s="28" t="str">
        <f t="shared" si="1"/>
        <v/>
      </c>
      <c r="N46" s="28" t="str">
        <f t="shared" si="1"/>
        <v/>
      </c>
      <c r="O46" s="28" t="str">
        <f t="shared" si="1"/>
        <v/>
      </c>
      <c r="P46" s="28" t="str">
        <f t="shared" si="1"/>
        <v/>
      </c>
      <c r="Q46" s="28" t="str">
        <f t="shared" si="1"/>
        <v/>
      </c>
      <c r="R46" s="28" t="str">
        <f t="shared" si="1"/>
        <v/>
      </c>
      <c r="S46" s="28" t="str">
        <f t="shared" si="1"/>
        <v/>
      </c>
    </row>
    <row r="47" spans="1:19" s="28" customFormat="1" hidden="1" x14ac:dyDescent="0.3">
      <c r="D47" s="32" t="s">
        <v>146</v>
      </c>
      <c r="E47" s="28" t="str">
        <f t="shared" si="0"/>
        <v>Pediatric primary care-</v>
      </c>
      <c r="F47" s="28" t="str">
        <f t="shared" ref="F47:S47" si="2">IF(F23="Covered",(CONCATENATE($B23,"-")),"")</f>
        <v>Pediatric primary care-</v>
      </c>
      <c r="G47" s="28" t="str">
        <f t="shared" si="2"/>
        <v>Pediatric primary care-</v>
      </c>
      <c r="H47" s="28" t="str">
        <f t="shared" si="2"/>
        <v/>
      </c>
      <c r="I47" s="28" t="str">
        <f t="shared" si="2"/>
        <v/>
      </c>
      <c r="J47" s="28" t="str">
        <f t="shared" si="2"/>
        <v/>
      </c>
      <c r="K47" s="28" t="str">
        <f t="shared" si="2"/>
        <v/>
      </c>
      <c r="L47" s="28" t="str">
        <f t="shared" si="2"/>
        <v/>
      </c>
      <c r="M47" s="28" t="str">
        <f t="shared" si="2"/>
        <v/>
      </c>
      <c r="N47" s="28" t="str">
        <f t="shared" si="2"/>
        <v/>
      </c>
      <c r="O47" s="28" t="str">
        <f t="shared" si="2"/>
        <v/>
      </c>
      <c r="P47" s="28" t="str">
        <f t="shared" si="2"/>
        <v/>
      </c>
      <c r="Q47" s="28" t="str">
        <f t="shared" si="2"/>
        <v/>
      </c>
      <c r="R47" s="28" t="str">
        <f t="shared" si="2"/>
        <v/>
      </c>
      <c r="S47" s="28" t="str">
        <f t="shared" si="2"/>
        <v/>
      </c>
    </row>
    <row r="48" spans="1:19" s="28" customFormat="1" hidden="1" x14ac:dyDescent="0.3">
      <c r="D48" s="32" t="s">
        <v>147</v>
      </c>
      <c r="E48" s="28" t="str">
        <f t="shared" si="0"/>
        <v>OB/GYN-</v>
      </c>
      <c r="F48" s="28" t="str">
        <f t="shared" ref="F48:S48" si="3">IF(F24="Covered",(CONCATENATE($B24,"-")),"")</f>
        <v>OB/GYN-</v>
      </c>
      <c r="G48" s="28" t="str">
        <f t="shared" si="3"/>
        <v>OB/GYN-</v>
      </c>
      <c r="H48" s="28" t="str">
        <f t="shared" si="3"/>
        <v/>
      </c>
      <c r="I48" s="28" t="str">
        <f t="shared" si="3"/>
        <v/>
      </c>
      <c r="J48" s="28" t="str">
        <f t="shared" si="3"/>
        <v/>
      </c>
      <c r="K48" s="28" t="str">
        <f t="shared" si="3"/>
        <v/>
      </c>
      <c r="L48" s="28" t="str">
        <f t="shared" si="3"/>
        <v/>
      </c>
      <c r="M48" s="28" t="str">
        <f t="shared" si="3"/>
        <v/>
      </c>
      <c r="N48" s="28" t="str">
        <f t="shared" si="3"/>
        <v/>
      </c>
      <c r="O48" s="28" t="str">
        <f t="shared" si="3"/>
        <v/>
      </c>
      <c r="P48" s="28" t="str">
        <f t="shared" si="3"/>
        <v/>
      </c>
      <c r="Q48" s="28" t="str">
        <f t="shared" si="3"/>
        <v/>
      </c>
      <c r="R48" s="28" t="str">
        <f t="shared" si="3"/>
        <v/>
      </c>
      <c r="S48" s="28" t="str">
        <f t="shared" si="3"/>
        <v/>
      </c>
    </row>
    <row r="49" spans="3:19" s="28" customFormat="1" hidden="1" x14ac:dyDescent="0.3">
      <c r="D49" s="32" t="s">
        <v>148</v>
      </c>
      <c r="E49" s="28" t="str">
        <f t="shared" si="0"/>
        <v>Adult behavioral health-</v>
      </c>
      <c r="F49" s="28" t="str">
        <f t="shared" ref="F49:S49" si="4">IF(F25="Covered",(CONCATENATE($B25,"-")),"")</f>
        <v>Adult behavioral health-</v>
      </c>
      <c r="G49" s="28" t="str">
        <f t="shared" si="4"/>
        <v>Adult behavioral health-</v>
      </c>
      <c r="H49" s="28" t="str">
        <f t="shared" si="4"/>
        <v/>
      </c>
      <c r="I49" s="28" t="str">
        <f t="shared" si="4"/>
        <v/>
      </c>
      <c r="J49" s="28" t="str">
        <f t="shared" si="4"/>
        <v/>
      </c>
      <c r="K49" s="28" t="str">
        <f t="shared" si="4"/>
        <v/>
      </c>
      <c r="L49" s="28" t="str">
        <f t="shared" si="4"/>
        <v/>
      </c>
      <c r="M49" s="28" t="str">
        <f t="shared" si="4"/>
        <v/>
      </c>
      <c r="N49" s="28" t="str">
        <f t="shared" si="4"/>
        <v/>
      </c>
      <c r="O49" s="28" t="str">
        <f t="shared" si="4"/>
        <v/>
      </c>
      <c r="P49" s="28" t="str">
        <f t="shared" si="4"/>
        <v/>
      </c>
      <c r="Q49" s="28" t="str">
        <f t="shared" si="4"/>
        <v/>
      </c>
      <c r="R49" s="28" t="str">
        <f t="shared" si="4"/>
        <v/>
      </c>
      <c r="S49" s="28" t="str">
        <f t="shared" si="4"/>
        <v/>
      </c>
    </row>
    <row r="50" spans="3:19" s="28" customFormat="1" hidden="1" x14ac:dyDescent="0.3">
      <c r="D50" s="32" t="s">
        <v>149</v>
      </c>
      <c r="E50" s="28" t="str">
        <f t="shared" si="0"/>
        <v>Pediatric behavioral health-</v>
      </c>
      <c r="F50" s="28" t="str">
        <f t="shared" ref="F50:S50" si="5">IF(F26="Covered",(CONCATENATE($B26,"-")),"")</f>
        <v>Pediatric behavioral health-</v>
      </c>
      <c r="G50" s="28" t="str">
        <f t="shared" si="5"/>
        <v>Pediatric behavioral health-</v>
      </c>
      <c r="H50" s="28" t="str">
        <f t="shared" si="5"/>
        <v/>
      </c>
      <c r="I50" s="28" t="str">
        <f t="shared" si="5"/>
        <v/>
      </c>
      <c r="J50" s="28" t="str">
        <f t="shared" si="5"/>
        <v/>
      </c>
      <c r="K50" s="28" t="str">
        <f t="shared" si="5"/>
        <v/>
      </c>
      <c r="L50" s="28" t="str">
        <f t="shared" si="5"/>
        <v/>
      </c>
      <c r="M50" s="28" t="str">
        <f t="shared" si="5"/>
        <v/>
      </c>
      <c r="N50" s="28" t="str">
        <f t="shared" si="5"/>
        <v/>
      </c>
      <c r="O50" s="28" t="str">
        <f t="shared" si="5"/>
        <v/>
      </c>
      <c r="P50" s="28" t="str">
        <f t="shared" si="5"/>
        <v/>
      </c>
      <c r="Q50" s="28" t="str">
        <f t="shared" si="5"/>
        <v/>
      </c>
      <c r="R50" s="28" t="str">
        <f t="shared" si="5"/>
        <v/>
      </c>
      <c r="S50" s="28" t="str">
        <f t="shared" si="5"/>
        <v/>
      </c>
    </row>
    <row r="51" spans="3:19" s="28" customFormat="1" hidden="1" x14ac:dyDescent="0.3">
      <c r="D51" s="32" t="s">
        <v>150</v>
      </c>
      <c r="E51" s="28" t="str">
        <f t="shared" si="0"/>
        <v>Adult specialist-</v>
      </c>
      <c r="F51" s="28" t="str">
        <f t="shared" ref="F51:S51" si="6">IF(F27="Covered",(CONCATENATE($B27,"-")),"")</f>
        <v>Adult specialist-</v>
      </c>
      <c r="G51" s="28" t="str">
        <f t="shared" si="6"/>
        <v>Adult specialist-</v>
      </c>
      <c r="H51" s="28" t="str">
        <f t="shared" si="6"/>
        <v/>
      </c>
      <c r="I51" s="28" t="str">
        <f t="shared" si="6"/>
        <v/>
      </c>
      <c r="J51" s="28" t="str">
        <f t="shared" si="6"/>
        <v/>
      </c>
      <c r="K51" s="28" t="str">
        <f t="shared" si="6"/>
        <v/>
      </c>
      <c r="L51" s="28" t="str">
        <f t="shared" si="6"/>
        <v/>
      </c>
      <c r="M51" s="28" t="str">
        <f t="shared" si="6"/>
        <v/>
      </c>
      <c r="N51" s="28" t="str">
        <f t="shared" si="6"/>
        <v/>
      </c>
      <c r="O51" s="28" t="str">
        <f t="shared" si="6"/>
        <v/>
      </c>
      <c r="P51" s="28" t="str">
        <f t="shared" si="6"/>
        <v/>
      </c>
      <c r="Q51" s="28" t="str">
        <f t="shared" si="6"/>
        <v/>
      </c>
      <c r="R51" s="28" t="str">
        <f t="shared" si="6"/>
        <v/>
      </c>
      <c r="S51" s="28" t="str">
        <f t="shared" si="6"/>
        <v/>
      </c>
    </row>
    <row r="52" spans="3:19" s="28" customFormat="1" hidden="1" x14ac:dyDescent="0.3">
      <c r="D52" s="32" t="s">
        <v>151</v>
      </c>
      <c r="E52" s="28" t="str">
        <f t="shared" si="0"/>
        <v>Pediatric specialist-</v>
      </c>
      <c r="F52" s="28" t="str">
        <f t="shared" ref="F52:S52" si="7">IF(F28="Covered",(CONCATENATE($B28,"-")),"")</f>
        <v>Pediatric specialist-</v>
      </c>
      <c r="G52" s="28" t="str">
        <f t="shared" si="7"/>
        <v>Pediatric specialist-</v>
      </c>
      <c r="H52" s="28" t="str">
        <f t="shared" si="7"/>
        <v/>
      </c>
      <c r="I52" s="28" t="str">
        <f t="shared" si="7"/>
        <v/>
      </c>
      <c r="J52" s="28" t="str">
        <f t="shared" si="7"/>
        <v/>
      </c>
      <c r="K52" s="28" t="str">
        <f t="shared" si="7"/>
        <v/>
      </c>
      <c r="L52" s="28" t="str">
        <f t="shared" si="7"/>
        <v/>
      </c>
      <c r="M52" s="28" t="str">
        <f t="shared" si="7"/>
        <v/>
      </c>
      <c r="N52" s="28" t="str">
        <f t="shared" si="7"/>
        <v/>
      </c>
      <c r="O52" s="28" t="str">
        <f t="shared" si="7"/>
        <v/>
      </c>
      <c r="P52" s="28" t="str">
        <f t="shared" si="7"/>
        <v/>
      </c>
      <c r="Q52" s="28" t="str">
        <f t="shared" si="7"/>
        <v/>
      </c>
      <c r="R52" s="28" t="str">
        <f t="shared" si="7"/>
        <v/>
      </c>
      <c r="S52" s="28" t="str">
        <f t="shared" si="7"/>
        <v/>
      </c>
    </row>
    <row r="53" spans="3:19" s="28" customFormat="1" hidden="1" x14ac:dyDescent="0.3">
      <c r="D53" s="32" t="s">
        <v>152</v>
      </c>
      <c r="E53" s="28" t="str">
        <f t="shared" si="0"/>
        <v>Hospital-</v>
      </c>
      <c r="F53" s="28" t="str">
        <f t="shared" ref="F53:S53" si="8">IF(F29="Covered",(CONCATENATE($B29,"-")),"")</f>
        <v>Hospital-</v>
      </c>
      <c r="G53" s="28" t="str">
        <f t="shared" si="8"/>
        <v>Hospital-</v>
      </c>
      <c r="H53" s="28" t="str">
        <f t="shared" si="8"/>
        <v/>
      </c>
      <c r="I53" s="28" t="str">
        <f t="shared" si="8"/>
        <v/>
      </c>
      <c r="J53" s="28" t="str">
        <f t="shared" si="8"/>
        <v/>
      </c>
      <c r="K53" s="28" t="str">
        <f t="shared" si="8"/>
        <v/>
      </c>
      <c r="L53" s="28" t="str">
        <f t="shared" si="8"/>
        <v/>
      </c>
      <c r="M53" s="28" t="str">
        <f t="shared" si="8"/>
        <v/>
      </c>
      <c r="N53" s="28" t="str">
        <f t="shared" si="8"/>
        <v/>
      </c>
      <c r="O53" s="28" t="str">
        <f t="shared" si="8"/>
        <v/>
      </c>
      <c r="P53" s="28" t="str">
        <f t="shared" si="8"/>
        <v/>
      </c>
      <c r="Q53" s="28" t="str">
        <f t="shared" si="8"/>
        <v/>
      </c>
      <c r="R53" s="28" t="str">
        <f t="shared" si="8"/>
        <v/>
      </c>
      <c r="S53" s="28" t="str">
        <f t="shared" si="8"/>
        <v/>
      </c>
    </row>
    <row r="54" spans="3:19" s="28" customFormat="1" hidden="1" x14ac:dyDescent="0.3">
      <c r="D54" s="32" t="s">
        <v>153</v>
      </c>
      <c r="E54" s="28" t="str">
        <f t="shared" si="0"/>
        <v>Pharmacy-</v>
      </c>
      <c r="F54" s="28" t="str">
        <f t="shared" ref="F54:S54" si="9">IF(F30="Covered",(CONCATENATE($B30,"-")),"")</f>
        <v>Pharmacy-</v>
      </c>
      <c r="G54" s="28" t="str">
        <f t="shared" si="9"/>
        <v>Pharmacy-</v>
      </c>
      <c r="H54" s="28" t="str">
        <f t="shared" si="9"/>
        <v/>
      </c>
      <c r="I54" s="28" t="str">
        <f t="shared" si="9"/>
        <v/>
      </c>
      <c r="J54" s="28" t="str">
        <f t="shared" si="9"/>
        <v/>
      </c>
      <c r="K54" s="28" t="str">
        <f t="shared" si="9"/>
        <v/>
      </c>
      <c r="L54" s="28" t="str">
        <f t="shared" si="9"/>
        <v/>
      </c>
      <c r="M54" s="28" t="str">
        <f t="shared" si="9"/>
        <v/>
      </c>
      <c r="N54" s="28" t="str">
        <f t="shared" si="9"/>
        <v/>
      </c>
      <c r="O54" s="28" t="str">
        <f t="shared" si="9"/>
        <v/>
      </c>
      <c r="P54" s="28" t="str">
        <f t="shared" si="9"/>
        <v/>
      </c>
      <c r="Q54" s="28" t="str">
        <f t="shared" si="9"/>
        <v/>
      </c>
      <c r="R54" s="28" t="str">
        <f t="shared" si="9"/>
        <v/>
      </c>
      <c r="S54" s="28" t="str">
        <f t="shared" si="9"/>
        <v/>
      </c>
    </row>
    <row r="55" spans="3:19" s="28" customFormat="1" hidden="1" x14ac:dyDescent="0.3">
      <c r="D55" s="32" t="s">
        <v>154</v>
      </c>
      <c r="E55" s="28" t="str">
        <f t="shared" si="0"/>
        <v>Pediatric dental-</v>
      </c>
      <c r="F55" s="28" t="str">
        <f t="shared" ref="F55:S55" si="10">IF(F31="Covered",(CONCATENATE($B31,"-")),"")</f>
        <v>Pediatric dental-</v>
      </c>
      <c r="G55" s="28" t="str">
        <f t="shared" si="10"/>
        <v>Pediatric dental-</v>
      </c>
      <c r="H55" s="28" t="str">
        <f t="shared" si="10"/>
        <v/>
      </c>
      <c r="I55" s="28" t="str">
        <f t="shared" si="10"/>
        <v/>
      </c>
      <c r="J55" s="28" t="str">
        <f t="shared" si="10"/>
        <v/>
      </c>
      <c r="K55" s="28" t="str">
        <f t="shared" si="10"/>
        <v/>
      </c>
      <c r="L55" s="28" t="str">
        <f t="shared" si="10"/>
        <v/>
      </c>
      <c r="M55" s="28" t="str">
        <f t="shared" si="10"/>
        <v/>
      </c>
      <c r="N55" s="28" t="str">
        <f t="shared" si="10"/>
        <v/>
      </c>
      <c r="O55" s="28" t="str">
        <f t="shared" si="10"/>
        <v/>
      </c>
      <c r="P55" s="28" t="str">
        <f t="shared" si="10"/>
        <v/>
      </c>
      <c r="Q55" s="28" t="str">
        <f t="shared" si="10"/>
        <v/>
      </c>
      <c r="R55" s="28" t="str">
        <f t="shared" si="10"/>
        <v/>
      </c>
      <c r="S55" s="28" t="str">
        <f t="shared" si="10"/>
        <v/>
      </c>
    </row>
    <row r="56" spans="3:19" s="28" customFormat="1" hidden="1" x14ac:dyDescent="0.3">
      <c r="D56" s="32" t="s">
        <v>155</v>
      </c>
      <c r="E56" s="28" t="str">
        <f t="shared" si="0"/>
        <v/>
      </c>
      <c r="F56" s="28" t="str">
        <f t="shared" ref="F56:S56" si="11">IF(F32="Covered",(CONCATENATE($B32,"-")),"")</f>
        <v/>
      </c>
      <c r="G56" s="28" t="str">
        <f t="shared" si="11"/>
        <v/>
      </c>
      <c r="H56" s="28" t="str">
        <f t="shared" si="11"/>
        <v/>
      </c>
      <c r="I56" s="28" t="str">
        <f t="shared" si="11"/>
        <v/>
      </c>
      <c r="J56" s="28" t="str">
        <f t="shared" si="11"/>
        <v/>
      </c>
      <c r="K56" s="28" t="str">
        <f t="shared" si="11"/>
        <v/>
      </c>
      <c r="L56" s="28" t="str">
        <f t="shared" si="11"/>
        <v/>
      </c>
      <c r="M56" s="28" t="str">
        <f t="shared" si="11"/>
        <v/>
      </c>
      <c r="N56" s="28" t="str">
        <f t="shared" si="11"/>
        <v/>
      </c>
      <c r="O56" s="28" t="str">
        <f t="shared" si="11"/>
        <v/>
      </c>
      <c r="P56" s="28" t="str">
        <f t="shared" si="11"/>
        <v/>
      </c>
      <c r="Q56" s="28" t="str">
        <f t="shared" si="11"/>
        <v/>
      </c>
      <c r="R56" s="28" t="str">
        <f t="shared" si="11"/>
        <v/>
      </c>
      <c r="S56" s="28" t="str">
        <f t="shared" si="11"/>
        <v/>
      </c>
    </row>
    <row r="57" spans="3:19" s="28" customFormat="1" hidden="1" x14ac:dyDescent="0.3">
      <c r="D57" s="32" t="s">
        <v>156</v>
      </c>
      <c r="E57" s="28" t="str">
        <f t="shared" ref="E57:S57" si="12">IF(E33&lt;&gt;"","other services","")</f>
        <v/>
      </c>
      <c r="F57" s="28" t="str">
        <f>IF(F33&lt;&gt;"","other services","")</f>
        <v/>
      </c>
      <c r="G57" s="28" t="str">
        <f t="shared" si="12"/>
        <v/>
      </c>
      <c r="H57" s="28" t="str">
        <f t="shared" si="12"/>
        <v/>
      </c>
      <c r="I57" s="28" t="str">
        <f t="shared" si="12"/>
        <v/>
      </c>
      <c r="J57" s="28" t="str">
        <f t="shared" si="12"/>
        <v/>
      </c>
      <c r="K57" s="28" t="str">
        <f t="shared" si="12"/>
        <v/>
      </c>
      <c r="L57" s="28" t="str">
        <f t="shared" si="12"/>
        <v/>
      </c>
      <c r="M57" s="28" t="str">
        <f t="shared" si="12"/>
        <v/>
      </c>
      <c r="N57" s="28" t="str">
        <f t="shared" si="12"/>
        <v/>
      </c>
      <c r="O57" s="28" t="str">
        <f t="shared" si="12"/>
        <v/>
      </c>
      <c r="P57" s="28" t="str">
        <f t="shared" si="12"/>
        <v/>
      </c>
      <c r="Q57" s="28" t="str">
        <f t="shared" si="12"/>
        <v/>
      </c>
      <c r="R57" s="28" t="str">
        <f t="shared" si="12"/>
        <v/>
      </c>
      <c r="S57" s="28" t="str">
        <f t="shared" si="12"/>
        <v/>
      </c>
    </row>
    <row r="58" spans="3:19" s="28" customFormat="1" hidden="1" x14ac:dyDescent="0.3">
      <c r="D58" s="33" t="s">
        <v>157</v>
      </c>
      <c r="E58" s="28" t="str">
        <f>_xlfn.TEXTJOIN(CHAR(10),TRUE,E46:E57)</f>
        <v>Adult primary care-
Pediatric primary care-
OB/GYN-
Adult behavioral health-
Pediatric behavioral health-
Adult specialist-
Pediatric specialist-
Hospital-
Pharmacy-
Pediatric dental-</v>
      </c>
      <c r="F58" s="28" t="str">
        <f t="shared" ref="F58:S58" si="13">_xlfn.TEXTJOIN(CHAR(10),TRUE,F46:F57)</f>
        <v>Adult primary care-
Pediatric primary care-
OB/GYN-
Adult behavioral health-
Pediatric behavioral health-
Adult specialist-
Pediatric specialist-
Hospital-
Pharmacy-
Pediatric dental-</v>
      </c>
      <c r="G58" s="28" t="str">
        <f t="shared" si="13"/>
        <v>Adult primary care-
Pediatric primary care-
OB/GYN-
Adult behavioral health-
Pediatric behavioral health-
Adult specialist-
Pediatric specialist-
Hospital-
Pharmacy-
Pediatric dental-</v>
      </c>
      <c r="H58" s="28" t="str">
        <f t="shared" si="13"/>
        <v/>
      </c>
      <c r="I58" s="28" t="str">
        <f t="shared" si="13"/>
        <v/>
      </c>
      <c r="J58" s="28" t="str">
        <f t="shared" si="13"/>
        <v/>
      </c>
      <c r="K58" s="28" t="str">
        <f t="shared" si="13"/>
        <v/>
      </c>
      <c r="L58" s="28" t="str">
        <f t="shared" si="13"/>
        <v/>
      </c>
      <c r="M58" s="28" t="str">
        <f t="shared" si="13"/>
        <v/>
      </c>
      <c r="N58" s="28" t="str">
        <f t="shared" si="13"/>
        <v/>
      </c>
      <c r="O58" s="28" t="str">
        <f t="shared" si="13"/>
        <v/>
      </c>
      <c r="P58" s="28" t="str">
        <f t="shared" si="13"/>
        <v/>
      </c>
      <c r="Q58" s="28" t="str">
        <f t="shared" si="13"/>
        <v/>
      </c>
      <c r="R58" s="28" t="str">
        <f t="shared" si="13"/>
        <v/>
      </c>
      <c r="S58" s="28" t="str">
        <f t="shared" si="13"/>
        <v/>
      </c>
    </row>
    <row r="59" spans="3:19" s="28" customFormat="1" hidden="1" x14ac:dyDescent="0.3">
      <c r="D59" s="28" t="s">
        <v>158</v>
      </c>
      <c r="E59" s="28" t="str">
        <f>SUBSTITUTE(E58,"-",", ")</f>
        <v xml:space="preserve">Adult primary care, 
Pediatric primary care, 
OB/GYN, 
Adult behavioral health, 
Pediatric behavioral health, 
Adult specialist, 
Pediatric specialist, 
Hospital, 
Pharmacy, 
Pediatric dental, </v>
      </c>
      <c r="F59" s="28" t="str">
        <f t="shared" ref="F59:S59" si="14">SUBSTITUTE(F58,"-",", ")</f>
        <v xml:space="preserve">Adult primary care, 
Pediatric primary care, 
OB/GYN, 
Adult behavioral health, 
Pediatric behavioral health, 
Adult specialist, 
Pediatric specialist, 
Hospital, 
Pharmacy, 
Pediatric dental, </v>
      </c>
      <c r="G59" s="28" t="str">
        <f t="shared" si="14"/>
        <v xml:space="preserve">Adult primary care, 
Pediatric primary care, 
OB/GYN, 
Adult behavioral health, 
Pediatric behavioral health, 
Adult specialist, 
Pediatric specialist, 
Hospital, 
Pharmacy, 
Pediatric dental, </v>
      </c>
      <c r="H59" s="28" t="str">
        <f t="shared" si="14"/>
        <v/>
      </c>
      <c r="I59" s="28" t="str">
        <f t="shared" si="14"/>
        <v/>
      </c>
      <c r="J59" s="28" t="str">
        <f t="shared" si="14"/>
        <v/>
      </c>
      <c r="K59" s="28" t="str">
        <f t="shared" si="14"/>
        <v/>
      </c>
      <c r="L59" s="28" t="str">
        <f t="shared" si="14"/>
        <v/>
      </c>
      <c r="M59" s="28" t="str">
        <f t="shared" si="14"/>
        <v/>
      </c>
      <c r="N59" s="28" t="str">
        <f t="shared" si="14"/>
        <v/>
      </c>
      <c r="O59" s="28" t="str">
        <f t="shared" si="14"/>
        <v/>
      </c>
      <c r="P59" s="28" t="str">
        <f t="shared" si="14"/>
        <v/>
      </c>
      <c r="Q59" s="28" t="str">
        <f t="shared" si="14"/>
        <v/>
      </c>
      <c r="R59" s="28" t="str">
        <f t="shared" si="14"/>
        <v/>
      </c>
      <c r="S59" s="28" t="str">
        <f t="shared" si="14"/>
        <v/>
      </c>
    </row>
    <row r="60" spans="3:19" s="28" customFormat="1" hidden="1" x14ac:dyDescent="0.3">
      <c r="C60" s="29"/>
      <c r="D60" s="29"/>
      <c r="E60" s="29"/>
      <c r="F60" s="29"/>
    </row>
  </sheetData>
  <sheetProtection algorithmName="SHA-512" hashValue="3lAfoOvgWnxt25lVBsOeb6vg4H/q2YLEidybG9o8nwgTQrKbDjAC+ZXuEsBRwWvrhc5LWes4n0bv9Nt3Tbt3bg==" saltValue="p284jOeKrGVXS0j8U8FtDg==" spinCount="100000" sheet="1" objects="1" scenarios="1" formatColumns="0" formatRows="0"/>
  <protectedRanges>
    <protectedRange algorithmName="SHA-512" hashValue="bA/kSnPef+qRTca4U5DAMPeRkTDfP+PGeEtinvNwwrxtASWdYiwSLpjfJNAo5ckNtxmOxm6JvI9I5zwPPokWaw==" saltValue="oFt+B+LVA7LiT5P6ZKMhsw==" spinCount="100000" sqref="E22:S34 E15:S17 E19:S20 E39:S43 E5:F11" name="Range1"/>
  </protectedRanges>
  <dataConsolidate/>
  <mergeCells count="6">
    <mergeCell ref="A3:C3"/>
    <mergeCell ref="A13:C13"/>
    <mergeCell ref="A36:C36"/>
    <mergeCell ref="A21:C21"/>
    <mergeCell ref="A38:C38"/>
    <mergeCell ref="A18:C18"/>
  </mergeCells>
  <phoneticPr fontId="9" type="noConversion"/>
  <dataValidations count="2">
    <dataValidation allowBlank="1" showInputMessage="1" showErrorMessage="1" errorTitle="Date" error="Please enter a date in MM/DD/YYYY format." sqref="E11:F11 E8" xr:uid="{00000000-0002-0000-0100-000000000000}"/>
    <dataValidation allowBlank="1" showInputMessage="1" errorTitle="Date" error="Please enter a date in MM/DD/YYYY format." sqref="E10" xr:uid="{00000000-0002-0000-0100-000002000000}"/>
  </dataValidations>
  <pageMargins left="0.7" right="0.7" top="0.75" bottom="0.75" header="0.3" footer="0.3"/>
  <pageSetup orientation="portrait" horizontalDpi="4294967293" verticalDpi="4294967293" r:id="rId1"/>
  <ignoredErrors>
    <ignoredError sqref="E4" unlockedFormula="1"/>
  </ignoredErrors>
  <extLst>
    <ext xmlns:x14="http://schemas.microsoft.com/office/spreadsheetml/2009/9/main" uri="{CCE6A557-97BC-4b89-ADB6-D9C93CAAB3DF}">
      <x14:dataValidations xmlns:xm="http://schemas.microsoft.com/office/excel/2006/main" count="5">
        <x14:dataValidation type="list" allowBlank="1" showInputMessage="1" prompt="To enter free text, select cell and type - do not click into cell" xr:uid="{00000000-0002-0000-0100-000001000000}">
          <x14:formula1>
            <xm:f>'Set Values'!$N$3:$N$7</xm:f>
          </x14:formula1>
          <xm:sqref>E17:S17</xm:sqref>
        </x14:dataValidation>
        <x14:dataValidation type="list" allowBlank="1" showInputMessage="1" showErrorMessage="1" xr:uid="{00000000-0002-0000-0100-000003000000}">
          <x14:formula1>
            <xm:f>'Set Values'!$A$3:$A$52</xm:f>
          </x14:formula1>
          <xm:sqref>E7</xm:sqref>
        </x14:dataValidation>
        <x14:dataValidation type="list" allowBlank="1" showInputMessage="1" showErrorMessage="1" xr:uid="{00000000-0002-0000-0100-000004000000}">
          <x14:formula1>
            <xm:f>'Set Values'!$C$3:$C$4</xm:f>
          </x14:formula1>
          <xm:sqref>E22:S32</xm:sqref>
        </x14:dataValidation>
        <x14:dataValidation type="list" allowBlank="1" showInputMessage="1" errorTitle="Date" error="Please enter a date in MM/DD/YYYY format." xr:uid="{00000000-0002-0000-0100-000005000000}">
          <x14:formula1>
            <xm:f>'Set Values'!$B$3:$B$10</xm:f>
          </x14:formula1>
          <xm:sqref>E9</xm:sqref>
        </x14:dataValidation>
        <x14:dataValidation type="list" allowBlank="1" showInputMessage="1" showErrorMessage="1" xr:uid="{00000000-0002-0000-0100-000006000000}">
          <x14:formula1>
            <xm:f>'Set Values'!$D$3:$D$4</xm:f>
          </x14:formula1>
          <xm:sqref>E39:S39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135"/>
  <sheetViews>
    <sheetView showGridLines="0" zoomScale="90" zoomScaleNormal="90" workbookViewId="0">
      <selection activeCell="E41" sqref="E41"/>
    </sheetView>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159</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160</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161</v>
      </c>
      <c r="B3" s="122"/>
      <c r="C3" s="123" t="str">
        <f>IF('I_State&amp;Prog_Info'!E15="","[Program 1]",'I_State&amp;Prog_Info'!E15)</f>
        <v>Healthy Indiana Plan</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8" t="s">
        <v>162</v>
      </c>
      <c r="B4" s="169"/>
      <c r="C4" s="69" t="str">
        <f>IF('I_State&amp;Prog_Info'!E17="","(Placeholder for plan type)",'I_State&amp;Prog_Info'!E17)</f>
        <v>MCO</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8" t="s">
        <v>163</v>
      </c>
      <c r="B5" s="169"/>
      <c r="C5" s="69" t="str">
        <f>IF('I_State&amp;Prog_Info'!E59="","(Placeholder for providers)",'I_State&amp;Prog_Info'!E59)</f>
        <v xml:space="preserve">Adult primary care, 
Pediatric primary care, 
OB/GYN, 
Adult behavioral health, 
Pediatric behavioral health, 
Adult specialist, 
Pediatric specialist, 
Hospital, 
Pharmacy, 
Pediatric dental, </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8" t="s">
        <v>164</v>
      </c>
      <c r="B6" s="169"/>
      <c r="C6" s="70" t="str">
        <f>IF('I_State&amp;Prog_Info'!E39="","(Placeholder for separate analysis and results document)",'I_State&amp;Prog_Info'!E39)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8" t="s">
        <v>165</v>
      </c>
      <c r="B7" s="169"/>
      <c r="C7" s="70" t="str">
        <f>IF('I_State&amp;Prog_Info'!E40="","(Placeholder for separate analysis and results document)",'I_State&amp;Prog_Info'!E40)</f>
        <v>N/A</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72" t="s">
        <v>166</v>
      </c>
      <c r="B8" s="173"/>
      <c r="C8" s="71" t="str">
        <f>IF('I_State&amp;Prog_Info'!E41="","(Placeholder for separate analysis and results document)",'I_State&amp;Prog_Info'!E41)</f>
        <v>N/A</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6" customHeight="1" x14ac:dyDescent="0.25">
      <c r="A9" s="170" t="s">
        <v>167</v>
      </c>
      <c r="B9" s="170"/>
      <c r="C9" s="170"/>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1" t="s">
        <v>168</v>
      </c>
      <c r="B11" s="171"/>
      <c r="C11" s="171"/>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55" t="s">
        <v>169</v>
      </c>
      <c r="B12" s="155"/>
      <c r="C12" s="155"/>
      <c r="D12" s="136"/>
      <c r="E12" s="124" t="s">
        <v>170</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7.6" x14ac:dyDescent="0.25">
      <c r="A14" s="54" t="s">
        <v>271</v>
      </c>
      <c r="B14" s="36" t="s">
        <v>272</v>
      </c>
      <c r="C14" s="16" t="s">
        <v>273</v>
      </c>
      <c r="D14" s="43" t="s">
        <v>76</v>
      </c>
      <c r="E14" s="50" t="s">
        <v>274</v>
      </c>
      <c r="F14" s="50" t="s">
        <v>274</v>
      </c>
      <c r="G14" s="50" t="s">
        <v>274</v>
      </c>
      <c r="H14" s="50" t="s">
        <v>275</v>
      </c>
      <c r="I14" s="50" t="s">
        <v>274</v>
      </c>
      <c r="J14" s="50" t="s">
        <v>274</v>
      </c>
      <c r="K14" s="50" t="s">
        <v>276</v>
      </c>
      <c r="L14" s="50" t="s">
        <v>276</v>
      </c>
      <c r="M14" s="50" t="s">
        <v>276</v>
      </c>
      <c r="N14" s="50" t="s">
        <v>275</v>
      </c>
      <c r="O14" s="50" t="s">
        <v>276</v>
      </c>
      <c r="P14" s="50" t="s">
        <v>276</v>
      </c>
      <c r="Q14" s="50" t="s">
        <v>275</v>
      </c>
      <c r="R14" s="50" t="s">
        <v>275</v>
      </c>
      <c r="S14" s="50" t="s">
        <v>276</v>
      </c>
      <c r="T14" s="50" t="s">
        <v>275</v>
      </c>
      <c r="U14" s="50" t="s">
        <v>275</v>
      </c>
      <c r="V14" s="50" t="s">
        <v>275</v>
      </c>
      <c r="W14" s="50" t="s">
        <v>276</v>
      </c>
      <c r="X14" s="50" t="s">
        <v>276</v>
      </c>
      <c r="Y14" s="50" t="s">
        <v>276</v>
      </c>
      <c r="Z14" s="50" t="s">
        <v>276</v>
      </c>
      <c r="AA14" s="50" t="s">
        <v>276</v>
      </c>
      <c r="AB14" s="50" t="s">
        <v>276</v>
      </c>
      <c r="AC14" s="50" t="s">
        <v>276</v>
      </c>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62.8" x14ac:dyDescent="0.3">
      <c r="A15" s="54" t="s">
        <v>279</v>
      </c>
      <c r="B15" s="36" t="s">
        <v>280</v>
      </c>
      <c r="C15" s="16" t="s">
        <v>281</v>
      </c>
      <c r="D15" s="43" t="s">
        <v>35</v>
      </c>
      <c r="E15" s="93" t="s">
        <v>495</v>
      </c>
      <c r="F15" s="93" t="s">
        <v>496</v>
      </c>
      <c r="G15" s="50" t="s">
        <v>497</v>
      </c>
      <c r="H15" s="50" t="s">
        <v>498</v>
      </c>
      <c r="I15" s="50" t="s">
        <v>499</v>
      </c>
      <c r="J15" s="93" t="s">
        <v>504</v>
      </c>
      <c r="K15" s="50" t="s">
        <v>283</v>
      </c>
      <c r="L15" s="50" t="s">
        <v>284</v>
      </c>
      <c r="M15" s="93" t="s">
        <v>505</v>
      </c>
      <c r="N15" s="93" t="s">
        <v>291</v>
      </c>
      <c r="O15" s="50" t="s">
        <v>506</v>
      </c>
      <c r="P15" s="50" t="s">
        <v>507</v>
      </c>
      <c r="Q15" s="50" t="s">
        <v>286</v>
      </c>
      <c r="R15" s="50" t="s">
        <v>502</v>
      </c>
      <c r="S15" s="50" t="s">
        <v>508</v>
      </c>
      <c r="T15" s="93" t="s">
        <v>494</v>
      </c>
      <c r="U15" s="50" t="s">
        <v>509</v>
      </c>
      <c r="V15" s="50" t="s">
        <v>510</v>
      </c>
      <c r="W15" s="50" t="s">
        <v>287</v>
      </c>
      <c r="X15" s="50" t="s">
        <v>511</v>
      </c>
      <c r="Y15" s="93" t="s">
        <v>512</v>
      </c>
      <c r="Z15" s="50" t="s">
        <v>289</v>
      </c>
      <c r="AA15" s="50" t="s">
        <v>513</v>
      </c>
      <c r="AB15" s="50" t="s">
        <v>290</v>
      </c>
      <c r="AC15" s="50" t="s">
        <v>514</v>
      </c>
      <c r="AD15" s="50"/>
      <c r="AE15" s="50"/>
      <c r="AF15" s="93"/>
      <c r="AG15" s="140"/>
      <c r="AH15" s="93"/>
      <c r="AI15" s="93"/>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292</v>
      </c>
      <c r="B16" s="36" t="s">
        <v>293</v>
      </c>
      <c r="C16" s="36" t="s">
        <v>294</v>
      </c>
      <c r="D16" s="43" t="s">
        <v>76</v>
      </c>
      <c r="E16" s="77" t="s">
        <v>89</v>
      </c>
      <c r="F16" s="77" t="s">
        <v>99</v>
      </c>
      <c r="G16" s="77" t="s">
        <v>96</v>
      </c>
      <c r="H16" s="77" t="s">
        <v>89</v>
      </c>
      <c r="I16" s="77" t="s">
        <v>500</v>
      </c>
      <c r="J16" s="77" t="s">
        <v>105</v>
      </c>
      <c r="K16" s="77" t="s">
        <v>111</v>
      </c>
      <c r="L16" s="77" t="s">
        <v>111</v>
      </c>
      <c r="M16" s="77" t="s">
        <v>89</v>
      </c>
      <c r="N16" s="77" t="s">
        <v>99</v>
      </c>
      <c r="O16" s="77" t="s">
        <v>105</v>
      </c>
      <c r="P16" s="77" t="s">
        <v>105</v>
      </c>
      <c r="Q16" s="77" t="s">
        <v>501</v>
      </c>
      <c r="R16" s="77" t="s">
        <v>503</v>
      </c>
      <c r="S16" s="77" t="s">
        <v>114</v>
      </c>
      <c r="T16" s="77" t="s">
        <v>111</v>
      </c>
      <c r="U16" s="77" t="s">
        <v>99</v>
      </c>
      <c r="V16" s="77" t="s">
        <v>99</v>
      </c>
      <c r="W16" s="77" t="s">
        <v>99</v>
      </c>
      <c r="X16" s="77" t="s">
        <v>99</v>
      </c>
      <c r="Y16" s="77" t="s">
        <v>296</v>
      </c>
      <c r="Z16" s="77" t="s">
        <v>296</v>
      </c>
      <c r="AA16" s="77" t="s">
        <v>297</v>
      </c>
      <c r="AB16" s="77" t="s">
        <v>96</v>
      </c>
      <c r="AC16" s="77" t="s">
        <v>96</v>
      </c>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298</v>
      </c>
      <c r="B17" s="55" t="s">
        <v>299</v>
      </c>
      <c r="C17" s="22" t="s">
        <v>300</v>
      </c>
      <c r="D17" s="44" t="s">
        <v>76</v>
      </c>
      <c r="E17" s="77" t="s">
        <v>414</v>
      </c>
      <c r="F17" s="77" t="s">
        <v>414</v>
      </c>
      <c r="G17" s="77" t="s">
        <v>414</v>
      </c>
      <c r="H17" s="77" t="s">
        <v>414</v>
      </c>
      <c r="I17" s="77" t="s">
        <v>414</v>
      </c>
      <c r="J17" s="77" t="s">
        <v>414</v>
      </c>
      <c r="K17" s="77" t="s">
        <v>414</v>
      </c>
      <c r="L17" s="77" t="s">
        <v>414</v>
      </c>
      <c r="M17" s="77" t="s">
        <v>414</v>
      </c>
      <c r="N17" s="77" t="s">
        <v>414</v>
      </c>
      <c r="O17" s="77" t="s">
        <v>414</v>
      </c>
      <c r="P17" s="77" t="s">
        <v>414</v>
      </c>
      <c r="Q17" s="77" t="s">
        <v>414</v>
      </c>
      <c r="R17" s="77" t="s">
        <v>414</v>
      </c>
      <c r="S17" s="77" t="s">
        <v>414</v>
      </c>
      <c r="T17" s="77" t="s">
        <v>301</v>
      </c>
      <c r="U17" s="77" t="s">
        <v>414</v>
      </c>
      <c r="V17" s="77" t="s">
        <v>414</v>
      </c>
      <c r="W17" s="77" t="s">
        <v>414</v>
      </c>
      <c r="X17" s="77" t="s">
        <v>414</v>
      </c>
      <c r="Y17" s="77" t="s">
        <v>414</v>
      </c>
      <c r="Z17" s="77" t="s">
        <v>414</v>
      </c>
      <c r="AA17" s="77" t="s">
        <v>414</v>
      </c>
      <c r="AB17" s="77" t="s">
        <v>414</v>
      </c>
      <c r="AC17" s="77" t="s">
        <v>414</v>
      </c>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302</v>
      </c>
      <c r="B18" s="40" t="s">
        <v>303</v>
      </c>
      <c r="C18" s="21" t="s">
        <v>304</v>
      </c>
      <c r="D18" s="45" t="s">
        <v>76</v>
      </c>
      <c r="E18" s="78" t="s">
        <v>305</v>
      </c>
      <c r="F18" s="78" t="s">
        <v>305</v>
      </c>
      <c r="G18" s="78" t="s">
        <v>305</v>
      </c>
      <c r="H18" s="78" t="s">
        <v>305</v>
      </c>
      <c r="I18" s="78" t="s">
        <v>305</v>
      </c>
      <c r="J18" s="78" t="s">
        <v>305</v>
      </c>
      <c r="K18" s="78" t="s">
        <v>306</v>
      </c>
      <c r="L18" s="78" t="s">
        <v>307</v>
      </c>
      <c r="M18" s="78" t="s">
        <v>305</v>
      </c>
      <c r="N18" s="78" t="s">
        <v>305</v>
      </c>
      <c r="O18" s="78" t="s">
        <v>305</v>
      </c>
      <c r="P18" s="78" t="s">
        <v>305</v>
      </c>
      <c r="Q18" s="78" t="s">
        <v>308</v>
      </c>
      <c r="R18" s="78" t="s">
        <v>308</v>
      </c>
      <c r="S18" s="78" t="s">
        <v>308</v>
      </c>
      <c r="T18" s="78" t="s">
        <v>305</v>
      </c>
      <c r="U18" s="78" t="s">
        <v>306</v>
      </c>
      <c r="V18" s="78" t="s">
        <v>307</v>
      </c>
      <c r="W18" s="78" t="s">
        <v>305</v>
      </c>
      <c r="X18" s="78" t="s">
        <v>305</v>
      </c>
      <c r="Y18" s="78" t="s">
        <v>305</v>
      </c>
      <c r="Z18" s="78" t="s">
        <v>305</v>
      </c>
      <c r="AA18" s="78" t="s">
        <v>305</v>
      </c>
      <c r="AB18" s="78" t="s">
        <v>305</v>
      </c>
      <c r="AC18" s="78" t="s">
        <v>305</v>
      </c>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71" t="s">
        <v>309</v>
      </c>
      <c r="B20" s="171"/>
      <c r="C20" s="171"/>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8" t="s">
        <v>310</v>
      </c>
      <c r="B21" s="158"/>
      <c r="C21" s="158"/>
      <c r="D21" s="136"/>
      <c r="E21" s="124" t="s">
        <v>311</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312</v>
      </c>
      <c r="F22" s="62" t="s">
        <v>313</v>
      </c>
      <c r="G22" s="62" t="s">
        <v>314</v>
      </c>
      <c r="H22" s="62" t="s">
        <v>315</v>
      </c>
      <c r="I22" s="62" t="s">
        <v>316</v>
      </c>
      <c r="J22" s="62" t="s">
        <v>317</v>
      </c>
      <c r="K22" s="62" t="s">
        <v>318</v>
      </c>
      <c r="L22" s="62" t="s">
        <v>319</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320</v>
      </c>
      <c r="B23" s="36" t="s">
        <v>321</v>
      </c>
      <c r="C23" s="36" t="s">
        <v>322</v>
      </c>
      <c r="D23" s="16" t="s">
        <v>76</v>
      </c>
      <c r="E23" s="50" t="s">
        <v>323</v>
      </c>
      <c r="F23" s="73" t="s">
        <v>324</v>
      </c>
      <c r="G23" s="50" t="s">
        <v>537</v>
      </c>
      <c r="H23" s="50" t="s">
        <v>324</v>
      </c>
      <c r="I23" s="50" t="s">
        <v>325</v>
      </c>
      <c r="J23" s="50" t="s">
        <v>324</v>
      </c>
      <c r="K23" s="50" t="s">
        <v>325</v>
      </c>
      <c r="L23" s="50" t="s">
        <v>295</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326</v>
      </c>
      <c r="B24" s="64" t="s">
        <v>327</v>
      </c>
      <c r="C24" s="64" t="s">
        <v>328</v>
      </c>
      <c r="D24" s="61" t="s">
        <v>76</v>
      </c>
      <c r="E24" s="74" t="s">
        <v>329</v>
      </c>
      <c r="F24" s="75" t="s">
        <v>329</v>
      </c>
      <c r="G24" s="74" t="s">
        <v>329</v>
      </c>
      <c r="H24" s="74" t="s">
        <v>329</v>
      </c>
      <c r="I24" s="74" t="s">
        <v>325</v>
      </c>
      <c r="J24" s="74" t="s">
        <v>329</v>
      </c>
      <c r="K24" s="74" t="s">
        <v>325</v>
      </c>
      <c r="L24" s="74" t="s">
        <v>329</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330</v>
      </c>
      <c r="B25" s="40" t="s">
        <v>331</v>
      </c>
      <c r="C25" s="40" t="s">
        <v>332</v>
      </c>
      <c r="D25" s="21" t="s">
        <v>35</v>
      </c>
      <c r="E25" s="72" t="s">
        <v>536</v>
      </c>
      <c r="F25" s="72" t="s">
        <v>333</v>
      </c>
      <c r="G25" s="72"/>
      <c r="H25" s="72" t="s">
        <v>334</v>
      </c>
      <c r="I25" s="72"/>
      <c r="J25" s="72" t="s">
        <v>538</v>
      </c>
      <c r="K25" s="72"/>
      <c r="L25" s="72" t="s">
        <v>539</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7" t="s">
        <v>336</v>
      </c>
      <c r="B27" s="167"/>
      <c r="C27" s="167"/>
      <c r="D27" s="2"/>
      <c r="E27" s="5"/>
      <c r="F27" s="5"/>
      <c r="G27" s="5"/>
      <c r="H27" s="5"/>
      <c r="I27" s="5"/>
      <c r="J27" s="5"/>
      <c r="K27" s="5"/>
      <c r="L27" s="5"/>
    </row>
    <row r="28" spans="1:104" ht="36" customHeight="1" x14ac:dyDescent="0.25">
      <c r="A28" s="165" t="s">
        <v>337</v>
      </c>
      <c r="B28" s="166"/>
      <c r="C28" s="166"/>
      <c r="D28" s="49"/>
      <c r="E28" s="124" t="s">
        <v>338</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 xml:space="preserve">Anthem </v>
      </c>
      <c r="F29" s="4" t="str">
        <f>IF(F30&lt;&gt;"",F30,"[Plan 2]")</f>
        <v>Caresource</v>
      </c>
      <c r="G29" s="4" t="str">
        <f>IF(G30&lt;&gt;"",G30,"[Plan 3]")</f>
        <v>MHS</v>
      </c>
      <c r="H29" s="4" t="str">
        <f>IF(H30&lt;&gt;"",H30,"[Plan 4]")</f>
        <v>Mdwise</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339</v>
      </c>
      <c r="B30" s="16" t="s">
        <v>340</v>
      </c>
      <c r="C30" s="36" t="s">
        <v>341</v>
      </c>
      <c r="D30" s="20" t="s">
        <v>35</v>
      </c>
      <c r="E30" s="79" t="s">
        <v>342</v>
      </c>
      <c r="F30" s="79" t="s">
        <v>343</v>
      </c>
      <c r="G30" s="50" t="s">
        <v>344</v>
      </c>
      <c r="H30" s="50" t="s">
        <v>345</v>
      </c>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346</v>
      </c>
      <c r="B31" s="16" t="s">
        <v>347</v>
      </c>
      <c r="C31" s="36" t="s">
        <v>348</v>
      </c>
      <c r="D31" s="43" t="s">
        <v>44</v>
      </c>
      <c r="E31" s="50" t="s">
        <v>349</v>
      </c>
      <c r="F31" s="50" t="s">
        <v>349</v>
      </c>
      <c r="G31" s="50" t="s">
        <v>349</v>
      </c>
      <c r="H31" s="50" t="s">
        <v>349</v>
      </c>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350</v>
      </c>
      <c r="B32" s="16" t="s">
        <v>351</v>
      </c>
      <c r="C32" s="36" t="s">
        <v>352</v>
      </c>
      <c r="D32" s="20" t="s">
        <v>35</v>
      </c>
      <c r="E32" s="77" t="s">
        <v>540</v>
      </c>
      <c r="F32" s="77" t="s">
        <v>540</v>
      </c>
      <c r="G32" s="77" t="s">
        <v>540</v>
      </c>
      <c r="H32" s="77" t="s">
        <v>540</v>
      </c>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353</v>
      </c>
      <c r="B33" s="36" t="s">
        <v>354</v>
      </c>
      <c r="C33" s="36" t="s">
        <v>355</v>
      </c>
      <c r="D33" s="20" t="s">
        <v>35</v>
      </c>
      <c r="E33" s="77" t="s">
        <v>541</v>
      </c>
      <c r="F33" s="77" t="s">
        <v>543</v>
      </c>
      <c r="G33" s="77" t="s">
        <v>546</v>
      </c>
      <c r="H33" s="77" t="s">
        <v>547</v>
      </c>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356</v>
      </c>
      <c r="B34" s="36" t="s">
        <v>357</v>
      </c>
      <c r="C34" s="36" t="s">
        <v>358</v>
      </c>
      <c r="D34" s="20" t="s">
        <v>35</v>
      </c>
      <c r="E34" s="77" t="s">
        <v>542</v>
      </c>
      <c r="F34" s="77" t="s">
        <v>544</v>
      </c>
      <c r="G34" s="77" t="s">
        <v>545</v>
      </c>
      <c r="H34" s="77" t="s">
        <v>548</v>
      </c>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359</v>
      </c>
      <c r="B35" s="36" t="s">
        <v>360</v>
      </c>
      <c r="C35" s="36" t="s">
        <v>361</v>
      </c>
      <c r="D35" s="66" t="s">
        <v>49</v>
      </c>
      <c r="E35" s="80">
        <v>45688</v>
      </c>
      <c r="F35" s="80">
        <v>45688</v>
      </c>
      <c r="G35" s="80">
        <v>45688</v>
      </c>
      <c r="H35" s="80">
        <v>45688</v>
      </c>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362</v>
      </c>
      <c r="B36" s="36" t="s">
        <v>363</v>
      </c>
      <c r="C36" s="36" t="s">
        <v>364</v>
      </c>
      <c r="D36" s="61" t="s">
        <v>35</v>
      </c>
      <c r="E36" s="128" t="s">
        <v>365</v>
      </c>
      <c r="F36" s="79" t="s">
        <v>365</v>
      </c>
      <c r="G36" s="50" t="s">
        <v>365</v>
      </c>
      <c r="H36" s="50" t="s">
        <v>365</v>
      </c>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366</v>
      </c>
      <c r="B37" s="36" t="s">
        <v>367</v>
      </c>
      <c r="C37" s="36" t="s">
        <v>368</v>
      </c>
      <c r="D37" s="68" t="s">
        <v>35</v>
      </c>
      <c r="E37" s="79" t="s">
        <v>136</v>
      </c>
      <c r="F37" s="79" t="s">
        <v>136</v>
      </c>
      <c r="G37" s="50" t="s">
        <v>136</v>
      </c>
      <c r="H37" s="50" t="s">
        <v>136</v>
      </c>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369</v>
      </c>
      <c r="B38" s="16" t="s">
        <v>370</v>
      </c>
      <c r="C38" s="36" t="s">
        <v>371</v>
      </c>
      <c r="D38" s="43" t="s">
        <v>44</v>
      </c>
      <c r="E38" s="50" t="s">
        <v>349</v>
      </c>
      <c r="F38" s="50" t="s">
        <v>349</v>
      </c>
      <c r="G38" s="50" t="s">
        <v>349</v>
      </c>
      <c r="H38" s="50" t="s">
        <v>349</v>
      </c>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372</v>
      </c>
      <c r="B39" s="16" t="s">
        <v>373</v>
      </c>
      <c r="C39" s="36" t="s">
        <v>374</v>
      </c>
      <c r="D39" s="20" t="s">
        <v>35</v>
      </c>
      <c r="E39" s="77" t="s">
        <v>540</v>
      </c>
      <c r="F39" s="77" t="s">
        <v>540</v>
      </c>
      <c r="G39" s="77" t="s">
        <v>540</v>
      </c>
      <c r="H39" s="77" t="s">
        <v>540</v>
      </c>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375</v>
      </c>
      <c r="B40" s="16" t="s">
        <v>376</v>
      </c>
      <c r="C40" s="36" t="s">
        <v>377</v>
      </c>
      <c r="D40" s="20" t="s">
        <v>35</v>
      </c>
      <c r="E40" s="50" t="s">
        <v>541</v>
      </c>
      <c r="F40" s="50" t="s">
        <v>543</v>
      </c>
      <c r="G40" s="50" t="s">
        <v>546</v>
      </c>
      <c r="H40" s="50" t="s">
        <v>547</v>
      </c>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378</v>
      </c>
      <c r="B41" s="16" t="s">
        <v>379</v>
      </c>
      <c r="C41" s="36" t="s">
        <v>380</v>
      </c>
      <c r="D41" s="20" t="s">
        <v>35</v>
      </c>
      <c r="E41" s="50" t="s">
        <v>542</v>
      </c>
      <c r="F41" s="50" t="s">
        <v>544</v>
      </c>
      <c r="G41" s="50" t="s">
        <v>545</v>
      </c>
      <c r="H41" s="50" t="s">
        <v>548</v>
      </c>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381</v>
      </c>
      <c r="B42" s="40" t="s">
        <v>382</v>
      </c>
      <c r="C42" s="40" t="s">
        <v>383</v>
      </c>
      <c r="D42" s="53" t="s">
        <v>49</v>
      </c>
      <c r="E42" s="81">
        <v>45688</v>
      </c>
      <c r="F42" s="81">
        <v>45688</v>
      </c>
      <c r="G42" s="81">
        <v>45688</v>
      </c>
      <c r="H42" s="81">
        <v>45688</v>
      </c>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9u4ZscSNiXR/hFQ6gUIV6hd37p+H+aMZBRzZAuMKaJZYuE/Ukbgtglv0R5Waoi+h04hLu92r6iW8ERGfUYXnxQ==" saltValue="OnzQcL+A+CSuxFhC486iCA==" spinCount="100000" sheet="1" objects="1" scenarios="1" formatColumns="0" formatRows="0"/>
  <mergeCells count="12">
    <mergeCell ref="A28:C28"/>
    <mergeCell ref="A27:C27"/>
    <mergeCell ref="A4:B4"/>
    <mergeCell ref="A5:B5"/>
    <mergeCell ref="A6:B6"/>
    <mergeCell ref="A7:B7"/>
    <mergeCell ref="A9:C9"/>
    <mergeCell ref="A12:C12"/>
    <mergeCell ref="A21:C21"/>
    <mergeCell ref="A11:C11"/>
    <mergeCell ref="A20:C20"/>
    <mergeCell ref="A8:B8"/>
  </mergeCells>
  <phoneticPr fontId="9" type="noConversion"/>
  <dataValidations disablePrompts="1" count="1">
    <dataValidation allowBlank="1" showInputMessage="1" prompt="To enter free text, select cell and type - do not click into cell" sqref="E15:AF15 AH15:CZ15" xr:uid="{00000000-0002-0000-0200-000000000000}"/>
  </dataValidations>
  <pageMargins left="0.7" right="0.7" top="0.75" bottom="0.75" header="0.3" footer="0.3"/>
  <pageSetup orientation="portrait" r:id="rId1"/>
  <ignoredErrors>
    <ignoredError sqref="C3" unlockedFormula="1"/>
  </ignoredErrors>
  <extLst>
    <ext xmlns:x14="http://schemas.microsoft.com/office/spreadsheetml/2009/9/main" uri="{CCE6A557-97BC-4b89-ADB6-D9C93CAAB3DF}">
      <x14:dataValidations xmlns:xm="http://schemas.microsoft.com/office/excel/2006/main" disablePrompts="1" count="8">
        <x14:dataValidation type="list" allowBlank="1" showInputMessage="1" xr:uid="{00000000-0002-0000-0200-000001000000}">
          <x14:formula1>
            <xm:f>'Set Values'!$I$3:$I$7</xm:f>
          </x14:formula1>
          <xm:sqref>E19:CZ19</xm:sqref>
        </x14:dataValidation>
        <x14:dataValidation type="list" allowBlank="1" showInputMessage="1" prompt="To enter free text, select cell and type - do not click into cell" xr:uid="{00000000-0002-0000-0200-000002000000}">
          <x14:formula1>
            <xm:f>'Set Values'!$I$3:$I$7</xm:f>
          </x14:formula1>
          <xm:sqref>E17:CZ17</xm:sqref>
        </x14:dataValidation>
        <x14:dataValidation type="list" allowBlank="1" showInputMessage="1" prompt="To enter free text, select cell and type - do not click into cell" xr:uid="{00000000-0002-0000-0200-000003000000}">
          <x14:formula1>
            <xm:f>'Set Values'!$F$3:$F$12</xm:f>
          </x14:formula1>
          <xm:sqref>E14:CZ14</xm:sqref>
        </x14:dataValidation>
        <x14:dataValidation type="list" allowBlank="1" showInputMessage="1" showErrorMessage="1" xr:uid="{00000000-0002-0000-0200-000004000000}">
          <x14:formula1>
            <xm:f>'Set Values'!$M$3:$M$4</xm:f>
          </x14:formula1>
          <xm:sqref>E31:AR31 E38:AR38</xm:sqref>
        </x14:dataValidation>
        <x14:dataValidation type="list" allowBlank="1" showInputMessage="1" showErrorMessage="1" xr:uid="{00000000-0002-0000-0200-000005000000}">
          <x14:formula1>
            <xm:f>'Set Values'!$L$3:$L$5</xm:f>
          </x14:formula1>
          <xm:sqref>E24:L24</xm:sqref>
        </x14:dataValidation>
        <x14:dataValidation type="list" allowBlank="1" showInputMessage="1" prompt="To enter free text, select cell and type - do not click into cell" xr:uid="{00000000-0002-0000-0200-000006000000}">
          <x14:formula1>
            <xm:f>'Set Values'!$G$3:$G$14</xm:f>
          </x14:formula1>
          <xm:sqref>E16:CZ16</xm:sqref>
        </x14:dataValidation>
        <x14:dataValidation type="list" allowBlank="1" showInputMessage="1" xr:uid="{00000000-0002-0000-0200-000008000000}">
          <x14:formula1>
            <xm:f>'Set Values'!$K$3:$K$10</xm:f>
          </x14:formula1>
          <xm:sqref>E23:L23</xm:sqref>
        </x14:dataValidation>
        <x14:dataValidation type="list" allowBlank="1" showInputMessage="1" prompt="To enter free text, select cell and type - do not click into cell" xr:uid="{00000000-0002-0000-0200-000007000000}">
          <x14:formula1>
            <xm:f>'Set Values'!$H$3:$H$12</xm:f>
          </x14:formula1>
          <xm:sqref>E18:CZ18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CF17-07C3-4020-A3C0-3ABDB92FAC57}">
  <dimension ref="A1:CZ135"/>
  <sheetViews>
    <sheetView showGridLines="0" zoomScale="71" zoomScaleNormal="85" workbookViewId="0">
      <selection activeCell="E9" sqref="E9"/>
    </sheetView>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159</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160</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161</v>
      </c>
      <c r="B3" s="122"/>
      <c r="C3" s="123" t="str">
        <f>IF('I_State&amp;Prog_Info'!F15="","[Program 2]",'I_State&amp;Prog_Info'!F15)</f>
        <v>Hoosier Healthwise</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8" t="s">
        <v>162</v>
      </c>
      <c r="B4" s="169"/>
      <c r="C4" s="69" t="str">
        <f>IF('I_State&amp;Prog_Info'!F17="","(Placeholder for plan type)",'I_State&amp;Prog_Info'!F17)</f>
        <v>MCO</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8" t="s">
        <v>163</v>
      </c>
      <c r="B5" s="169"/>
      <c r="C5" s="69" t="str">
        <f>IF('I_State&amp;Prog_Info'!F59="","(Placeholder for providers)",'I_State&amp;Prog_Info'!F59)</f>
        <v xml:space="preserve">Adult primary care, 
Pediatric primary care, 
OB/GYN, 
Adult behavioral health, 
Pediatric behavioral health, 
Adult specialist, 
Pediatric specialist, 
Hospital, 
Pharmacy, 
Pediatric dental, </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8" t="s">
        <v>164</v>
      </c>
      <c r="B6" s="169"/>
      <c r="C6" s="70" t="str">
        <f>IF('I_State&amp;Prog_Info'!F39="","(Placeholder for separate analysis and results document)",'I_State&amp;Prog_Info'!F39)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8" t="s">
        <v>165</v>
      </c>
      <c r="B7" s="169"/>
      <c r="C7" s="70" t="str">
        <f>IF('I_State&amp;Prog_Info'!F40="","(Placeholder for separate analysis and results document)",'I_State&amp;Prog_Info'!F40)</f>
        <v>N/A</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72" t="s">
        <v>166</v>
      </c>
      <c r="B8" s="173"/>
      <c r="C8" s="71" t="str">
        <f>IF('I_State&amp;Prog_Info'!F41="","(Placeholder for separate analysis and results document)",'I_State&amp;Prog_Info'!F41)</f>
        <v>N/A</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70" t="s">
        <v>167</v>
      </c>
      <c r="B9" s="170"/>
      <c r="C9" s="170"/>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1" t="s">
        <v>168</v>
      </c>
      <c r="B11" s="171"/>
      <c r="C11" s="171"/>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55" t="s">
        <v>169</v>
      </c>
      <c r="B12" s="155"/>
      <c r="C12" s="155"/>
      <c r="D12" s="136"/>
      <c r="E12" s="124" t="s">
        <v>170</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7.6" x14ac:dyDescent="0.25">
      <c r="A14" s="54" t="s">
        <v>271</v>
      </c>
      <c r="B14" s="36" t="s">
        <v>272</v>
      </c>
      <c r="C14" s="16" t="s">
        <v>273</v>
      </c>
      <c r="D14" s="43" t="s">
        <v>76</v>
      </c>
      <c r="E14" s="50" t="s">
        <v>274</v>
      </c>
      <c r="F14" s="50" t="s">
        <v>274</v>
      </c>
      <c r="G14" s="50" t="s">
        <v>274</v>
      </c>
      <c r="H14" s="50" t="s">
        <v>274</v>
      </c>
      <c r="I14" s="50" t="s">
        <v>274</v>
      </c>
      <c r="J14" s="50" t="s">
        <v>274</v>
      </c>
      <c r="K14" s="50" t="s">
        <v>276</v>
      </c>
      <c r="L14" s="50" t="s">
        <v>276</v>
      </c>
      <c r="M14" s="50" t="s">
        <v>276</v>
      </c>
      <c r="N14" s="50" t="s">
        <v>275</v>
      </c>
      <c r="O14" s="50" t="s">
        <v>276</v>
      </c>
      <c r="P14" s="50" t="s">
        <v>276</v>
      </c>
      <c r="Q14" s="50" t="s">
        <v>275</v>
      </c>
      <c r="R14" s="50" t="s">
        <v>275</v>
      </c>
      <c r="S14" s="50" t="s">
        <v>276</v>
      </c>
      <c r="T14" s="50" t="s">
        <v>275</v>
      </c>
      <c r="U14" s="50" t="s">
        <v>275</v>
      </c>
      <c r="V14" s="50" t="s">
        <v>275</v>
      </c>
      <c r="W14" s="50" t="s">
        <v>276</v>
      </c>
      <c r="X14" s="50" t="s">
        <v>276</v>
      </c>
      <c r="Y14" s="50" t="s">
        <v>276</v>
      </c>
      <c r="Z14" s="50" t="s">
        <v>276</v>
      </c>
      <c r="AA14" s="50" t="s">
        <v>276</v>
      </c>
      <c r="AB14" s="50" t="s">
        <v>276</v>
      </c>
      <c r="AC14" s="50" t="s">
        <v>276</v>
      </c>
      <c r="AD14" s="50" t="s">
        <v>275</v>
      </c>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5" customHeight="1" x14ac:dyDescent="0.25">
      <c r="A15" s="54" t="s">
        <v>279</v>
      </c>
      <c r="B15" s="36" t="s">
        <v>280</v>
      </c>
      <c r="C15" s="16" t="s">
        <v>281</v>
      </c>
      <c r="D15" s="43" t="s">
        <v>35</v>
      </c>
      <c r="E15" s="93" t="s">
        <v>515</v>
      </c>
      <c r="F15" s="93" t="s">
        <v>516</v>
      </c>
      <c r="G15" s="50" t="s">
        <v>517</v>
      </c>
      <c r="H15" s="50" t="s">
        <v>518</v>
      </c>
      <c r="I15" s="50" t="s">
        <v>519</v>
      </c>
      <c r="J15" s="93" t="s">
        <v>282</v>
      </c>
      <c r="K15" s="50" t="s">
        <v>283</v>
      </c>
      <c r="L15" s="50" t="s">
        <v>284</v>
      </c>
      <c r="M15" s="93" t="s">
        <v>520</v>
      </c>
      <c r="N15" s="50" t="s">
        <v>528</v>
      </c>
      <c r="O15" s="50" t="s">
        <v>384</v>
      </c>
      <c r="P15" s="50" t="s">
        <v>285</v>
      </c>
      <c r="Q15" s="50" t="s">
        <v>521</v>
      </c>
      <c r="R15" s="50" t="s">
        <v>502</v>
      </c>
      <c r="S15" s="50" t="s">
        <v>522</v>
      </c>
      <c r="T15" s="50" t="s">
        <v>524</v>
      </c>
      <c r="U15" s="50" t="s">
        <v>509</v>
      </c>
      <c r="V15" s="50" t="s">
        <v>510</v>
      </c>
      <c r="W15" s="50" t="s">
        <v>287</v>
      </c>
      <c r="X15" s="50" t="s">
        <v>511</v>
      </c>
      <c r="Y15" s="93" t="s">
        <v>525</v>
      </c>
      <c r="Z15" s="50" t="s">
        <v>289</v>
      </c>
      <c r="AA15" s="50" t="s">
        <v>513</v>
      </c>
      <c r="AB15" s="50" t="s">
        <v>526</v>
      </c>
      <c r="AC15" s="50" t="s">
        <v>527</v>
      </c>
      <c r="AD15" s="50" t="s">
        <v>385</v>
      </c>
      <c r="AE15" s="50"/>
      <c r="AF15" s="93"/>
      <c r="AG15" s="50"/>
      <c r="AH15" s="93"/>
      <c r="AI15" s="50"/>
      <c r="AJ15" s="93"/>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292</v>
      </c>
      <c r="B16" s="36" t="s">
        <v>293</v>
      </c>
      <c r="C16" s="36" t="s">
        <v>294</v>
      </c>
      <c r="D16" s="43" t="s">
        <v>76</v>
      </c>
      <c r="E16" s="77" t="s">
        <v>93</v>
      </c>
      <c r="F16" s="77" t="s">
        <v>102</v>
      </c>
      <c r="G16" s="77" t="s">
        <v>96</v>
      </c>
      <c r="H16" s="77" t="s">
        <v>93</v>
      </c>
      <c r="I16" s="77" t="s">
        <v>117</v>
      </c>
      <c r="J16" s="77" t="s">
        <v>108</v>
      </c>
      <c r="K16" s="77" t="s">
        <v>111</v>
      </c>
      <c r="L16" s="77" t="s">
        <v>111</v>
      </c>
      <c r="M16" s="77" t="s">
        <v>89</v>
      </c>
      <c r="N16" s="77" t="s">
        <v>102</v>
      </c>
      <c r="O16" s="77" t="s">
        <v>108</v>
      </c>
      <c r="P16" s="77" t="s">
        <v>108</v>
      </c>
      <c r="Q16" s="77" t="s">
        <v>501</v>
      </c>
      <c r="R16" s="77" t="s">
        <v>503</v>
      </c>
      <c r="S16" s="77" t="s">
        <v>114</v>
      </c>
      <c r="T16" s="77" t="s">
        <v>93</v>
      </c>
      <c r="U16" s="77" t="s">
        <v>102</v>
      </c>
      <c r="V16" s="77" t="s">
        <v>102</v>
      </c>
      <c r="W16" s="77" t="s">
        <v>102</v>
      </c>
      <c r="X16" s="77" t="s">
        <v>102</v>
      </c>
      <c r="Y16" s="77" t="s">
        <v>117</v>
      </c>
      <c r="Z16" s="77" t="s">
        <v>117</v>
      </c>
      <c r="AA16" s="77" t="s">
        <v>108</v>
      </c>
      <c r="AB16" s="77" t="s">
        <v>96</v>
      </c>
      <c r="AC16" s="77" t="s">
        <v>96</v>
      </c>
      <c r="AD16" s="77" t="s">
        <v>111</v>
      </c>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298</v>
      </c>
      <c r="B17" s="55" t="s">
        <v>299</v>
      </c>
      <c r="C17" s="22" t="s">
        <v>300</v>
      </c>
      <c r="D17" s="44" t="s">
        <v>76</v>
      </c>
      <c r="E17" s="77" t="s">
        <v>301</v>
      </c>
      <c r="F17" s="77" t="s">
        <v>301</v>
      </c>
      <c r="G17" s="77" t="s">
        <v>301</v>
      </c>
      <c r="H17" s="77" t="s">
        <v>386</v>
      </c>
      <c r="I17" s="77" t="s">
        <v>301</v>
      </c>
      <c r="J17" s="77" t="s">
        <v>301</v>
      </c>
      <c r="K17" s="77" t="s">
        <v>301</v>
      </c>
      <c r="L17" s="77" t="s">
        <v>301</v>
      </c>
      <c r="M17" s="77" t="s">
        <v>301</v>
      </c>
      <c r="N17" s="77" t="s">
        <v>301</v>
      </c>
      <c r="O17" s="77" t="s">
        <v>301</v>
      </c>
      <c r="P17" s="77" t="s">
        <v>301</v>
      </c>
      <c r="Q17" s="77" t="s">
        <v>301</v>
      </c>
      <c r="R17" s="77" t="s">
        <v>301</v>
      </c>
      <c r="S17" s="77" t="s">
        <v>301</v>
      </c>
      <c r="T17" s="77" t="s">
        <v>301</v>
      </c>
      <c r="U17" s="77" t="s">
        <v>301</v>
      </c>
      <c r="V17" s="77" t="s">
        <v>301</v>
      </c>
      <c r="W17" s="77" t="s">
        <v>301</v>
      </c>
      <c r="X17" s="77" t="s">
        <v>301</v>
      </c>
      <c r="Y17" s="77" t="s">
        <v>301</v>
      </c>
      <c r="Z17" s="77" t="s">
        <v>301</v>
      </c>
      <c r="AA17" s="77" t="s">
        <v>301</v>
      </c>
      <c r="AB17" s="77" t="s">
        <v>301</v>
      </c>
      <c r="AC17" s="77" t="s">
        <v>301</v>
      </c>
      <c r="AD17" s="77" t="s">
        <v>301</v>
      </c>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302</v>
      </c>
      <c r="B18" s="40" t="s">
        <v>303</v>
      </c>
      <c r="C18" s="21" t="s">
        <v>304</v>
      </c>
      <c r="D18" s="45" t="s">
        <v>76</v>
      </c>
      <c r="E18" s="78" t="s">
        <v>305</v>
      </c>
      <c r="F18" s="78" t="s">
        <v>305</v>
      </c>
      <c r="G18" s="78" t="s">
        <v>305</v>
      </c>
      <c r="H18" s="78" t="s">
        <v>305</v>
      </c>
      <c r="I18" s="78" t="s">
        <v>305</v>
      </c>
      <c r="J18" s="78" t="s">
        <v>305</v>
      </c>
      <c r="K18" s="78" t="s">
        <v>306</v>
      </c>
      <c r="L18" s="78" t="s">
        <v>307</v>
      </c>
      <c r="M18" s="78" t="s">
        <v>305</v>
      </c>
      <c r="N18" s="78" t="s">
        <v>305</v>
      </c>
      <c r="O18" s="78" t="s">
        <v>305</v>
      </c>
      <c r="P18" s="78" t="s">
        <v>305</v>
      </c>
      <c r="Q18" s="78" t="s">
        <v>308</v>
      </c>
      <c r="R18" s="78" t="s">
        <v>308</v>
      </c>
      <c r="S18" s="78" t="s">
        <v>523</v>
      </c>
      <c r="T18" s="78" t="s">
        <v>305</v>
      </c>
      <c r="U18" s="78" t="s">
        <v>306</v>
      </c>
      <c r="V18" s="78" t="s">
        <v>307</v>
      </c>
      <c r="W18" s="78" t="s">
        <v>305</v>
      </c>
      <c r="X18" s="78" t="s">
        <v>305</v>
      </c>
      <c r="Y18" s="78" t="s">
        <v>305</v>
      </c>
      <c r="Z18" s="78" t="s">
        <v>305</v>
      </c>
      <c r="AA18" s="78" t="s">
        <v>305</v>
      </c>
      <c r="AB18" s="78" t="s">
        <v>305</v>
      </c>
      <c r="AC18" s="78" t="s">
        <v>305</v>
      </c>
      <c r="AD18" s="78" t="s">
        <v>305</v>
      </c>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71" t="s">
        <v>309</v>
      </c>
      <c r="B20" s="171"/>
      <c r="C20" s="171"/>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8" t="s">
        <v>310</v>
      </c>
      <c r="B21" s="158"/>
      <c r="C21" s="158"/>
      <c r="D21" s="136"/>
      <c r="E21" s="124" t="s">
        <v>311</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312</v>
      </c>
      <c r="F22" s="62" t="s">
        <v>313</v>
      </c>
      <c r="G22" s="62" t="s">
        <v>314</v>
      </c>
      <c r="H22" s="62" t="s">
        <v>315</v>
      </c>
      <c r="I22" s="62" t="s">
        <v>316</v>
      </c>
      <c r="J22" s="62" t="s">
        <v>317</v>
      </c>
      <c r="K22" s="62" t="s">
        <v>318</v>
      </c>
      <c r="L22" s="62" t="s">
        <v>319</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320</v>
      </c>
      <c r="B23" s="36" t="s">
        <v>321</v>
      </c>
      <c r="C23" s="36" t="s">
        <v>322</v>
      </c>
      <c r="D23" s="16" t="s">
        <v>76</v>
      </c>
      <c r="E23" s="50" t="s">
        <v>323</v>
      </c>
      <c r="F23" s="73" t="s">
        <v>324</v>
      </c>
      <c r="G23" s="50" t="s">
        <v>323</v>
      </c>
      <c r="H23" s="50" t="s">
        <v>324</v>
      </c>
      <c r="I23" s="50" t="s">
        <v>325</v>
      </c>
      <c r="J23" s="50" t="s">
        <v>324</v>
      </c>
      <c r="K23" s="50" t="s">
        <v>325</v>
      </c>
      <c r="L23" s="50" t="s">
        <v>295</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326</v>
      </c>
      <c r="B24" s="64" t="s">
        <v>327</v>
      </c>
      <c r="C24" s="64" t="s">
        <v>328</v>
      </c>
      <c r="D24" s="61" t="s">
        <v>76</v>
      </c>
      <c r="E24" s="74" t="s">
        <v>329</v>
      </c>
      <c r="F24" s="75" t="s">
        <v>329</v>
      </c>
      <c r="G24" s="74" t="s">
        <v>329</v>
      </c>
      <c r="H24" s="74" t="s">
        <v>329</v>
      </c>
      <c r="I24" s="74" t="s">
        <v>325</v>
      </c>
      <c r="J24" s="74" t="s">
        <v>329</v>
      </c>
      <c r="K24" s="74" t="s">
        <v>325</v>
      </c>
      <c r="L24" s="74" t="s">
        <v>329</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330</v>
      </c>
      <c r="B25" s="40" t="s">
        <v>331</v>
      </c>
      <c r="C25" s="40" t="s">
        <v>332</v>
      </c>
      <c r="D25" s="21" t="s">
        <v>35</v>
      </c>
      <c r="E25" s="131" t="s">
        <v>536</v>
      </c>
      <c r="F25" s="72" t="s">
        <v>549</v>
      </c>
      <c r="G25" s="72"/>
      <c r="H25" s="72" t="s">
        <v>334</v>
      </c>
      <c r="I25" s="72"/>
      <c r="J25" s="72" t="s">
        <v>335</v>
      </c>
      <c r="K25" s="72"/>
      <c r="L25" s="72" t="s">
        <v>539</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7" t="s">
        <v>336</v>
      </c>
      <c r="B27" s="167"/>
      <c r="C27" s="167"/>
      <c r="D27" s="2"/>
      <c r="E27" s="5"/>
      <c r="F27" s="5"/>
      <c r="G27" s="5"/>
      <c r="H27" s="5"/>
      <c r="I27" s="5"/>
      <c r="J27" s="5"/>
      <c r="K27" s="5"/>
      <c r="L27" s="5"/>
    </row>
    <row r="28" spans="1:104" ht="36" customHeight="1" x14ac:dyDescent="0.25">
      <c r="A28" s="165" t="s">
        <v>337</v>
      </c>
      <c r="B28" s="166"/>
      <c r="C28" s="166"/>
      <c r="D28" s="49"/>
      <c r="E28" s="124" t="s">
        <v>338</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 xml:space="preserve">Anthem </v>
      </c>
      <c r="F29" s="4" t="str">
        <f>IF(F30&lt;&gt;"",F30,"[Plan 2]")</f>
        <v>MHS</v>
      </c>
      <c r="G29" s="4" t="str">
        <f>IF(G30&lt;&gt;"",G30,"[Plan 3]")</f>
        <v>CareSource</v>
      </c>
      <c r="H29" s="4" t="str">
        <f>IF(H30&lt;&gt;"",H30,"[Plan 4]")</f>
        <v>Mdwise</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339</v>
      </c>
      <c r="B30" s="16" t="s">
        <v>340</v>
      </c>
      <c r="C30" s="36" t="s">
        <v>341</v>
      </c>
      <c r="D30" s="20" t="s">
        <v>35</v>
      </c>
      <c r="E30" s="79" t="s">
        <v>342</v>
      </c>
      <c r="F30" s="79" t="s">
        <v>344</v>
      </c>
      <c r="G30" s="50" t="s">
        <v>387</v>
      </c>
      <c r="H30" s="50" t="s">
        <v>345</v>
      </c>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346</v>
      </c>
      <c r="B31" s="16" t="s">
        <v>347</v>
      </c>
      <c r="C31" s="36" t="s">
        <v>348</v>
      </c>
      <c r="D31" s="43" t="s">
        <v>44</v>
      </c>
      <c r="E31" s="50" t="s">
        <v>349</v>
      </c>
      <c r="F31" s="50" t="s">
        <v>349</v>
      </c>
      <c r="G31" s="50" t="s">
        <v>349</v>
      </c>
      <c r="H31" s="50" t="s">
        <v>349</v>
      </c>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350</v>
      </c>
      <c r="B32" s="16" t="s">
        <v>351</v>
      </c>
      <c r="C32" s="36" t="s">
        <v>352</v>
      </c>
      <c r="D32" s="20" t="s">
        <v>35</v>
      </c>
      <c r="E32" s="77" t="s">
        <v>540</v>
      </c>
      <c r="F32" s="77" t="s">
        <v>540</v>
      </c>
      <c r="G32" s="77" t="s">
        <v>540</v>
      </c>
      <c r="H32" s="77" t="s">
        <v>540</v>
      </c>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353</v>
      </c>
      <c r="B33" s="36" t="s">
        <v>354</v>
      </c>
      <c r="C33" s="36" t="s">
        <v>355</v>
      </c>
      <c r="D33" s="20" t="s">
        <v>35</v>
      </c>
      <c r="E33" s="77" t="s">
        <v>541</v>
      </c>
      <c r="F33" s="77" t="s">
        <v>546</v>
      </c>
      <c r="G33" s="77" t="s">
        <v>543</v>
      </c>
      <c r="H33" s="77" t="s">
        <v>547</v>
      </c>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356</v>
      </c>
      <c r="B34" s="36" t="s">
        <v>357</v>
      </c>
      <c r="C34" s="36" t="s">
        <v>358</v>
      </c>
      <c r="D34" s="20" t="s">
        <v>35</v>
      </c>
      <c r="E34" s="77" t="s">
        <v>542</v>
      </c>
      <c r="F34" s="77" t="s">
        <v>545</v>
      </c>
      <c r="G34" s="77" t="s">
        <v>544</v>
      </c>
      <c r="H34" s="77" t="s">
        <v>548</v>
      </c>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359</v>
      </c>
      <c r="B35" s="36" t="s">
        <v>360</v>
      </c>
      <c r="C35" s="36" t="s">
        <v>361</v>
      </c>
      <c r="D35" s="66" t="s">
        <v>49</v>
      </c>
      <c r="E35" s="80">
        <v>45688</v>
      </c>
      <c r="F35" s="80">
        <v>45688</v>
      </c>
      <c r="G35" s="80">
        <v>45688</v>
      </c>
      <c r="H35" s="80">
        <v>45688</v>
      </c>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362</v>
      </c>
      <c r="B36" s="36" t="s">
        <v>363</v>
      </c>
      <c r="C36" s="36" t="s">
        <v>364</v>
      </c>
      <c r="D36" s="61" t="s">
        <v>35</v>
      </c>
      <c r="E36" s="79" t="s">
        <v>388</v>
      </c>
      <c r="F36" s="79" t="s">
        <v>388</v>
      </c>
      <c r="G36" s="50" t="s">
        <v>388</v>
      </c>
      <c r="H36" s="50" t="s">
        <v>388</v>
      </c>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366</v>
      </c>
      <c r="B37" s="36" t="s">
        <v>367</v>
      </c>
      <c r="C37" s="36" t="s">
        <v>368</v>
      </c>
      <c r="D37" s="68" t="s">
        <v>35</v>
      </c>
      <c r="E37" s="79" t="s">
        <v>136</v>
      </c>
      <c r="F37" s="79" t="s">
        <v>136</v>
      </c>
      <c r="G37" s="50" t="s">
        <v>136</v>
      </c>
      <c r="H37" s="50" t="s">
        <v>136</v>
      </c>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369</v>
      </c>
      <c r="B38" s="16" t="s">
        <v>370</v>
      </c>
      <c r="C38" s="36" t="s">
        <v>371</v>
      </c>
      <c r="D38" s="43" t="s">
        <v>44</v>
      </c>
      <c r="E38" s="50" t="s">
        <v>349</v>
      </c>
      <c r="F38" s="50" t="s">
        <v>349</v>
      </c>
      <c r="G38" s="50" t="s">
        <v>349</v>
      </c>
      <c r="H38" s="50" t="s">
        <v>349</v>
      </c>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372</v>
      </c>
      <c r="B39" s="16" t="s">
        <v>373</v>
      </c>
      <c r="C39" s="36" t="s">
        <v>374</v>
      </c>
      <c r="D39" s="20" t="s">
        <v>35</v>
      </c>
      <c r="E39" s="77" t="s">
        <v>540</v>
      </c>
      <c r="F39" s="77" t="s">
        <v>540</v>
      </c>
      <c r="G39" s="77" t="s">
        <v>540</v>
      </c>
      <c r="H39" s="77" t="s">
        <v>540</v>
      </c>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375</v>
      </c>
      <c r="B40" s="16" t="s">
        <v>376</v>
      </c>
      <c r="C40" s="36" t="s">
        <v>377</v>
      </c>
      <c r="D40" s="20" t="s">
        <v>35</v>
      </c>
      <c r="E40" s="50" t="s">
        <v>541</v>
      </c>
      <c r="F40" s="50" t="s">
        <v>546</v>
      </c>
      <c r="G40" s="50" t="s">
        <v>543</v>
      </c>
      <c r="H40" s="50" t="s">
        <v>547</v>
      </c>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378</v>
      </c>
      <c r="B41" s="16" t="s">
        <v>379</v>
      </c>
      <c r="C41" s="36" t="s">
        <v>380</v>
      </c>
      <c r="D41" s="20" t="s">
        <v>35</v>
      </c>
      <c r="E41" s="50" t="s">
        <v>542</v>
      </c>
      <c r="F41" s="50" t="s">
        <v>545</v>
      </c>
      <c r="G41" s="50" t="s">
        <v>544</v>
      </c>
      <c r="H41" s="50" t="s">
        <v>548</v>
      </c>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381</v>
      </c>
      <c r="B42" s="40" t="s">
        <v>382</v>
      </c>
      <c r="C42" s="40" t="s">
        <v>383</v>
      </c>
      <c r="D42" s="53" t="s">
        <v>49</v>
      </c>
      <c r="E42" s="81">
        <v>45688</v>
      </c>
      <c r="F42" s="81">
        <v>45688</v>
      </c>
      <c r="G42" s="81">
        <v>45688</v>
      </c>
      <c r="H42" s="81">
        <v>45688</v>
      </c>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djuF/wmqElmfCs5FtY8YTD4okpaNW9NqSPZmNCijc5Ur6usAap0rwt3ZznA+SMxtpU7i07KaDJNYzTeig2IO6g==" saltValue="ormrH3HsST4AbzDQ59f2gA=="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CAE70EF1-8E16-43C7-A7E6-DE8926998CC9}"/>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EF77138C-C6CC-49FC-9762-0CF789395845}">
          <x14:formula1>
            <xm:f>'Set Values'!$H$3:$H$12</xm:f>
          </x14:formula1>
          <xm:sqref>E18:CZ18</xm:sqref>
        </x14:dataValidation>
        <x14:dataValidation type="list" allowBlank="1" showInputMessage="1" xr:uid="{BD864586-F969-4FA2-8DFB-A4385F283DC0}">
          <x14:formula1>
            <xm:f>'Set Values'!$K$3:$K$10</xm:f>
          </x14:formula1>
          <xm:sqref>E23:L23</xm:sqref>
        </x14:dataValidation>
        <x14:dataValidation type="list" allowBlank="1" showInputMessage="1" prompt="To enter free text, select cell and type - do not click into cell" xr:uid="{970EAB54-0CEA-4ABD-A713-631E7B568C40}">
          <x14:formula1>
            <xm:f>'Set Values'!$G$3:$G$14</xm:f>
          </x14:formula1>
          <xm:sqref>E16:CZ16</xm:sqref>
        </x14:dataValidation>
        <x14:dataValidation type="list" allowBlank="1" showInputMessage="1" showErrorMessage="1" xr:uid="{EF4ABEAB-09AC-487F-98CD-B67DB4FF6147}">
          <x14:formula1>
            <xm:f>'Set Values'!$L$3:$L$5</xm:f>
          </x14:formula1>
          <xm:sqref>E24:L24</xm:sqref>
        </x14:dataValidation>
        <x14:dataValidation type="list" allowBlank="1" showInputMessage="1" showErrorMessage="1" xr:uid="{ECD2D050-BF8D-446D-8C1B-332C2D0FF8C9}">
          <x14:formula1>
            <xm:f>'Set Values'!$M$3:$M$4</xm:f>
          </x14:formula1>
          <xm:sqref>E31:AR31 E38:AR38</xm:sqref>
        </x14:dataValidation>
        <x14:dataValidation type="list" allowBlank="1" showInputMessage="1" prompt="To enter free text, select cell and type - do not click into cell" xr:uid="{DAFAAC69-2DCB-481B-A1DA-1D0F94A853E8}">
          <x14:formula1>
            <xm:f>'Set Values'!$F$3:$F$12</xm:f>
          </x14:formula1>
          <xm:sqref>E14:CZ14</xm:sqref>
        </x14:dataValidation>
        <x14:dataValidation type="list" allowBlank="1" showInputMessage="1" prompt="To enter free text, select cell and type - do not click into cell" xr:uid="{B387176A-EA06-4BE8-8258-7140B3FB4392}">
          <x14:formula1>
            <xm:f>'Set Values'!$I$3:$I$7</xm:f>
          </x14:formula1>
          <xm:sqref>E17:CZ17</xm:sqref>
        </x14:dataValidation>
        <x14:dataValidation type="list" allowBlank="1" showInputMessage="1" xr:uid="{A282B94B-1B82-4A07-9B5C-284F692A09D4}">
          <x14:formula1>
            <xm:f>'Set Values'!$I$3:$I$7</xm:f>
          </x14:formula1>
          <xm:sqref>E19:CZ19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D3A0-A2ED-41DE-A3AB-ACCB7BB5F395}">
  <dimension ref="A1:CZ135"/>
  <sheetViews>
    <sheetView showGridLines="0" tabSelected="1" zoomScale="71" zoomScaleNormal="90" workbookViewId="0">
      <selection activeCell="G25" sqref="G25"/>
    </sheetView>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159</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160</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161</v>
      </c>
      <c r="B3" s="122"/>
      <c r="C3" s="123" t="str">
        <f>IF('I_State&amp;Prog_Info'!G15="","[Program 3]",'I_State&amp;Prog_Info'!G15)</f>
        <v xml:space="preserve">Hoosier Care Connect </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8" t="s">
        <v>162</v>
      </c>
      <c r="B4" s="169"/>
      <c r="C4" s="69" t="str">
        <f>IF('I_State&amp;Prog_Info'!G17="","(Placeholder for plan type)",'I_State&amp;Prog_Info'!G17)</f>
        <v>MCO</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8" t="s">
        <v>163</v>
      </c>
      <c r="B5" s="169"/>
      <c r="C5" s="69" t="str">
        <f>IF('I_State&amp;Prog_Info'!G59="","(Placeholder for providers)",'I_State&amp;Prog_Info'!G59)</f>
        <v xml:space="preserve">Adult primary care, 
Pediatric primary care, 
OB/GYN, 
Adult behavioral health, 
Pediatric behavioral health, 
Adult specialist, 
Pediatric specialist, 
Hospital, 
Pharmacy, 
Pediatric dental, </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8" t="s">
        <v>164</v>
      </c>
      <c r="B6" s="169"/>
      <c r="C6" s="70" t="str">
        <f>IF('I_State&amp;Prog_Info'!G39="","(Placeholder for separate analysis and results document)",'I_State&amp;Prog_Info'!G39)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8" t="s">
        <v>165</v>
      </c>
      <c r="B7" s="169"/>
      <c r="C7" s="70" t="str">
        <f>IF('I_State&amp;Prog_Info'!G40="","(Placeholder for separate analysis and results document)",'I_State&amp;Prog_Info'!G40)</f>
        <v>N/A</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72" t="s">
        <v>166</v>
      </c>
      <c r="B8" s="173"/>
      <c r="C8" s="71" t="str">
        <f>IF('I_State&amp;Prog_Info'!G41="","(Placeholder for separate analysis and results document)",'I_State&amp;Prog_Info'!G41)</f>
        <v>N/A</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70" t="s">
        <v>167</v>
      </c>
      <c r="B9" s="170"/>
      <c r="C9" s="170"/>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1" t="s">
        <v>168</v>
      </c>
      <c r="B11" s="171"/>
      <c r="C11" s="171"/>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55" t="s">
        <v>169</v>
      </c>
      <c r="B12" s="155"/>
      <c r="C12" s="155"/>
      <c r="D12" s="136"/>
      <c r="E12" s="124" t="s">
        <v>170</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7.6" x14ac:dyDescent="0.25">
      <c r="A14" s="54" t="s">
        <v>271</v>
      </c>
      <c r="B14" s="36" t="s">
        <v>272</v>
      </c>
      <c r="C14" s="16" t="s">
        <v>273</v>
      </c>
      <c r="D14" s="43" t="s">
        <v>76</v>
      </c>
      <c r="E14" s="50" t="s">
        <v>276</v>
      </c>
      <c r="F14" s="50" t="s">
        <v>276</v>
      </c>
      <c r="G14" s="50" t="s">
        <v>276</v>
      </c>
      <c r="H14" s="50" t="s">
        <v>389</v>
      </c>
      <c r="I14" s="50" t="s">
        <v>275</v>
      </c>
      <c r="J14" s="50" t="s">
        <v>275</v>
      </c>
      <c r="K14" s="50" t="s">
        <v>275</v>
      </c>
      <c r="L14" s="50" t="s">
        <v>275</v>
      </c>
      <c r="M14" s="50" t="s">
        <v>389</v>
      </c>
      <c r="N14" s="50" t="s">
        <v>276</v>
      </c>
      <c r="O14" s="50" t="s">
        <v>276</v>
      </c>
      <c r="P14" s="50" t="s">
        <v>276</v>
      </c>
      <c r="Q14" s="50" t="s">
        <v>276</v>
      </c>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124.2" x14ac:dyDescent="0.25">
      <c r="A15" s="54" t="s">
        <v>279</v>
      </c>
      <c r="B15" s="36" t="s">
        <v>280</v>
      </c>
      <c r="C15" s="16" t="s">
        <v>281</v>
      </c>
      <c r="D15" s="43" t="s">
        <v>35</v>
      </c>
      <c r="E15" s="93" t="s">
        <v>390</v>
      </c>
      <c r="F15" s="50" t="s">
        <v>534</v>
      </c>
      <c r="G15" s="50" t="s">
        <v>529</v>
      </c>
      <c r="H15" s="129" t="s">
        <v>392</v>
      </c>
      <c r="I15" s="130" t="s">
        <v>551</v>
      </c>
      <c r="J15" s="130" t="s">
        <v>530</v>
      </c>
      <c r="K15" s="50" t="s">
        <v>531</v>
      </c>
      <c r="L15" s="130" t="s">
        <v>532</v>
      </c>
      <c r="M15" s="50" t="s">
        <v>533</v>
      </c>
      <c r="N15" s="50" t="s">
        <v>288</v>
      </c>
      <c r="O15" s="50" t="s">
        <v>391</v>
      </c>
      <c r="P15" s="93" t="s">
        <v>535</v>
      </c>
      <c r="Q15" s="130" t="s">
        <v>527</v>
      </c>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292</v>
      </c>
      <c r="B16" s="36" t="s">
        <v>293</v>
      </c>
      <c r="C16" s="36" t="s">
        <v>294</v>
      </c>
      <c r="D16" s="43" t="s">
        <v>76</v>
      </c>
      <c r="E16" s="77" t="s">
        <v>111</v>
      </c>
      <c r="F16" s="77" t="s">
        <v>111</v>
      </c>
      <c r="G16" s="77" t="s">
        <v>89</v>
      </c>
      <c r="H16" s="77" t="s">
        <v>114</v>
      </c>
      <c r="I16" s="77" t="s">
        <v>105</v>
      </c>
      <c r="J16" s="77" t="s">
        <v>105</v>
      </c>
      <c r="K16" s="77" t="s">
        <v>501</v>
      </c>
      <c r="L16" s="77" t="s">
        <v>503</v>
      </c>
      <c r="M16" s="77" t="s">
        <v>99</v>
      </c>
      <c r="N16" s="77" t="s">
        <v>99</v>
      </c>
      <c r="O16" s="77" t="s">
        <v>117</v>
      </c>
      <c r="P16" s="77" t="s">
        <v>99</v>
      </c>
      <c r="Q16" s="77" t="s">
        <v>96</v>
      </c>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298</v>
      </c>
      <c r="B17" s="55" t="s">
        <v>299</v>
      </c>
      <c r="C17" s="22" t="s">
        <v>300</v>
      </c>
      <c r="D17" s="44" t="s">
        <v>76</v>
      </c>
      <c r="E17" s="77" t="s">
        <v>301</v>
      </c>
      <c r="F17" s="77" t="s">
        <v>301</v>
      </c>
      <c r="G17" s="77" t="s">
        <v>301</v>
      </c>
      <c r="H17" s="77" t="s">
        <v>301</v>
      </c>
      <c r="I17" s="77" t="s">
        <v>301</v>
      </c>
      <c r="J17" s="77" t="s">
        <v>301</v>
      </c>
      <c r="K17" s="77" t="s">
        <v>301</v>
      </c>
      <c r="L17" s="77" t="s">
        <v>301</v>
      </c>
      <c r="M17" s="77" t="s">
        <v>301</v>
      </c>
      <c r="N17" s="77" t="s">
        <v>301</v>
      </c>
      <c r="O17" s="77" t="s">
        <v>301</v>
      </c>
      <c r="P17" s="77" t="s">
        <v>301</v>
      </c>
      <c r="Q17" s="77" t="s">
        <v>301</v>
      </c>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302</v>
      </c>
      <c r="B18" s="40" t="s">
        <v>303</v>
      </c>
      <c r="C18" s="21" t="s">
        <v>304</v>
      </c>
      <c r="D18" s="45" t="s">
        <v>76</v>
      </c>
      <c r="E18" s="78" t="s">
        <v>306</v>
      </c>
      <c r="F18" s="78" t="s">
        <v>307</v>
      </c>
      <c r="G18" s="78" t="s">
        <v>305</v>
      </c>
      <c r="H18" s="78" t="s">
        <v>305</v>
      </c>
      <c r="I18" s="78" t="s">
        <v>305</v>
      </c>
      <c r="J18" s="78" t="s">
        <v>305</v>
      </c>
      <c r="K18" s="78" t="s">
        <v>523</v>
      </c>
      <c r="L18" s="78" t="s">
        <v>523</v>
      </c>
      <c r="M18" s="78" t="s">
        <v>305</v>
      </c>
      <c r="N18" s="78" t="s">
        <v>305</v>
      </c>
      <c r="O18" s="78" t="s">
        <v>305</v>
      </c>
      <c r="P18" s="78" t="s">
        <v>305</v>
      </c>
      <c r="Q18" s="78" t="s">
        <v>305</v>
      </c>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71" t="s">
        <v>309</v>
      </c>
      <c r="B20" s="171"/>
      <c r="C20" s="171"/>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8" t="s">
        <v>310</v>
      </c>
      <c r="B21" s="158"/>
      <c r="C21" s="158"/>
      <c r="D21" s="136"/>
      <c r="E21" s="124" t="s">
        <v>311</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312</v>
      </c>
      <c r="F22" s="62" t="s">
        <v>313</v>
      </c>
      <c r="G22" s="62" t="s">
        <v>314</v>
      </c>
      <c r="H22" s="62" t="s">
        <v>315</v>
      </c>
      <c r="I22" s="62" t="s">
        <v>316</v>
      </c>
      <c r="J22" s="62" t="s">
        <v>317</v>
      </c>
      <c r="K22" s="62" t="s">
        <v>318</v>
      </c>
      <c r="L22" s="62" t="s">
        <v>319</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320</v>
      </c>
      <c r="B23" s="36" t="s">
        <v>321</v>
      </c>
      <c r="C23" s="36" t="s">
        <v>322</v>
      </c>
      <c r="D23" s="16" t="s">
        <v>76</v>
      </c>
      <c r="E23" s="50" t="s">
        <v>323</v>
      </c>
      <c r="F23" s="73" t="s">
        <v>393</v>
      </c>
      <c r="G23" s="50" t="s">
        <v>323</v>
      </c>
      <c r="H23" s="50" t="s">
        <v>324</v>
      </c>
      <c r="I23" s="50" t="s">
        <v>325</v>
      </c>
      <c r="J23" s="50" t="s">
        <v>324</v>
      </c>
      <c r="K23" s="50" t="s">
        <v>325</v>
      </c>
      <c r="L23" s="50" t="s">
        <v>393</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326</v>
      </c>
      <c r="B24" s="64" t="s">
        <v>327</v>
      </c>
      <c r="C24" s="64" t="s">
        <v>328</v>
      </c>
      <c r="D24" s="61" t="s">
        <v>76</v>
      </c>
      <c r="E24" s="74" t="s">
        <v>329</v>
      </c>
      <c r="F24" s="75" t="s">
        <v>329</v>
      </c>
      <c r="G24" s="74" t="s">
        <v>329</v>
      </c>
      <c r="H24" s="74" t="s">
        <v>329</v>
      </c>
      <c r="I24" s="74" t="s">
        <v>325</v>
      </c>
      <c r="J24" s="74" t="s">
        <v>329</v>
      </c>
      <c r="K24" s="74" t="s">
        <v>325</v>
      </c>
      <c r="L24" s="74" t="s">
        <v>329</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191.25" customHeight="1" thickBot="1" x14ac:dyDescent="0.3">
      <c r="A25" s="42" t="s">
        <v>330</v>
      </c>
      <c r="B25" s="40" t="s">
        <v>331</v>
      </c>
      <c r="C25" s="40" t="s">
        <v>332</v>
      </c>
      <c r="D25" s="21" t="s">
        <v>35</v>
      </c>
      <c r="E25" s="72" t="s">
        <v>536</v>
      </c>
      <c r="F25" s="72" t="s">
        <v>394</v>
      </c>
      <c r="G25" s="72"/>
      <c r="H25" s="72" t="s">
        <v>334</v>
      </c>
      <c r="I25" s="72"/>
      <c r="J25" s="72" t="s">
        <v>550</v>
      </c>
      <c r="K25" s="72"/>
      <c r="L25" s="72" t="s">
        <v>539</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7" t="s">
        <v>336</v>
      </c>
      <c r="B27" s="167"/>
      <c r="C27" s="167"/>
      <c r="D27" s="2"/>
      <c r="E27" s="5"/>
      <c r="F27" s="5"/>
      <c r="G27" s="5"/>
      <c r="H27" s="5"/>
      <c r="I27" s="5"/>
      <c r="J27" s="5"/>
      <c r="K27" s="5"/>
      <c r="L27" s="5"/>
    </row>
    <row r="28" spans="1:104" ht="36" customHeight="1" x14ac:dyDescent="0.25">
      <c r="A28" s="165" t="s">
        <v>337</v>
      </c>
      <c r="B28" s="166"/>
      <c r="C28" s="166"/>
      <c r="D28" s="49"/>
      <c r="E28" s="124" t="s">
        <v>338</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United Healthcare</v>
      </c>
      <c r="F29" s="4" t="str">
        <f>IF(F30&lt;&gt;"",F30,"[Plan 2]")</f>
        <v>Managed Health Services</v>
      </c>
      <c r="G29" s="4" t="str">
        <f>IF(G30&lt;&gt;"",G30,"[Plan 3]")</f>
        <v xml:space="preserve">Anthem </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339</v>
      </c>
      <c r="B30" s="16" t="s">
        <v>340</v>
      </c>
      <c r="C30" s="36" t="s">
        <v>341</v>
      </c>
      <c r="D30" s="20" t="s">
        <v>35</v>
      </c>
      <c r="E30" s="79" t="s">
        <v>395</v>
      </c>
      <c r="F30" s="79" t="s">
        <v>396</v>
      </c>
      <c r="G30" s="50" t="s">
        <v>342</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346</v>
      </c>
      <c r="B31" s="16" t="s">
        <v>347</v>
      </c>
      <c r="C31" s="36" t="s">
        <v>348</v>
      </c>
      <c r="D31" s="43" t="s">
        <v>44</v>
      </c>
      <c r="E31" s="50" t="s">
        <v>349</v>
      </c>
      <c r="F31" s="50" t="s">
        <v>349</v>
      </c>
      <c r="G31" s="50" t="s">
        <v>349</v>
      </c>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350</v>
      </c>
      <c r="B32" s="16" t="s">
        <v>351</v>
      </c>
      <c r="C32" s="36" t="s">
        <v>352</v>
      </c>
      <c r="D32" s="20" t="s">
        <v>35</v>
      </c>
      <c r="E32" s="77" t="s">
        <v>540</v>
      </c>
      <c r="F32" s="77" t="s">
        <v>540</v>
      </c>
      <c r="G32" s="77" t="s">
        <v>540</v>
      </c>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353</v>
      </c>
      <c r="B33" s="36" t="s">
        <v>354</v>
      </c>
      <c r="C33" s="36" t="s">
        <v>355</v>
      </c>
      <c r="D33" s="20" t="s">
        <v>35</v>
      </c>
      <c r="E33" s="77" t="s">
        <v>552</v>
      </c>
      <c r="F33" s="77" t="s">
        <v>554</v>
      </c>
      <c r="G33" s="77" t="s">
        <v>555</v>
      </c>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356</v>
      </c>
      <c r="B34" s="36" t="s">
        <v>357</v>
      </c>
      <c r="C34" s="36" t="s">
        <v>358</v>
      </c>
      <c r="D34" s="20" t="s">
        <v>35</v>
      </c>
      <c r="E34" s="77" t="s">
        <v>553</v>
      </c>
      <c r="F34" s="77" t="s">
        <v>545</v>
      </c>
      <c r="G34" s="77" t="s">
        <v>542</v>
      </c>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359</v>
      </c>
      <c r="B35" s="36" t="s">
        <v>360</v>
      </c>
      <c r="C35" s="36" t="s">
        <v>361</v>
      </c>
      <c r="D35" s="66" t="s">
        <v>49</v>
      </c>
      <c r="E35" s="80">
        <v>45688</v>
      </c>
      <c r="F35" s="80">
        <v>45688</v>
      </c>
      <c r="G35" s="80">
        <v>45688</v>
      </c>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362</v>
      </c>
      <c r="B36" s="36" t="s">
        <v>363</v>
      </c>
      <c r="C36" s="36" t="s">
        <v>364</v>
      </c>
      <c r="D36" s="61" t="s">
        <v>35</v>
      </c>
      <c r="E36" s="79" t="s">
        <v>388</v>
      </c>
      <c r="F36" s="79" t="s">
        <v>388</v>
      </c>
      <c r="G36" s="50" t="s">
        <v>388</v>
      </c>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366</v>
      </c>
      <c r="B37" s="36" t="s">
        <v>367</v>
      </c>
      <c r="C37" s="36" t="s">
        <v>368</v>
      </c>
      <c r="D37" s="68" t="s">
        <v>35</v>
      </c>
      <c r="E37" s="79" t="s">
        <v>136</v>
      </c>
      <c r="F37" s="79" t="s">
        <v>136</v>
      </c>
      <c r="G37" s="50" t="s">
        <v>136</v>
      </c>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369</v>
      </c>
      <c r="B38" s="16" t="s">
        <v>370</v>
      </c>
      <c r="C38" s="36" t="s">
        <v>371</v>
      </c>
      <c r="D38" s="43" t="s">
        <v>44</v>
      </c>
      <c r="E38" s="50" t="s">
        <v>349</v>
      </c>
      <c r="F38" s="50" t="s">
        <v>349</v>
      </c>
      <c r="G38" s="50" t="s">
        <v>349</v>
      </c>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372</v>
      </c>
      <c r="B39" s="16" t="s">
        <v>373</v>
      </c>
      <c r="C39" s="36" t="s">
        <v>374</v>
      </c>
      <c r="D39" s="20" t="s">
        <v>35</v>
      </c>
      <c r="E39" s="77" t="s">
        <v>540</v>
      </c>
      <c r="F39" s="77" t="s">
        <v>540</v>
      </c>
      <c r="G39" s="77" t="s">
        <v>540</v>
      </c>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375</v>
      </c>
      <c r="B40" s="16" t="s">
        <v>376</v>
      </c>
      <c r="C40" s="36" t="s">
        <v>377</v>
      </c>
      <c r="D40" s="20" t="s">
        <v>35</v>
      </c>
      <c r="E40" s="50" t="s">
        <v>552</v>
      </c>
      <c r="F40" s="50" t="s">
        <v>554</v>
      </c>
      <c r="G40" s="50" t="s">
        <v>555</v>
      </c>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378</v>
      </c>
      <c r="B41" s="16" t="s">
        <v>379</v>
      </c>
      <c r="C41" s="36" t="s">
        <v>380</v>
      </c>
      <c r="D41" s="20" t="s">
        <v>35</v>
      </c>
      <c r="E41" s="50" t="s">
        <v>553</v>
      </c>
      <c r="F41" s="50" t="s">
        <v>545</v>
      </c>
      <c r="G41" s="50" t="s">
        <v>542</v>
      </c>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381</v>
      </c>
      <c r="B42" s="40" t="s">
        <v>382</v>
      </c>
      <c r="C42" s="40" t="s">
        <v>383</v>
      </c>
      <c r="D42" s="53" t="s">
        <v>49</v>
      </c>
      <c r="E42" s="81">
        <v>45688</v>
      </c>
      <c r="F42" s="81">
        <v>45688</v>
      </c>
      <c r="G42" s="81">
        <v>45688</v>
      </c>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3L/cQeH9+k9cThc6g+OxzaAY/h0oNnAYvClI2Ef0b6wQP7OEzHctOrMTEiWktZ8WvjbxHaJNvT9SonJdX5pssQ==" saltValue="NkY0K7NVplnHgRg/V3SLB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xWindow="1644" yWindow="595" count="1">
    <dataValidation allowBlank="1" showInputMessage="1" prompt="To enter free text, select cell and type - do not click into cell" sqref="E15:G15 K15 M15:P15 R15:CZ15" xr:uid="{2143838C-16AC-4BE0-8CAB-2ED85572793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44" yWindow="595" count="8">
        <x14:dataValidation type="list" allowBlank="1" showInputMessage="1" xr:uid="{C1F5E7D1-4811-4909-9164-0464932853F9}">
          <x14:formula1>
            <xm:f>'Set Values'!$I$3:$I$7</xm:f>
          </x14:formula1>
          <xm:sqref>E19:CZ19</xm:sqref>
        </x14:dataValidation>
        <x14:dataValidation type="list" allowBlank="1" showInputMessage="1" prompt="To enter free text, select cell and type - do not click into cell" xr:uid="{1DBCC7A2-FE5A-431A-8333-B2B531D8D432}">
          <x14:formula1>
            <xm:f>'Set Values'!$I$3:$I$7</xm:f>
          </x14:formula1>
          <xm:sqref>E17:CZ17</xm:sqref>
        </x14:dataValidation>
        <x14:dataValidation type="list" allowBlank="1" showInputMessage="1" prompt="To enter free text, select cell and type - do not click into cell" xr:uid="{375339AF-58D5-406D-BEC0-05466268333D}">
          <x14:formula1>
            <xm:f>'Set Values'!$F$3:$F$12</xm:f>
          </x14:formula1>
          <xm:sqref>E14:CZ14</xm:sqref>
        </x14:dataValidation>
        <x14:dataValidation type="list" allowBlank="1" showInputMessage="1" showErrorMessage="1" xr:uid="{B1BC0049-8DD9-4CF9-95B4-2A06BDBBE1DD}">
          <x14:formula1>
            <xm:f>'Set Values'!$M$3:$M$4</xm:f>
          </x14:formula1>
          <xm:sqref>E31:AR31 E38:AR38</xm:sqref>
        </x14:dataValidation>
        <x14:dataValidation type="list" allowBlank="1" showInputMessage="1" showErrorMessage="1" xr:uid="{97767621-0F7D-4256-AFC1-1E37DF553248}">
          <x14:formula1>
            <xm:f>'Set Values'!$L$3:$L$5</xm:f>
          </x14:formula1>
          <xm:sqref>E24:L24</xm:sqref>
        </x14:dataValidation>
        <x14:dataValidation type="list" allowBlank="1" showInputMessage="1" prompt="To enter free text, select cell and type - do not click into cell" xr:uid="{A54F995C-F9D0-4FBC-9912-3DA3EA95414E}">
          <x14:formula1>
            <xm:f>'Set Values'!$G$3:$G$14</xm:f>
          </x14:formula1>
          <xm:sqref>E16:CZ16</xm:sqref>
        </x14:dataValidation>
        <x14:dataValidation type="list" allowBlank="1" showInputMessage="1" xr:uid="{E38D5689-3700-4312-8D73-0794CAA3B411}">
          <x14:formula1>
            <xm:f>'Set Values'!$K$3:$K$10</xm:f>
          </x14:formula1>
          <xm:sqref>E23:L23</xm:sqref>
        </x14:dataValidation>
        <x14:dataValidation type="list" allowBlank="1" showInputMessage="1" prompt="To enter free text, select cell and type - do not click into cell" xr:uid="{B0DD3430-8381-4694-8605-4059F4B3BEE8}">
          <x14:formula1>
            <xm:f>'Set Values'!$H$3:$H$12</xm:f>
          </x14:formula1>
          <xm:sqref>E18:CZ18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DD96A-C63D-41D2-A100-E3DF49F44AA1}">
  <dimension ref="A1:CZ135"/>
  <sheetViews>
    <sheetView showGridLines="0" topLeftCell="A23"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159</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160</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161</v>
      </c>
      <c r="B3" s="122"/>
      <c r="C3" s="123" t="str">
        <f>IF('I_State&amp;Prog_Info'!H15="","[Program 4]",'I_State&amp;Prog_Info'!H15)</f>
        <v>[Program 4]</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1" customHeight="1" x14ac:dyDescent="0.25">
      <c r="A4" s="168" t="s">
        <v>162</v>
      </c>
      <c r="B4" s="169"/>
      <c r="C4" s="69" t="str">
        <f>IF('I_State&amp;Prog_Info'!H17="","(Placeholder for plan type)",'I_State&amp;Prog_Info'!H17)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8" t="s">
        <v>163</v>
      </c>
      <c r="B5" s="169"/>
      <c r="C5" s="69" t="str">
        <f>IF('I_State&amp;Prog_Info'!H59="","(Placeholder for providers)",'I_State&amp;Prog_Info'!H59)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8" t="s">
        <v>164</v>
      </c>
      <c r="B6" s="169"/>
      <c r="C6" s="70" t="str">
        <f>IF('I_State&amp;Prog_Info'!H39="","(Placeholder for separate analysis and results document)",'I_State&amp;Prog_Info'!H39)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8" t="s">
        <v>165</v>
      </c>
      <c r="B7" s="169"/>
      <c r="C7" s="70" t="str">
        <f>IF('I_State&amp;Prog_Info'!H40="","(Placeholder for separate analysis and results document)",'I_State&amp;Prog_Info'!H40)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72" t="s">
        <v>166</v>
      </c>
      <c r="B8" s="173"/>
      <c r="C8" s="71" t="str">
        <f>IF('I_State&amp;Prog_Info'!H41="","(Placeholder for separate analysis and results document)",'I_State&amp;Prog_Info'!H41)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70" t="s">
        <v>167</v>
      </c>
      <c r="B9" s="170"/>
      <c r="C9" s="170"/>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1" t="s">
        <v>168</v>
      </c>
      <c r="B11" s="171"/>
      <c r="C11" s="171"/>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55" t="s">
        <v>169</v>
      </c>
      <c r="B12" s="155"/>
      <c r="C12" s="155"/>
      <c r="D12" s="136"/>
      <c r="E12" s="124" t="s">
        <v>170</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7.6" x14ac:dyDescent="0.25">
      <c r="A14" s="54" t="s">
        <v>271</v>
      </c>
      <c r="B14" s="36" t="s">
        <v>272</v>
      </c>
      <c r="C14" s="16" t="s">
        <v>273</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292</v>
      </c>
      <c r="B16" s="36" t="s">
        <v>293</v>
      </c>
      <c r="C16" s="36" t="s">
        <v>294</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298</v>
      </c>
      <c r="B17" s="55" t="s">
        <v>299</v>
      </c>
      <c r="C17" s="22" t="s">
        <v>300</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302</v>
      </c>
      <c r="B18" s="40" t="s">
        <v>303</v>
      </c>
      <c r="C18" s="21" t="s">
        <v>304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71" t="s">
        <v>309</v>
      </c>
      <c r="B20" s="171"/>
      <c r="C20" s="171"/>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8" t="s">
        <v>310</v>
      </c>
      <c r="B21" s="158"/>
      <c r="C21" s="158"/>
      <c r="D21" s="136"/>
      <c r="E21" s="124" t="s">
        <v>311</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312</v>
      </c>
      <c r="F22" s="62" t="s">
        <v>313</v>
      </c>
      <c r="G22" s="62" t="s">
        <v>314</v>
      </c>
      <c r="H22" s="62" t="s">
        <v>315</v>
      </c>
      <c r="I22" s="62" t="s">
        <v>316</v>
      </c>
      <c r="J22" s="62" t="s">
        <v>317</v>
      </c>
      <c r="K22" s="62" t="s">
        <v>318</v>
      </c>
      <c r="L22" s="62" t="s">
        <v>319</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320</v>
      </c>
      <c r="B23" s="36" t="s">
        <v>321</v>
      </c>
      <c r="C23" s="36" t="s">
        <v>322</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326</v>
      </c>
      <c r="B24" s="64" t="s">
        <v>327</v>
      </c>
      <c r="C24" s="64" t="s">
        <v>328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330</v>
      </c>
      <c r="B25" s="40" t="s">
        <v>331</v>
      </c>
      <c r="C25" s="40" t="s">
        <v>332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7" t="s">
        <v>336</v>
      </c>
      <c r="B27" s="167"/>
      <c r="C27" s="167"/>
      <c r="D27" s="2"/>
      <c r="E27" s="5"/>
      <c r="F27" s="5"/>
      <c r="G27" s="5"/>
      <c r="H27" s="5"/>
      <c r="I27" s="5"/>
      <c r="J27" s="5"/>
      <c r="K27" s="5"/>
      <c r="L27" s="5"/>
    </row>
    <row r="28" spans="1:104" ht="36" customHeight="1" x14ac:dyDescent="0.25">
      <c r="A28" s="165" t="s">
        <v>337</v>
      </c>
      <c r="B28" s="166"/>
      <c r="C28" s="166"/>
      <c r="D28" s="49"/>
      <c r="E28" s="124" t="s">
        <v>338</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339</v>
      </c>
      <c r="B30" s="16" t="s">
        <v>340</v>
      </c>
      <c r="C30" s="36" t="s">
        <v>341</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346</v>
      </c>
      <c r="B31" s="16" t="s">
        <v>347</v>
      </c>
      <c r="C31" s="36" t="s">
        <v>348</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350</v>
      </c>
      <c r="B32" s="16" t="s">
        <v>351</v>
      </c>
      <c r="C32" s="36" t="s">
        <v>352</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353</v>
      </c>
      <c r="B33" s="36" t="s">
        <v>354</v>
      </c>
      <c r="C33" s="36" t="s">
        <v>355</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356</v>
      </c>
      <c r="B34" s="36" t="s">
        <v>357</v>
      </c>
      <c r="C34" s="36" t="s">
        <v>358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359</v>
      </c>
      <c r="B35" s="36" t="s">
        <v>360</v>
      </c>
      <c r="C35" s="36" t="s">
        <v>361</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362</v>
      </c>
      <c r="B36" s="36" t="s">
        <v>363</v>
      </c>
      <c r="C36" s="36" t="s">
        <v>364</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366</v>
      </c>
      <c r="B37" s="36" t="s">
        <v>367</v>
      </c>
      <c r="C37" s="36" t="s">
        <v>368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369</v>
      </c>
      <c r="B38" s="16" t="s">
        <v>370</v>
      </c>
      <c r="C38" s="36" t="s">
        <v>371</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372</v>
      </c>
      <c r="B39" s="16" t="s">
        <v>373</v>
      </c>
      <c r="C39" s="36" t="s">
        <v>374</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375</v>
      </c>
      <c r="B40" s="16" t="s">
        <v>376</v>
      </c>
      <c r="C40" s="36" t="s">
        <v>377</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378</v>
      </c>
      <c r="B41" s="16" t="s">
        <v>379</v>
      </c>
      <c r="C41" s="36" t="s">
        <v>380</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381</v>
      </c>
      <c r="B42" s="40" t="s">
        <v>382</v>
      </c>
      <c r="C42" s="40" t="s">
        <v>383</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XEltBjIOPeTjgmevH0k/q+kIKN90HbPW8OT2k+XLdUaKj8ynfx+ACCzG/zeWIMtwuHC7fp+RtJN+uNc6MHIDNQ==" saltValue="veGJxUZ8V6m8T/agOLd3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33BDB7B-3A17-407F-A328-83C8EAD5126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1066BE99-F186-4324-8667-A07AE1BE957A}">
          <x14:formula1>
            <xm:f>'Set Values'!$H$3:$H$12</xm:f>
          </x14:formula1>
          <xm:sqref>E18:CZ18</xm:sqref>
        </x14:dataValidation>
        <x14:dataValidation type="list" allowBlank="1" showInputMessage="1" xr:uid="{18D86A26-FBE8-414E-AB15-4F9343D2974D}">
          <x14:formula1>
            <xm:f>'Set Values'!$K$3:$K$10</xm:f>
          </x14:formula1>
          <xm:sqref>E23:L23</xm:sqref>
        </x14:dataValidation>
        <x14:dataValidation type="list" allowBlank="1" showInputMessage="1" prompt="To enter free text, select cell and type - do not click into cell" xr:uid="{983C40A5-AB51-45D2-9276-D0511E7108BA}">
          <x14:formula1>
            <xm:f>'Set Values'!$G$3:$G$14</xm:f>
          </x14:formula1>
          <xm:sqref>E16:CZ16</xm:sqref>
        </x14:dataValidation>
        <x14:dataValidation type="list" allowBlank="1" showInputMessage="1" showErrorMessage="1" xr:uid="{B2917F54-9488-43A7-9266-70B27C8EB93C}">
          <x14:formula1>
            <xm:f>'Set Values'!$L$3:$L$5</xm:f>
          </x14:formula1>
          <xm:sqref>E24:L24</xm:sqref>
        </x14:dataValidation>
        <x14:dataValidation type="list" allowBlank="1" showInputMessage="1" showErrorMessage="1" xr:uid="{FB79ABB8-3AD7-49CD-894F-A93A349CE62F}">
          <x14:formula1>
            <xm:f>'Set Values'!$M$3:$M$4</xm:f>
          </x14:formula1>
          <xm:sqref>E31:AR31 E38:AR38</xm:sqref>
        </x14:dataValidation>
        <x14:dataValidation type="list" allowBlank="1" showInputMessage="1" prompt="To enter free text, select cell and type - do not click into cell" xr:uid="{C5AE45FB-AC7D-4DB3-B333-B81C8E43F213}">
          <x14:formula1>
            <xm:f>'Set Values'!$F$3:$F$12</xm:f>
          </x14:formula1>
          <xm:sqref>E14:CZ14</xm:sqref>
        </x14:dataValidation>
        <x14:dataValidation type="list" allowBlank="1" showInputMessage="1" prompt="To enter free text, select cell and type - do not click into cell" xr:uid="{C3E11CA8-C4C3-4344-96C1-C73527FBB804}">
          <x14:formula1>
            <xm:f>'Set Values'!$I$3:$I$7</xm:f>
          </x14:formula1>
          <xm:sqref>E17:CZ17</xm:sqref>
        </x14:dataValidation>
        <x14:dataValidation type="list" allowBlank="1" showInputMessage="1" xr:uid="{C9498449-5E16-4AA4-86B2-58D705AF1BD9}">
          <x14:formula1>
            <xm:f>'Set Values'!$I$3:$I$7</xm:f>
          </x14:formula1>
          <xm:sqref>E19:CZ19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35F8-898E-432F-B02F-CAC56DEEFEDF}">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159</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160</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161</v>
      </c>
      <c r="B3" s="122"/>
      <c r="C3" s="123" t="str">
        <f>IF('I_State&amp;Prog_Info'!I15="","[Program 5]",'I_State&amp;Prog_Info'!I15)</f>
        <v>[Program 5]</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8" t="s">
        <v>162</v>
      </c>
      <c r="B4" s="169"/>
      <c r="C4" s="69" t="str">
        <f>IF('I_State&amp;Prog_Info'!I17="","(Placeholder for plan type)",'I_State&amp;Prog_Info'!I17)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8" t="s">
        <v>163</v>
      </c>
      <c r="B5" s="169"/>
      <c r="C5" s="69" t="str">
        <f>IF('I_State&amp;Prog_Info'!I59="","(Placeholder for providers)",'I_State&amp;Prog_Info'!I59)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8" t="s">
        <v>164</v>
      </c>
      <c r="B6" s="169"/>
      <c r="C6" s="70" t="str">
        <f>IF('I_State&amp;Prog_Info'!I39="","(Placeholder for separate analysis and results document)",'I_State&amp;Prog_Info'!I39)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8" t="s">
        <v>165</v>
      </c>
      <c r="B7" s="169"/>
      <c r="C7" s="70" t="str">
        <f>IF('I_State&amp;Prog_Info'!I40="","(Placeholder for separate analysis and results document)",'I_State&amp;Prog_Info'!I40)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72" t="s">
        <v>166</v>
      </c>
      <c r="B8" s="173"/>
      <c r="C8" s="71" t="str">
        <f>IF('I_State&amp;Prog_Info'!I41="","(Placeholder for separate analysis and results document)",'I_State&amp;Prog_Info'!I41)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70" t="s">
        <v>167</v>
      </c>
      <c r="B9" s="170"/>
      <c r="C9" s="170"/>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1" t="s">
        <v>168</v>
      </c>
      <c r="B11" s="171"/>
      <c r="C11" s="171"/>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55" t="s">
        <v>169</v>
      </c>
      <c r="B12" s="155"/>
      <c r="C12" s="155"/>
      <c r="D12" s="136"/>
      <c r="E12" s="124" t="s">
        <v>170</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7.6" x14ac:dyDescent="0.25">
      <c r="A14" s="54" t="s">
        <v>271</v>
      </c>
      <c r="B14" s="36" t="s">
        <v>272</v>
      </c>
      <c r="C14" s="16" t="s">
        <v>273</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292</v>
      </c>
      <c r="B16" s="36" t="s">
        <v>293</v>
      </c>
      <c r="C16" s="36" t="s">
        <v>294</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298</v>
      </c>
      <c r="B17" s="55" t="s">
        <v>299</v>
      </c>
      <c r="C17" s="22" t="s">
        <v>300</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302</v>
      </c>
      <c r="B18" s="40" t="s">
        <v>303</v>
      </c>
      <c r="C18" s="21" t="s">
        <v>304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71" t="s">
        <v>309</v>
      </c>
      <c r="B20" s="171"/>
      <c r="C20" s="171"/>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8" t="s">
        <v>310</v>
      </c>
      <c r="B21" s="158"/>
      <c r="C21" s="158"/>
      <c r="D21" s="136"/>
      <c r="E21" s="124" t="s">
        <v>311</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312</v>
      </c>
      <c r="F22" s="62" t="s">
        <v>313</v>
      </c>
      <c r="G22" s="62" t="s">
        <v>314</v>
      </c>
      <c r="H22" s="62" t="s">
        <v>315</v>
      </c>
      <c r="I22" s="62" t="s">
        <v>316</v>
      </c>
      <c r="J22" s="62" t="s">
        <v>317</v>
      </c>
      <c r="K22" s="62" t="s">
        <v>318</v>
      </c>
      <c r="L22" s="62" t="s">
        <v>319</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320</v>
      </c>
      <c r="B23" s="36" t="s">
        <v>321</v>
      </c>
      <c r="C23" s="36" t="s">
        <v>322</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326</v>
      </c>
      <c r="B24" s="64" t="s">
        <v>327</v>
      </c>
      <c r="C24" s="64" t="s">
        <v>328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330</v>
      </c>
      <c r="B25" s="40" t="s">
        <v>331</v>
      </c>
      <c r="C25" s="40" t="s">
        <v>332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7" t="s">
        <v>336</v>
      </c>
      <c r="B27" s="167"/>
      <c r="C27" s="167"/>
      <c r="D27" s="2"/>
      <c r="E27" s="5"/>
      <c r="F27" s="5"/>
      <c r="G27" s="5"/>
      <c r="H27" s="5"/>
      <c r="I27" s="5"/>
      <c r="J27" s="5"/>
      <c r="K27" s="5"/>
      <c r="L27" s="5"/>
    </row>
    <row r="28" spans="1:104" ht="36" customHeight="1" x14ac:dyDescent="0.25">
      <c r="A28" s="165" t="s">
        <v>337</v>
      </c>
      <c r="B28" s="166"/>
      <c r="C28" s="166"/>
      <c r="D28" s="49"/>
      <c r="E28" s="124" t="s">
        <v>338</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339</v>
      </c>
      <c r="B30" s="16" t="s">
        <v>340</v>
      </c>
      <c r="C30" s="36" t="s">
        <v>341</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346</v>
      </c>
      <c r="B31" s="16" t="s">
        <v>347</v>
      </c>
      <c r="C31" s="36" t="s">
        <v>348</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350</v>
      </c>
      <c r="B32" s="16" t="s">
        <v>351</v>
      </c>
      <c r="C32" s="36" t="s">
        <v>352</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353</v>
      </c>
      <c r="B33" s="36" t="s">
        <v>354</v>
      </c>
      <c r="C33" s="36" t="s">
        <v>355</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356</v>
      </c>
      <c r="B34" s="36" t="s">
        <v>357</v>
      </c>
      <c r="C34" s="36" t="s">
        <v>358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359</v>
      </c>
      <c r="B35" s="36" t="s">
        <v>360</v>
      </c>
      <c r="C35" s="36" t="s">
        <v>361</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362</v>
      </c>
      <c r="B36" s="36" t="s">
        <v>363</v>
      </c>
      <c r="C36" s="36" t="s">
        <v>364</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366</v>
      </c>
      <c r="B37" s="36" t="s">
        <v>367</v>
      </c>
      <c r="C37" s="36" t="s">
        <v>368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369</v>
      </c>
      <c r="B38" s="16" t="s">
        <v>370</v>
      </c>
      <c r="C38" s="36" t="s">
        <v>371</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372</v>
      </c>
      <c r="B39" s="16" t="s">
        <v>373</v>
      </c>
      <c r="C39" s="36" t="s">
        <v>374</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375</v>
      </c>
      <c r="B40" s="16" t="s">
        <v>376</v>
      </c>
      <c r="C40" s="36" t="s">
        <v>377</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378</v>
      </c>
      <c r="B41" s="16" t="s">
        <v>379</v>
      </c>
      <c r="C41" s="36" t="s">
        <v>380</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381</v>
      </c>
      <c r="B42" s="40" t="s">
        <v>382</v>
      </c>
      <c r="C42" s="40" t="s">
        <v>383</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okgwnehEvDcu87WaVsnqyunyMtWws3zvbS+q0iKlECb+KYBWuIJn8GnHrx7H3rdzmo5nhuzcCtYk8NY1FbXFQ==" saltValue="1fPscsEaU43BBoA0S55YE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1C06A35-F759-4EF0-801D-8E42BD23440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FF1596F2-1F28-49DE-A909-92546480BD8C}">
          <x14:formula1>
            <xm:f>'Set Values'!$I$3:$I$7</xm:f>
          </x14:formula1>
          <xm:sqref>E19:CZ19</xm:sqref>
        </x14:dataValidation>
        <x14:dataValidation type="list" allowBlank="1" showInputMessage="1" prompt="To enter free text, select cell and type - do not click into cell" xr:uid="{F6A2B33B-CF29-4282-ACAC-E38BE041D3C5}">
          <x14:formula1>
            <xm:f>'Set Values'!$I$3:$I$7</xm:f>
          </x14:formula1>
          <xm:sqref>E17:CZ17</xm:sqref>
        </x14:dataValidation>
        <x14:dataValidation type="list" allowBlank="1" showInputMessage="1" prompt="To enter free text, select cell and type - do not click into cell" xr:uid="{8FB97D96-608C-4A69-82AA-4C3FAC5D6E69}">
          <x14:formula1>
            <xm:f>'Set Values'!$F$3:$F$12</xm:f>
          </x14:formula1>
          <xm:sqref>E14:CZ14</xm:sqref>
        </x14:dataValidation>
        <x14:dataValidation type="list" allowBlank="1" showInputMessage="1" showErrorMessage="1" xr:uid="{7215C5B3-3991-47D9-9E1F-B0645AD4BD9B}">
          <x14:formula1>
            <xm:f>'Set Values'!$M$3:$M$4</xm:f>
          </x14:formula1>
          <xm:sqref>E31:AR31 E38:AR38</xm:sqref>
        </x14:dataValidation>
        <x14:dataValidation type="list" allowBlank="1" showInputMessage="1" showErrorMessage="1" xr:uid="{EACE38A1-424C-4B5E-BCF6-DAA91F88B1B8}">
          <x14:formula1>
            <xm:f>'Set Values'!$L$3:$L$5</xm:f>
          </x14:formula1>
          <xm:sqref>E24:L24</xm:sqref>
        </x14:dataValidation>
        <x14:dataValidation type="list" allowBlank="1" showInputMessage="1" prompt="To enter free text, select cell and type - do not click into cell" xr:uid="{8900E7E3-E39F-4758-970B-65F80E78A446}">
          <x14:formula1>
            <xm:f>'Set Values'!$G$3:$G$14</xm:f>
          </x14:formula1>
          <xm:sqref>E16:CZ16</xm:sqref>
        </x14:dataValidation>
        <x14:dataValidation type="list" allowBlank="1" showInputMessage="1" xr:uid="{2E303D3C-8360-494F-BFF7-80671E745BD8}">
          <x14:formula1>
            <xm:f>'Set Values'!$K$3:$K$10</xm:f>
          </x14:formula1>
          <xm:sqref>E23:L23</xm:sqref>
        </x14:dataValidation>
        <x14:dataValidation type="list" allowBlank="1" showInputMessage="1" prompt="To enter free text, select cell and type - do not click into cell" xr:uid="{46EE457C-656B-407E-B6D9-69DB97122C63}">
          <x14:formula1>
            <xm:f>'Set Values'!$H$3:$H$12</xm:f>
          </x14:formula1>
          <xm:sqref>E18:CZ18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33F7-D166-4C4D-823E-7AF74F39BFB7}">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159</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160</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161</v>
      </c>
      <c r="B3" s="122"/>
      <c r="C3" s="123" t="str">
        <f>IF('I_State&amp;Prog_Info'!J15="","[Program 6]",'I_State&amp;Prog_Info'!J15)</f>
        <v>[Program 6]</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8" t="s">
        <v>162</v>
      </c>
      <c r="B4" s="169"/>
      <c r="C4" s="69" t="str">
        <f>IF('I_State&amp;Prog_Info'!J17="","(Placeholder for plan type)",'I_State&amp;Prog_Info'!J17)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8" t="s">
        <v>163</v>
      </c>
      <c r="B5" s="169"/>
      <c r="C5" s="69" t="str">
        <f>IF('I_State&amp;Prog_Info'!J59="","(Placeholder for providers)",'I_State&amp;Prog_Info'!J59)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8" t="s">
        <v>164</v>
      </c>
      <c r="B6" s="169"/>
      <c r="C6" s="70" t="str">
        <f>IF('I_State&amp;Prog_Info'!J39="","(Placeholder for separate analysis and results document)",'I_State&amp;Prog_Info'!J39)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8" t="s">
        <v>165</v>
      </c>
      <c r="B7" s="169"/>
      <c r="C7" s="70" t="str">
        <f>IF('I_State&amp;Prog_Info'!J40="","(Placeholder for separate analysis and results document)",'I_State&amp;Prog_Info'!J40)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72" t="s">
        <v>166</v>
      </c>
      <c r="B8" s="173"/>
      <c r="C8" s="71" t="str">
        <f>IF('I_State&amp;Prog_Info'!J41="","(Placeholder for separate analysis and results document)",'I_State&amp;Prog_Info'!J41)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70" t="s">
        <v>167</v>
      </c>
      <c r="B9" s="170"/>
      <c r="C9" s="170"/>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1" t="s">
        <v>168</v>
      </c>
      <c r="B11" s="171"/>
      <c r="C11" s="171"/>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55" t="s">
        <v>169</v>
      </c>
      <c r="B12" s="155"/>
      <c r="C12" s="155"/>
      <c r="D12" s="136"/>
      <c r="E12" s="124" t="s">
        <v>170</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7.6" x14ac:dyDescent="0.25">
      <c r="A14" s="54" t="s">
        <v>271</v>
      </c>
      <c r="B14" s="36" t="s">
        <v>272</v>
      </c>
      <c r="C14" s="16" t="s">
        <v>273</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292</v>
      </c>
      <c r="B16" s="36" t="s">
        <v>293</v>
      </c>
      <c r="C16" s="36" t="s">
        <v>294</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298</v>
      </c>
      <c r="B17" s="55" t="s">
        <v>299</v>
      </c>
      <c r="C17" s="22" t="s">
        <v>300</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302</v>
      </c>
      <c r="B18" s="40" t="s">
        <v>303</v>
      </c>
      <c r="C18" s="21" t="s">
        <v>304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71" t="s">
        <v>309</v>
      </c>
      <c r="B20" s="171"/>
      <c r="C20" s="171"/>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8" t="s">
        <v>310</v>
      </c>
      <c r="B21" s="158"/>
      <c r="C21" s="158"/>
      <c r="D21" s="136"/>
      <c r="E21" s="124" t="s">
        <v>311</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312</v>
      </c>
      <c r="F22" s="62" t="s">
        <v>313</v>
      </c>
      <c r="G22" s="62" t="s">
        <v>314</v>
      </c>
      <c r="H22" s="62" t="s">
        <v>315</v>
      </c>
      <c r="I22" s="62" t="s">
        <v>316</v>
      </c>
      <c r="J22" s="62" t="s">
        <v>317</v>
      </c>
      <c r="K22" s="62" t="s">
        <v>318</v>
      </c>
      <c r="L22" s="62" t="s">
        <v>319</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320</v>
      </c>
      <c r="B23" s="36" t="s">
        <v>321</v>
      </c>
      <c r="C23" s="36" t="s">
        <v>322</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326</v>
      </c>
      <c r="B24" s="64" t="s">
        <v>327</v>
      </c>
      <c r="C24" s="64" t="s">
        <v>328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330</v>
      </c>
      <c r="B25" s="40" t="s">
        <v>331</v>
      </c>
      <c r="C25" s="40" t="s">
        <v>332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7" t="s">
        <v>336</v>
      </c>
      <c r="B27" s="167"/>
      <c r="C27" s="167"/>
      <c r="D27" s="2"/>
      <c r="E27" s="5"/>
      <c r="F27" s="5"/>
      <c r="G27" s="5"/>
      <c r="H27" s="5"/>
      <c r="I27" s="5"/>
      <c r="J27" s="5"/>
      <c r="K27" s="5"/>
      <c r="L27" s="5"/>
    </row>
    <row r="28" spans="1:104" ht="36" customHeight="1" x14ac:dyDescent="0.25">
      <c r="A28" s="165" t="s">
        <v>337</v>
      </c>
      <c r="B28" s="166"/>
      <c r="C28" s="166"/>
      <c r="D28" s="49"/>
      <c r="E28" s="124" t="s">
        <v>338</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339</v>
      </c>
      <c r="B30" s="16" t="s">
        <v>340</v>
      </c>
      <c r="C30" s="36" t="s">
        <v>341</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346</v>
      </c>
      <c r="B31" s="16" t="s">
        <v>347</v>
      </c>
      <c r="C31" s="36" t="s">
        <v>348</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350</v>
      </c>
      <c r="B32" s="16" t="s">
        <v>351</v>
      </c>
      <c r="C32" s="36" t="s">
        <v>352</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353</v>
      </c>
      <c r="B33" s="36" t="s">
        <v>354</v>
      </c>
      <c r="C33" s="36" t="s">
        <v>355</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356</v>
      </c>
      <c r="B34" s="36" t="s">
        <v>357</v>
      </c>
      <c r="C34" s="36" t="s">
        <v>358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359</v>
      </c>
      <c r="B35" s="36" t="s">
        <v>360</v>
      </c>
      <c r="C35" s="36" t="s">
        <v>361</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362</v>
      </c>
      <c r="B36" s="36" t="s">
        <v>363</v>
      </c>
      <c r="C36" s="36" t="s">
        <v>364</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366</v>
      </c>
      <c r="B37" s="36" t="s">
        <v>367</v>
      </c>
      <c r="C37" s="36" t="s">
        <v>368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369</v>
      </c>
      <c r="B38" s="16" t="s">
        <v>370</v>
      </c>
      <c r="C38" s="36" t="s">
        <v>371</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372</v>
      </c>
      <c r="B39" s="16" t="s">
        <v>373</v>
      </c>
      <c r="C39" s="36" t="s">
        <v>374</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375</v>
      </c>
      <c r="B40" s="16" t="s">
        <v>376</v>
      </c>
      <c r="C40" s="36" t="s">
        <v>377</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378</v>
      </c>
      <c r="B41" s="16" t="s">
        <v>379</v>
      </c>
      <c r="C41" s="36" t="s">
        <v>380</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381</v>
      </c>
      <c r="B42" s="40" t="s">
        <v>382</v>
      </c>
      <c r="C42" s="40" t="s">
        <v>383</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tq59JChWbPjtt66QALw/WRHnpNol8rhUHRXaZCzNFaaO7Bi3EJibpcclibEVXKQPjy6kVVypKmIgVvS3xcDMIw==" saltValue="fv0WmapgBgKl0sDmtmdZP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A7A765-43D5-46F3-BA54-1E24A56EEFC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BD723BB-B56F-41D6-8CA6-8089A6C90843}">
          <x14:formula1>
            <xm:f>'Set Values'!$H$3:$H$12</xm:f>
          </x14:formula1>
          <xm:sqref>E18:CZ18</xm:sqref>
        </x14:dataValidation>
        <x14:dataValidation type="list" allowBlank="1" showInputMessage="1" xr:uid="{A4EE3942-D75F-4FA7-8D33-68FAF592F6A3}">
          <x14:formula1>
            <xm:f>'Set Values'!$K$3:$K$10</xm:f>
          </x14:formula1>
          <xm:sqref>E23:L23</xm:sqref>
        </x14:dataValidation>
        <x14:dataValidation type="list" allowBlank="1" showInputMessage="1" prompt="To enter free text, select cell and type - do not click into cell" xr:uid="{DCBA87D4-EAAC-4A4F-ADA0-AE456D5FD771}">
          <x14:formula1>
            <xm:f>'Set Values'!$G$3:$G$14</xm:f>
          </x14:formula1>
          <xm:sqref>E16:CZ16</xm:sqref>
        </x14:dataValidation>
        <x14:dataValidation type="list" allowBlank="1" showInputMessage="1" showErrorMessage="1" xr:uid="{5046CDA5-AE5C-4414-A145-7224E70E1872}">
          <x14:formula1>
            <xm:f>'Set Values'!$L$3:$L$5</xm:f>
          </x14:formula1>
          <xm:sqref>E24:L24</xm:sqref>
        </x14:dataValidation>
        <x14:dataValidation type="list" allowBlank="1" showInputMessage="1" showErrorMessage="1" xr:uid="{B9B7571A-7AE4-4FAB-9DE8-63509BDA970B}">
          <x14:formula1>
            <xm:f>'Set Values'!$M$3:$M$4</xm:f>
          </x14:formula1>
          <xm:sqref>E31:AR31 E38:AR38</xm:sqref>
        </x14:dataValidation>
        <x14:dataValidation type="list" allowBlank="1" showInputMessage="1" prompt="To enter free text, select cell and type - do not click into cell" xr:uid="{1C9C3AEE-DA1D-4113-B0DD-FC4C55B795E9}">
          <x14:formula1>
            <xm:f>'Set Values'!$F$3:$F$12</xm:f>
          </x14:formula1>
          <xm:sqref>E14:CZ14</xm:sqref>
        </x14:dataValidation>
        <x14:dataValidation type="list" allowBlank="1" showInputMessage="1" prompt="To enter free text, select cell and type - do not click into cell" xr:uid="{B42C8B14-1477-4A40-87F0-AC63C21E76BC}">
          <x14:formula1>
            <xm:f>'Set Values'!$I$3:$I$7</xm:f>
          </x14:formula1>
          <xm:sqref>E17:CZ17</xm:sqref>
        </x14:dataValidation>
        <x14:dataValidation type="list" allowBlank="1" showInputMessage="1" xr:uid="{DAC8CEA9-DB44-4791-AE91-2735E02A87EC}">
          <x14:formula1>
            <xm:f>'Set Values'!$I$3:$I$7</xm:f>
          </x14:formula1>
          <xm:sqref>E19:CZ19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CCDD-1F45-4338-AFB3-2D15EAE63548}">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159</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160</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161</v>
      </c>
      <c r="B3" s="122"/>
      <c r="C3" s="123" t="str">
        <f>IF('I_State&amp;Prog_Info'!K15="","[Program 7]",'I_State&amp;Prog_Info'!K15)</f>
        <v>[Program 7]</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8" t="s">
        <v>162</v>
      </c>
      <c r="B4" s="169"/>
      <c r="C4" s="69" t="str">
        <f>IF('I_State&amp;Prog_Info'!K17="","(Placeholder for plan type)",'I_State&amp;Prog_Info'!K17)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8" t="s">
        <v>163</v>
      </c>
      <c r="B5" s="169"/>
      <c r="C5" s="69" t="str">
        <f>IF('I_State&amp;Prog_Info'!K59="","(Placeholder for providers)",'I_State&amp;Prog_Info'!K59)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8" t="s">
        <v>164</v>
      </c>
      <c r="B6" s="169"/>
      <c r="C6" s="70" t="str">
        <f>IF('I_State&amp;Prog_Info'!K39="","(Placeholder for separate analysis and results document)",'I_State&amp;Prog_Info'!K39)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8" t="s">
        <v>165</v>
      </c>
      <c r="B7" s="169"/>
      <c r="C7" s="70" t="str">
        <f>IF('I_State&amp;Prog_Info'!K40="","(Placeholder for separate analysis and results document)",'I_State&amp;Prog_Info'!K40)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72" t="s">
        <v>166</v>
      </c>
      <c r="B8" s="173"/>
      <c r="C8" s="71" t="str">
        <f>IF('I_State&amp;Prog_Info'!K41="","(Placeholder for separate analysis and results document)",'I_State&amp;Prog_Info'!K41)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70" t="s">
        <v>167</v>
      </c>
      <c r="B9" s="170"/>
      <c r="C9" s="170"/>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1" t="s">
        <v>168</v>
      </c>
      <c r="B11" s="171"/>
      <c r="C11" s="171"/>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55" t="s">
        <v>169</v>
      </c>
      <c r="B12" s="155"/>
      <c r="C12" s="155"/>
      <c r="D12" s="136"/>
      <c r="E12" s="124" t="s">
        <v>170</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7.6" x14ac:dyDescent="0.25">
      <c r="A14" s="54" t="s">
        <v>271</v>
      </c>
      <c r="B14" s="36" t="s">
        <v>272</v>
      </c>
      <c r="C14" s="16" t="s">
        <v>273</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292</v>
      </c>
      <c r="B16" s="36" t="s">
        <v>293</v>
      </c>
      <c r="C16" s="36" t="s">
        <v>294</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298</v>
      </c>
      <c r="B17" s="55" t="s">
        <v>299</v>
      </c>
      <c r="C17" s="22" t="s">
        <v>300</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302</v>
      </c>
      <c r="B18" s="40" t="s">
        <v>303</v>
      </c>
      <c r="C18" s="21" t="s">
        <v>304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71" t="s">
        <v>309</v>
      </c>
      <c r="B20" s="171"/>
      <c r="C20" s="171"/>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8" t="s">
        <v>310</v>
      </c>
      <c r="B21" s="158"/>
      <c r="C21" s="158"/>
      <c r="D21" s="136"/>
      <c r="E21" s="124" t="s">
        <v>311</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312</v>
      </c>
      <c r="F22" s="62" t="s">
        <v>313</v>
      </c>
      <c r="G22" s="62" t="s">
        <v>314</v>
      </c>
      <c r="H22" s="62" t="s">
        <v>315</v>
      </c>
      <c r="I22" s="62" t="s">
        <v>316</v>
      </c>
      <c r="J22" s="62" t="s">
        <v>317</v>
      </c>
      <c r="K22" s="62" t="s">
        <v>318</v>
      </c>
      <c r="L22" s="62" t="s">
        <v>319</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320</v>
      </c>
      <c r="B23" s="36" t="s">
        <v>321</v>
      </c>
      <c r="C23" s="36" t="s">
        <v>322</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326</v>
      </c>
      <c r="B24" s="64" t="s">
        <v>327</v>
      </c>
      <c r="C24" s="64" t="s">
        <v>328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330</v>
      </c>
      <c r="B25" s="40" t="s">
        <v>331</v>
      </c>
      <c r="C25" s="40" t="s">
        <v>332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7" t="s">
        <v>336</v>
      </c>
      <c r="B27" s="167"/>
      <c r="C27" s="167"/>
      <c r="D27" s="2"/>
      <c r="E27" s="5"/>
      <c r="F27" s="5"/>
      <c r="G27" s="5"/>
      <c r="H27" s="5"/>
      <c r="I27" s="5"/>
      <c r="J27" s="5"/>
      <c r="K27" s="5"/>
      <c r="L27" s="5"/>
    </row>
    <row r="28" spans="1:104" ht="36" customHeight="1" x14ac:dyDescent="0.25">
      <c r="A28" s="165" t="s">
        <v>337</v>
      </c>
      <c r="B28" s="166"/>
      <c r="C28" s="166"/>
      <c r="D28" s="49"/>
      <c r="E28" s="124" t="s">
        <v>338</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339</v>
      </c>
      <c r="B30" s="16" t="s">
        <v>340</v>
      </c>
      <c r="C30" s="36" t="s">
        <v>341</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346</v>
      </c>
      <c r="B31" s="16" t="s">
        <v>347</v>
      </c>
      <c r="C31" s="36" t="s">
        <v>348</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350</v>
      </c>
      <c r="B32" s="16" t="s">
        <v>351</v>
      </c>
      <c r="C32" s="36" t="s">
        <v>352</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353</v>
      </c>
      <c r="B33" s="36" t="s">
        <v>354</v>
      </c>
      <c r="C33" s="36" t="s">
        <v>355</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356</v>
      </c>
      <c r="B34" s="36" t="s">
        <v>357</v>
      </c>
      <c r="C34" s="36" t="s">
        <v>358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359</v>
      </c>
      <c r="B35" s="36" t="s">
        <v>360</v>
      </c>
      <c r="C35" s="36" t="s">
        <v>361</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362</v>
      </c>
      <c r="B36" s="36" t="s">
        <v>363</v>
      </c>
      <c r="C36" s="36" t="s">
        <v>364</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366</v>
      </c>
      <c r="B37" s="36" t="s">
        <v>367</v>
      </c>
      <c r="C37" s="36" t="s">
        <v>368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369</v>
      </c>
      <c r="B38" s="16" t="s">
        <v>370</v>
      </c>
      <c r="C38" s="36" t="s">
        <v>371</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372</v>
      </c>
      <c r="B39" s="16" t="s">
        <v>373</v>
      </c>
      <c r="C39" s="36" t="s">
        <v>374</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375</v>
      </c>
      <c r="B40" s="16" t="s">
        <v>376</v>
      </c>
      <c r="C40" s="36" t="s">
        <v>377</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378</v>
      </c>
      <c r="B41" s="16" t="s">
        <v>379</v>
      </c>
      <c r="C41" s="36" t="s">
        <v>380</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381</v>
      </c>
      <c r="B42" s="40" t="s">
        <v>382</v>
      </c>
      <c r="C42" s="40" t="s">
        <v>383</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9WVVY0XCIB/QZJGDaX8lN2xMmFlVVmPd+UH165NtYF9iA0epmu3kqQz1iF7j8OAzqzPb1Smx5wK6n00KCF/liA==" saltValue="XYqeTzWe/hFS/i2vcZ4pC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C749E2-F5F3-4011-B5AC-23EA2310BDB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FA789F6-FEB6-4D35-BA4E-E8C3A76FD77C}">
          <x14:formula1>
            <xm:f>'Set Values'!$I$3:$I$7</xm:f>
          </x14:formula1>
          <xm:sqref>E19:CZ19</xm:sqref>
        </x14:dataValidation>
        <x14:dataValidation type="list" allowBlank="1" showInputMessage="1" prompt="To enter free text, select cell and type - do not click into cell" xr:uid="{2D41FCFE-E209-4D20-9F25-D96AAAB91792}">
          <x14:formula1>
            <xm:f>'Set Values'!$I$3:$I$7</xm:f>
          </x14:formula1>
          <xm:sqref>E17:CZ17</xm:sqref>
        </x14:dataValidation>
        <x14:dataValidation type="list" allowBlank="1" showInputMessage="1" prompt="To enter free text, select cell and type - do not click into cell" xr:uid="{894966D7-0667-4FAB-882D-0A1142A4D1DF}">
          <x14:formula1>
            <xm:f>'Set Values'!$F$3:$F$12</xm:f>
          </x14:formula1>
          <xm:sqref>E14:CZ14</xm:sqref>
        </x14:dataValidation>
        <x14:dataValidation type="list" allowBlank="1" showInputMessage="1" showErrorMessage="1" xr:uid="{9009E7BC-4C8B-424F-BD0B-5E5157049E86}">
          <x14:formula1>
            <xm:f>'Set Values'!$M$3:$M$4</xm:f>
          </x14:formula1>
          <xm:sqref>E31:AR31 E38:AR38</xm:sqref>
        </x14:dataValidation>
        <x14:dataValidation type="list" allowBlank="1" showInputMessage="1" showErrorMessage="1" xr:uid="{DF12D50C-BC75-48E6-8520-E21625E9231E}">
          <x14:formula1>
            <xm:f>'Set Values'!$L$3:$L$5</xm:f>
          </x14:formula1>
          <xm:sqref>E24:L24</xm:sqref>
        </x14:dataValidation>
        <x14:dataValidation type="list" allowBlank="1" showInputMessage="1" prompt="To enter free text, select cell and type - do not click into cell" xr:uid="{29471A7C-B691-45DC-A306-262BE035DC39}">
          <x14:formula1>
            <xm:f>'Set Values'!$G$3:$G$14</xm:f>
          </x14:formula1>
          <xm:sqref>E16:CZ16</xm:sqref>
        </x14:dataValidation>
        <x14:dataValidation type="list" allowBlank="1" showInputMessage="1" xr:uid="{BED3B6FC-542D-44DD-887B-61D0BDDF2211}">
          <x14:formula1>
            <xm:f>'Set Values'!$K$3:$K$10</xm:f>
          </x14:formula1>
          <xm:sqref>E23:L23</xm:sqref>
        </x14:dataValidation>
        <x14:dataValidation type="list" allowBlank="1" showInputMessage="1" prompt="To enter free text, select cell and type - do not click into cell" xr:uid="{0C4F6F3A-B20B-45DD-9895-15B83B746E69}">
          <x14:formula1>
            <xm:f>'Set Values'!$H$3:$H$12</xm:f>
          </x14:formula1>
          <xm:sqref>E18:CZ18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076ace37-3065-43d0-9326-b346816498e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3772A934B3014CA755CBB987A2AE96" ma:contentTypeVersion="24" ma:contentTypeDescription="Create a new document." ma:contentTypeScope="" ma:versionID="87b5c58bb4a232458c8008e4167a1a6a">
  <xsd:schema xmlns:xsd="http://www.w3.org/2001/XMLSchema" xmlns:xs="http://www.w3.org/2001/XMLSchema" xmlns:p="http://schemas.microsoft.com/office/2006/metadata/properties" xmlns:ns2="076ace37-3065-43d0-9326-b346816498e9" xmlns:ns3="ff8dddde-fe7a-4692-8fe4-c67ffad8d002" xmlns:ns4="ddb5066c-6899-482b-9ea0-5145f9da9989" targetNamespace="http://schemas.microsoft.com/office/2006/metadata/properties" ma:root="true" ma:fieldsID="62ae04aa575ab4bd999c5e98b1ba881d" ns2:_="" ns3:_="" ns4:_="">
    <xsd:import namespace="076ace37-3065-43d0-9326-b346816498e9"/>
    <xsd:import namespace="ff8dddde-fe7a-4692-8fe4-c67ffad8d002"/>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lcf76f155ced4ddcb4097134ff3c332f" minOccurs="0"/>
                <xsd:element ref="ns4:TaxCatchAll"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ace37-3065-43d0-9326-b346816498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8dddde-fe7a-4692-8fe4-c67ffad8d00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7e50b21-4c85-426f-83c2-270b9e782ad5}" ma:internalName="TaxCatchAll" ma:showField="CatchAllData" ma:web="eb19d7b9-5ba6-4a91-b362-ef6a6f5408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931835-44FF-42EE-BC92-8D3B99DADF7F}">
  <ds:schemaRefs>
    <ds:schemaRef ds:uri="http://schemas.microsoft.com/sharepoint/v3/contenttype/forms"/>
  </ds:schemaRefs>
</ds:datastoreItem>
</file>

<file path=customXml/itemProps2.xml><?xml version="1.0" encoding="utf-8"?>
<ds:datastoreItem xmlns:ds="http://schemas.openxmlformats.org/officeDocument/2006/customXml" ds:itemID="{D3D8E59B-BF42-402C-8054-ADAE42B327B5}">
  <ds:schemaRefs>
    <ds:schemaRef ds:uri="http://www.w3.org/XML/1998/namespace"/>
    <ds:schemaRef ds:uri="http://purl.org/dc/elements/1.1/"/>
    <ds:schemaRef ds:uri="http://schemas.microsoft.com/office/2006/documentManagement/types"/>
    <ds:schemaRef ds:uri="http://schemas.microsoft.com/office/infopath/2007/PartnerControls"/>
    <ds:schemaRef ds:uri="ddb5066c-6899-482b-9ea0-5145f9da9989"/>
    <ds:schemaRef ds:uri="http://schemas.openxmlformats.org/package/2006/metadata/core-properties"/>
    <ds:schemaRef ds:uri="http://purl.org/dc/dcmitype/"/>
    <ds:schemaRef ds:uri="076ace37-3065-43d0-9326-b346816498e9"/>
    <ds:schemaRef ds:uri="ff8dddde-fe7a-4692-8fe4-c67ffad8d002"/>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FB9C9FF9-D825-4DC0-BB82-210E8E2A0D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6ace37-3065-43d0-9326-b346816498e9"/>
    <ds:schemaRef ds:uri="ff8dddde-fe7a-4692-8fe4-c67ffad8d002"/>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49</vt:i4>
      </vt:variant>
    </vt:vector>
  </HeadingPairs>
  <TitlesOfParts>
    <vt:vector size="67" baseType="lpstr">
      <vt:lpstr>Instructions</vt:lpstr>
      <vt:lpstr>I_State&amp;Prog_Info</vt:lpstr>
      <vt:lpstr>II_Prog_1</vt:lpstr>
      <vt:lpstr>II_Prog_2</vt:lpstr>
      <vt:lpstr>II_Prog_3</vt:lpstr>
      <vt:lpstr>II_Prog_4</vt:lpstr>
      <vt:lpstr>II_Prog_5</vt:lpstr>
      <vt:lpstr>II_Prog_6</vt:lpstr>
      <vt:lpstr>II_Prog_7</vt:lpstr>
      <vt:lpstr>II_Prog_8</vt:lpstr>
      <vt:lpstr>II_Prog_9</vt:lpstr>
      <vt:lpstr>II_Prog_10</vt:lpstr>
      <vt:lpstr>II_Prog_11</vt:lpstr>
      <vt:lpstr>II_Prog_12</vt:lpstr>
      <vt:lpstr>II_Prog_13</vt:lpstr>
      <vt:lpstr>II_Prog_14</vt:lpstr>
      <vt:lpstr>II_Prog_15</vt:lpstr>
      <vt:lpstr>Set Values</vt:lpstr>
      <vt:lpstr>TitleRegion1.A12.C14.1</vt:lpstr>
      <vt:lpstr>TitleRegion1.A13.CZ18.13</vt:lpstr>
      <vt:lpstr>TitleRegion1.A13.CZ18.14</vt:lpstr>
      <vt:lpstr>TitleRegion1.A13.CZ18.15</vt:lpstr>
      <vt:lpstr>TitleRegion1.A13.CZ18.16</vt:lpstr>
      <vt:lpstr>TitleRegion1.A29.AR42.10</vt:lpstr>
      <vt:lpstr>TitleRegion1.A29.AR42.11</vt:lpstr>
      <vt:lpstr>TitleRegion1.A29.AR42.12</vt:lpstr>
      <vt:lpstr>TitleRegion1.A29.AR42.17</vt:lpstr>
      <vt:lpstr>TitleRegion1.A29.AR42.3</vt:lpstr>
      <vt:lpstr>TitleRegion1.A29.AR42.4</vt:lpstr>
      <vt:lpstr>TitleRegion1.A29.AR42.5</vt:lpstr>
      <vt:lpstr>TitleRegion1.A29.AR42.6</vt:lpstr>
      <vt:lpstr>TitleRegion1.A29.AR42.7</vt:lpstr>
      <vt:lpstr>TitleRegion1.A29.AR42.8</vt:lpstr>
      <vt:lpstr>TitleRegion1.A29.AR42.9</vt:lpstr>
      <vt:lpstr>TitleRegion1.A37.S42.2</vt:lpstr>
      <vt:lpstr>TitleRegion2.A14.S33.2</vt:lpstr>
      <vt:lpstr>TitleRegion2.A22.L25.10</vt:lpstr>
      <vt:lpstr>TitleRegion2.A22.L25.11</vt:lpstr>
      <vt:lpstr>TitleRegion2.A22.L25.12</vt:lpstr>
      <vt:lpstr>TitleRegion2.A22.L25.13</vt:lpstr>
      <vt:lpstr>TitleRegion2.A22.L25.14</vt:lpstr>
      <vt:lpstr>TitleRegion2.A22.L25.15</vt:lpstr>
      <vt:lpstr>TitleRegion2.A22.L25.16</vt:lpstr>
      <vt:lpstr>TitleRegion2.A22.L25.17</vt:lpstr>
      <vt:lpstr>TitleRegion2.A22.L25.3</vt:lpstr>
      <vt:lpstr>TitleRegion2.A22.L25.4</vt:lpstr>
      <vt:lpstr>TitleRegion2.A22.L25.5</vt:lpstr>
      <vt:lpstr>TitleRegion2.A22.L25.6</vt:lpstr>
      <vt:lpstr>TitleRegion2.A22.L25.7</vt:lpstr>
      <vt:lpstr>TitleRegion2.A22.L25.8</vt:lpstr>
      <vt:lpstr>TitleRegion2.A22.L25.9</vt:lpstr>
      <vt:lpstr>TitleRegion3.A13.CZ18.10</vt:lpstr>
      <vt:lpstr>TitleRegion3.A13.CZ18.11</vt:lpstr>
      <vt:lpstr>TitleRegion3.A13.CZ18.12</vt:lpstr>
      <vt:lpstr>TitleRegion3.A13.CZ18.17</vt:lpstr>
      <vt:lpstr>TitleRegion3.A13.CZ18.3</vt:lpstr>
      <vt:lpstr>TitleRegion3.A13.CZ18.4</vt:lpstr>
      <vt:lpstr>TitleRegion3.A13.CZ18.5</vt:lpstr>
      <vt:lpstr>TitleRegion3.A13.CZ18.6</vt:lpstr>
      <vt:lpstr>TitleRegion3.A13.CZ18.7</vt:lpstr>
      <vt:lpstr>TitleRegion3.A13.CZ18.8</vt:lpstr>
      <vt:lpstr>TitleRegion3.A13.CZ18.9</vt:lpstr>
      <vt:lpstr>TitleRegion3.A29.AR42.13</vt:lpstr>
      <vt:lpstr>TitleRegion3.A29.AR42.14</vt:lpstr>
      <vt:lpstr>TitleRegion3.A29.AR42.15</vt:lpstr>
      <vt:lpstr>TitleRegion3.A29.AR42.16</vt:lpstr>
      <vt:lpstr>TitleRegion3.A4.E10.2</vt:lpstr>
    </vt:vector>
  </TitlesOfParts>
  <Manager/>
  <Company>Mathematica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 and Network Adequacy Assurances Reporting Tool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Gonzales Cruz, Cinthia</cp:lastModifiedBy>
  <cp:revision/>
  <dcterms:created xsi:type="dcterms:W3CDTF">2020-07-01T16:29:44Z</dcterms:created>
  <dcterms:modified xsi:type="dcterms:W3CDTF">2024-11-15T14:57:49Z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0x0101005E3772A934B3014CA755CBB987A2AE96</vt:lpwstr>
  </property>
  <property fmtid="{D5CDD505-2E9C-101B-9397-08002B2CF9AE}" pid="3" name="MediaServiceImageTags">
    <vt:lpwstr/>
  </property>
</Properties>
</file>