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DA5FDB36-1551-45F1-8154-C6CD2D8B7E8A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Max Blasting Rate Known" sheetId="1" r:id="rId1"/>
    <sheet name="Max Blasting Rate NOT Known" sheetId="2" r:id="rId2"/>
  </sheets>
  <definedNames>
    <definedName name="_xlnm.Print_Area" localSheetId="0">'Max Blasting Rate Known'!$A$1:$K$47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2" l="1"/>
  <c r="G51" i="2" s="1"/>
  <c r="G58" i="2" s="1"/>
  <c r="B36" i="2"/>
  <c r="B35" i="2"/>
  <c r="B34" i="2"/>
  <c r="B33" i="2"/>
  <c r="B32" i="2"/>
  <c r="B31" i="2"/>
  <c r="B30" i="2"/>
  <c r="B29" i="2"/>
  <c r="B28" i="2"/>
  <c r="B27" i="2"/>
  <c r="G60" i="2" l="1"/>
  <c r="G59" i="2"/>
  <c r="G64" i="2"/>
  <c r="H58" i="2"/>
  <c r="G66" i="2" l="1"/>
  <c r="G65" i="2"/>
  <c r="H60" i="2"/>
  <c r="I60" i="2" s="1"/>
  <c r="H59" i="2"/>
  <c r="I59" i="2" s="1"/>
  <c r="I58" i="2"/>
  <c r="H64" i="2"/>
  <c r="I64" i="2" l="1"/>
  <c r="H66" i="2"/>
  <c r="I66" i="2" s="1"/>
  <c r="H65" i="2"/>
  <c r="I65" i="2" s="1"/>
  <c r="G32" i="1"/>
  <c r="G33" i="1" s="1"/>
  <c r="G38" i="1" l="1"/>
  <c r="H32" i="1"/>
  <c r="G34" i="1"/>
  <c r="H38" i="1" l="1"/>
  <c r="H33" i="1"/>
  <c r="I33" i="1" s="1"/>
  <c r="H34" i="1"/>
  <c r="I34" i="1" s="1"/>
  <c r="I32" i="1"/>
  <c r="G40" i="1"/>
  <c r="G39" i="1"/>
  <c r="H40" i="1" l="1"/>
  <c r="I40" i="1" s="1"/>
  <c r="H39" i="1"/>
  <c r="I39" i="1" s="1"/>
  <c r="I38" i="1"/>
</calcChain>
</file>

<file path=xl/sharedStrings.xml><?xml version="1.0" encoding="utf-8"?>
<sst xmlns="http://schemas.openxmlformats.org/spreadsheetml/2006/main" count="135" uniqueCount="69">
  <si>
    <t>Abrasive Blasting - Confined</t>
  </si>
  <si>
    <t>Abrasive</t>
  </si>
  <si>
    <t>lb PM / lb abrasive</t>
  </si>
  <si>
    <t>lb PM10 / lb PM</t>
  </si>
  <si>
    <t>Sand</t>
  </si>
  <si>
    <t>Grit</t>
  </si>
  <si>
    <t>Steel Shot</t>
  </si>
  <si>
    <t>Other</t>
  </si>
  <si>
    <t>lb/hr</t>
  </si>
  <si>
    <t>lb PM/ lb abrasive</t>
  </si>
  <si>
    <t xml:space="preserve">w = fraction of time of wet blasting = </t>
  </si>
  <si>
    <t>%</t>
  </si>
  <si>
    <t xml:space="preserve">N = number of nozzles = </t>
  </si>
  <si>
    <t>PM</t>
  </si>
  <si>
    <t xml:space="preserve">= </t>
  </si>
  <si>
    <t>lb/day</t>
  </si>
  <si>
    <t>ton/yr</t>
  </si>
  <si>
    <t>METHODOLOGY</t>
  </si>
  <si>
    <t>Emission Factors from STAPPA/ALAPCO "Air Quality Permits", Vol. I, Section 3 "Abrasive Blasting" (1991 edition)</t>
  </si>
  <si>
    <t>Table 1 -  Emission Factors for Abrasives</t>
  </si>
  <si>
    <t>FR = Flow rate of actual abrasive (lb/hr) =</t>
  </si>
  <si>
    <t>Emission Factor (EF)</t>
  </si>
  <si>
    <t>lb/hr (per nozzle)</t>
  </si>
  <si>
    <t xml:space="preserve">EF = PM emission factor for actual abrasive from Table 1 = </t>
  </si>
  <si>
    <t xml:space="preserve">PM10 emission factor ratio for actual abrasive from Table 1 = </t>
  </si>
  <si>
    <t xml:space="preserve">Potential to Emit (before control) = </t>
  </si>
  <si>
    <t xml:space="preserve">Potential to Emit (after control) = </t>
  </si>
  <si>
    <t xml:space="preserve">Emission Control Device Efficiency = </t>
  </si>
  <si>
    <t>Potential to Emit Before Control</t>
  </si>
  <si>
    <t>Potential to Emit After Control</t>
  </si>
  <si>
    <t>PM10</t>
  </si>
  <si>
    <t>Potential to Emit (tons/year)                     = [Potential to Emit (lbs/hour)] x [8760 hours/year] x [ton/2000 lbs]</t>
  </si>
  <si>
    <t>Potential to Emit (after control)                  = [Potential to Emit (before control)] * [1 - control efficiency]</t>
  </si>
  <si>
    <t>Potential to Emit (before control)                = EF x FR x (1 - w/200) x N      (where w should be entered in as a whole number (if w is 50%, enter 50))</t>
  </si>
  <si>
    <t>PM2.5</t>
  </si>
  <si>
    <t>PM2.5 emissions assumed equal to PM10 emissions.</t>
  </si>
  <si>
    <t xml:space="preserve"> Table 2 - Density of Abrasives (lb/ft3)</t>
  </si>
  <si>
    <t>Density (lb/ft3)</t>
  </si>
  <si>
    <t>Al oxides</t>
  </si>
  <si>
    <t>Steel</t>
  </si>
  <si>
    <t>Table 3 - Sand Flow Rate (FR1) Through Nozzle (lb/hr)</t>
  </si>
  <si>
    <t>Flow rate (FR1) of sand through a blasting nozzle as a function of nozzle pressure and internal diameter (ID1)</t>
  </si>
  <si>
    <t>Nozzle Pressure (psig)</t>
  </si>
  <si>
    <t>Nozzle Type (diameter)</t>
  </si>
  <si>
    <t>Internal diameter, in</t>
  </si>
  <si>
    <t>No. 2 (1/8 inch)</t>
  </si>
  <si>
    <t>No. 3  (3/16 inch)</t>
  </si>
  <si>
    <t>No. 4  (1/4 inch)</t>
  </si>
  <si>
    <t>No. 5 (5/16 inch)</t>
  </si>
  <si>
    <t>No. 6 (3/8 inch)</t>
  </si>
  <si>
    <t>No. 7 (7/16 inch)</t>
  </si>
  <si>
    <t>No. 8 (1/2 inch)</t>
  </si>
  <si>
    <t>No. 10 (5/8 inch)</t>
  </si>
  <si>
    <t>No. 12 (3/4 inch)</t>
  </si>
  <si>
    <t>No. 16 (1 inch)</t>
  </si>
  <si>
    <t>CALCULATIONS</t>
  </si>
  <si>
    <t>Adjusting Flow Rates for Different Abrasives and Nozzle Diameters</t>
  </si>
  <si>
    <t xml:space="preserve">Flow Rate (FR) = Abrasive flow rate (lb/hr) of abrasive at nozzle pressure and internal nozzle diameter (ID) </t>
  </si>
  <si>
    <t xml:space="preserve">D1 = Density of sand  from Table 2 = </t>
  </si>
  <si>
    <t>lb/ft3</t>
  </si>
  <si>
    <t xml:space="preserve">ID1 = Internal diameter of nozzle for sand blasting from Table 3 = </t>
  </si>
  <si>
    <t>inch</t>
  </si>
  <si>
    <t xml:space="preserve">FR1 = Sand flow rate at nozzle pressure and internal diameter (ID1) from Table 3 = </t>
  </si>
  <si>
    <t xml:space="preserve">D = Density of actual abrasive = </t>
  </si>
  <si>
    <t xml:space="preserve">ID = internal diameter of actual nozzle = </t>
  </si>
  <si>
    <t xml:space="preserve">Flow rate of actual abrasive (FR)  (lb/hr)      = FR1 x (ID/ID1)^2 x (D/D1) 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</si>
  <si>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</si>
  <si>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</si>
  <si>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This calculation is for illustrative purposes only.  The emission factors and other data/methodologies used in these calculations are from STAPPA/ALAPCO "Air Quality Permits", Vol. I, Section 3 "Abrasive Blasting" (1991 edition).  The emission factors, data, methodologies, and assumptions used in these calculations may not be representative/appropriate for a given emission unit/activity.  For additional information, please refer to the above referenced STAPPA/ALAPCO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</si>
</sst>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0_)"/>
    <numFmt numFmtId="165" formatCode="0.00_)"/>
    <numFmt numFmtId="166" formatCode="0.000_)"/>
    <numFmt numFmtId="167" formatCode="0_)"/>
    <numFmt numFmtId="168" formatCode="0.0%"/>
    <numFmt numFmtId="169" formatCode="0.000"/>
    <numFmt numFmtId="170" formatCode="0.0_)"/>
    <numFmt numFmtId="171" formatCode="0.0E+00"/>
  </numFmts>
  <fonts count="11">
    <font>
      <sz val="10"/>
      <name val="Arial"/>
    </font>
    <font>
      <sz val="12"/>
      <name val="Arial MT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10"/>
      <name val="Arial MT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2"/>
      </patternFill>
    </fill>
  </fills>
  <borders count="3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3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10" fontId="3" fillId="0" borderId="0" xfId="2" applyNumberFormat="1" applyFont="1" applyFill="1" applyAlignment="1" applyProtection="1">
      <alignment horizontal="right" vertical="center"/>
      <protection locked="0"/>
    </xf>
    <xf numFmtId="164" fontId="3" fillId="0" borderId="0" xfId="2" applyNumberFormat="1" applyFont="1" applyFill="1" applyAlignment="1" applyProtection="1">
      <alignment horizontal="left" vertical="center"/>
      <protection locked="0"/>
    </xf>
    <xf numFmtId="165" fontId="4" fillId="0" borderId="0" xfId="1" applyNumberFormat="1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165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166" fontId="4" fillId="0" borderId="4" xfId="1" applyNumberFormat="1" applyFont="1" applyBorder="1" applyAlignment="1" applyProtection="1">
      <alignment horizontal="center" vertical="center"/>
      <protection locked="0"/>
    </xf>
    <xf numFmtId="165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vertical="center"/>
      <protection locked="0"/>
    </xf>
    <xf numFmtId="166" fontId="4" fillId="0" borderId="5" xfId="1" applyNumberFormat="1" applyFont="1" applyBorder="1" applyAlignment="1" applyProtection="1">
      <alignment horizontal="center" vertic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165" fontId="4" fillId="0" borderId="0" xfId="1" applyNumberFormat="1" applyFont="1" applyAlignment="1" applyProtection="1">
      <alignment vertical="center"/>
      <protection locked="0"/>
    </xf>
    <xf numFmtId="9" fontId="4" fillId="0" borderId="0" xfId="1" applyNumberFormat="1" applyFont="1" applyAlignment="1" applyProtection="1">
      <alignment vertical="center"/>
      <protection locked="0"/>
    </xf>
    <xf numFmtId="164" fontId="4" fillId="0" borderId="0" xfId="1" applyNumberFormat="1" applyFont="1" applyAlignment="1" applyProtection="1">
      <alignment vertical="center"/>
      <protection locked="0"/>
    </xf>
    <xf numFmtId="167" fontId="4" fillId="0" borderId="0" xfId="1" applyNumberFormat="1" applyFont="1" applyAlignment="1" applyProtection="1">
      <alignment vertical="center"/>
      <protection locked="0"/>
    </xf>
    <xf numFmtId="0" fontId="3" fillId="0" borderId="13" xfId="1" applyFont="1" applyBorder="1" applyAlignment="1" applyProtection="1">
      <alignment vertical="center"/>
      <protection locked="0"/>
    </xf>
    <xf numFmtId="9" fontId="4" fillId="0" borderId="7" xfId="1" applyNumberFormat="1" applyFont="1" applyBorder="1" applyAlignment="1" applyProtection="1">
      <alignment vertical="center"/>
      <protection locked="0"/>
    </xf>
    <xf numFmtId="164" fontId="4" fillId="0" borderId="7" xfId="1" applyNumberFormat="1" applyFont="1" applyBorder="1" applyAlignment="1" applyProtection="1">
      <alignment vertical="center"/>
      <protection locked="0"/>
    </xf>
    <xf numFmtId="167" fontId="4" fillId="0" borderId="7" xfId="1" applyNumberFormat="1" applyFont="1" applyBorder="1" applyAlignment="1" applyProtection="1">
      <alignment vertical="center"/>
      <protection locked="0"/>
    </xf>
    <xf numFmtId="9" fontId="4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167" fontId="4" fillId="0" borderId="0" xfId="1" applyNumberFormat="1" applyFont="1" applyBorder="1" applyAlignment="1" applyProtection="1">
      <alignment vertical="center"/>
      <protection locked="0"/>
    </xf>
    <xf numFmtId="167" fontId="4" fillId="3" borderId="6" xfId="1" applyNumberFormat="1" applyFont="1" applyFill="1" applyBorder="1" applyAlignment="1" applyProtection="1">
      <alignment horizontal="center" vertical="center"/>
      <protection locked="0"/>
    </xf>
    <xf numFmtId="166" fontId="4" fillId="3" borderId="6" xfId="1" applyNumberFormat="1" applyFont="1" applyFill="1" applyBorder="1" applyAlignment="1" applyProtection="1">
      <alignment horizontal="center" vertical="center"/>
      <protection locked="0"/>
    </xf>
    <xf numFmtId="165" fontId="4" fillId="3" borderId="6" xfId="1" applyNumberFormat="1" applyFont="1" applyFill="1" applyBorder="1" applyAlignment="1" applyProtection="1">
      <alignment horizontal="center" vertical="center"/>
      <protection locked="0"/>
    </xf>
    <xf numFmtId="167" fontId="4" fillId="0" borderId="0" xfId="1" applyNumberFormat="1" applyFont="1" applyFill="1" applyBorder="1" applyAlignment="1" applyProtection="1">
      <alignment horizontal="center" vertical="center"/>
      <protection locked="0"/>
    </xf>
    <xf numFmtId="167" fontId="3" fillId="0" borderId="19" xfId="1" applyNumberFormat="1" applyFont="1" applyFill="1" applyBorder="1" applyAlignment="1" applyProtection="1">
      <alignment horizontal="center" vertical="center"/>
      <protection locked="0"/>
    </xf>
    <xf numFmtId="167" fontId="3" fillId="0" borderId="19" xfId="1" applyNumberFormat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vertical="center"/>
      <protection locked="0"/>
    </xf>
    <xf numFmtId="165" fontId="3" fillId="0" borderId="0" xfId="1" applyNumberFormat="1" applyFont="1" applyBorder="1" applyAlignment="1" applyProtection="1">
      <alignment horizontal="right" vertical="center"/>
      <protection locked="0"/>
    </xf>
    <xf numFmtId="166" fontId="3" fillId="0" borderId="9" xfId="1" applyNumberFormat="1" applyFont="1" applyBorder="1" applyAlignment="1" applyProtection="1">
      <alignment vertical="center"/>
      <protection locked="0"/>
    </xf>
    <xf numFmtId="165" fontId="3" fillId="0" borderId="0" xfId="1" quotePrefix="1" applyNumberFormat="1" applyFont="1" applyBorder="1" applyAlignment="1" applyProtection="1">
      <alignment horizontal="right" vertical="center"/>
      <protection locked="0"/>
    </xf>
    <xf numFmtId="2" fontId="3" fillId="0" borderId="15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4" fillId="0" borderId="12" xfId="1" applyFont="1" applyBorder="1" applyAlignment="1" applyProtection="1">
      <alignment vertical="center"/>
      <protection locked="0"/>
    </xf>
    <xf numFmtId="165" fontId="4" fillId="0" borderId="12" xfId="1" applyNumberFormat="1" applyFont="1" applyBorder="1" applyAlignment="1" applyProtection="1">
      <alignment vertical="center"/>
      <protection locked="0"/>
    </xf>
    <xf numFmtId="9" fontId="3" fillId="0" borderId="12" xfId="1" quotePrefix="1" applyNumberFormat="1" applyFont="1" applyBorder="1" applyAlignment="1" applyProtection="1">
      <alignment horizontal="right" vertical="center"/>
      <protection locked="0"/>
    </xf>
    <xf numFmtId="166" fontId="3" fillId="0" borderId="14" xfId="1" applyNumberFormat="1" applyFont="1" applyBorder="1" applyAlignment="1" applyProtection="1">
      <alignment vertical="center"/>
      <protection locked="0"/>
    </xf>
    <xf numFmtId="166" fontId="4" fillId="0" borderId="0" xfId="1" applyNumberFormat="1" applyFont="1" applyAlignment="1" applyProtection="1">
      <alignment vertical="center"/>
      <protection locked="0"/>
    </xf>
    <xf numFmtId="164" fontId="3" fillId="0" borderId="21" xfId="1" applyNumberFormat="1" applyFont="1" applyBorder="1" applyAlignment="1" applyProtection="1">
      <alignment horizontal="center" vertical="center"/>
      <protection locked="0"/>
    </xf>
    <xf numFmtId="165" fontId="4" fillId="0" borderId="10" xfId="2" applyNumberFormat="1" applyFont="1" applyBorder="1" applyAlignment="1" applyProtection="1">
      <alignment vertical="center"/>
      <protection locked="0"/>
    </xf>
    <xf numFmtId="0" fontId="1" fillId="0" borderId="0" xfId="2" applyBorder="1" applyAlignment="1" applyProtection="1">
      <alignment vertical="center"/>
      <protection locked="0"/>
    </xf>
    <xf numFmtId="165" fontId="3" fillId="0" borderId="0" xfId="2" applyNumberFormat="1" applyFont="1" applyBorder="1" applyAlignment="1" applyProtection="1">
      <alignment vertical="center"/>
      <protection locked="0"/>
    </xf>
    <xf numFmtId="165" fontId="3" fillId="0" borderId="0" xfId="2" applyNumberFormat="1" applyFont="1" applyFill="1" applyBorder="1" applyAlignment="1" applyProtection="1">
      <alignment horizontal="right" vertical="center"/>
      <protection locked="0"/>
    </xf>
    <xf numFmtId="168" fontId="3" fillId="2" borderId="20" xfId="2" applyNumberFormat="1" applyFont="1" applyFill="1" applyBorder="1" applyAlignment="1" applyProtection="1">
      <alignment horizontal="center" vertical="center"/>
      <protection locked="0"/>
    </xf>
    <xf numFmtId="165" fontId="4" fillId="0" borderId="0" xfId="2" applyNumberFormat="1" applyFont="1" applyBorder="1" applyAlignment="1" applyProtection="1">
      <alignment vertical="center"/>
      <protection locked="0"/>
    </xf>
    <xf numFmtId="169" fontId="3" fillId="0" borderId="22" xfId="1" applyNumberFormat="1" applyFont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167" fontId="4" fillId="0" borderId="4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23" xfId="1" applyFont="1" applyBorder="1" applyAlignment="1" applyProtection="1">
      <alignment vertical="center"/>
      <protection locked="0"/>
    </xf>
    <xf numFmtId="165" fontId="4" fillId="0" borderId="24" xfId="1" applyNumberFormat="1" applyFont="1" applyBorder="1" applyAlignment="1" applyProtection="1">
      <alignment vertical="center"/>
      <protection locked="0"/>
    </xf>
    <xf numFmtId="170" fontId="4" fillId="0" borderId="24" xfId="1" applyNumberFormat="1" applyFont="1" applyBorder="1" applyAlignment="1" applyProtection="1">
      <alignment vertical="center"/>
      <protection locked="0"/>
    </xf>
    <xf numFmtId="170" fontId="4" fillId="0" borderId="25" xfId="1" applyNumberFormat="1" applyFont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0" fontId="4" fillId="0" borderId="27" xfId="1" applyFont="1" applyBorder="1" applyAlignment="1" applyProtection="1">
      <alignment vertical="center"/>
      <protection locked="0"/>
    </xf>
    <xf numFmtId="0" fontId="4" fillId="0" borderId="28" xfId="1" applyFont="1" applyBorder="1" applyAlignment="1" applyProtection="1">
      <alignment vertical="center"/>
      <protection locked="0"/>
    </xf>
    <xf numFmtId="0" fontId="4" fillId="0" borderId="29" xfId="1" applyFont="1" applyBorder="1" applyAlignment="1" applyProtection="1">
      <alignment vertical="center"/>
      <protection locked="0"/>
    </xf>
    <xf numFmtId="0" fontId="4" fillId="0" borderId="20" xfId="1" applyFont="1" applyBorder="1" applyAlignment="1" applyProtection="1">
      <alignment vertical="center"/>
      <protection locked="0"/>
    </xf>
    <xf numFmtId="0" fontId="4" fillId="0" borderId="30" xfId="1" applyFont="1" applyBorder="1" applyAlignment="1" applyProtection="1">
      <alignment vertical="center"/>
      <protection locked="0"/>
    </xf>
    <xf numFmtId="0" fontId="4" fillId="0" borderId="31" xfId="1" applyFont="1" applyBorder="1" applyAlignment="1" applyProtection="1">
      <alignment vertical="center"/>
      <protection locked="0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32" xfId="1" applyFont="1" applyBorder="1" applyAlignment="1" applyProtection="1">
      <alignment vertical="center"/>
      <protection locked="0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0" xfId="1" applyNumberFormat="1" applyFont="1" applyAlignment="1" applyProtection="1">
      <alignment vertical="center"/>
      <protection locked="0"/>
    </xf>
    <xf numFmtId="13" fontId="4" fillId="0" borderId="0" xfId="1" applyNumberFormat="1" applyFont="1" applyAlignment="1" applyProtection="1">
      <alignment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4" fillId="0" borderId="10" xfId="1" applyFont="1" applyBorder="1" applyAlignment="1" applyProtection="1">
      <alignment horizontal="left" vertical="center"/>
      <protection locked="0"/>
    </xf>
    <xf numFmtId="0" fontId="2" fillId="0" borderId="0" xfId="1" applyFont="1" applyBorder="1" applyAlignment="1" applyProtection="1">
      <alignment vertical="center"/>
      <protection locked="0"/>
    </xf>
    <xf numFmtId="9" fontId="4" fillId="0" borderId="0" xfId="1" applyNumberFormat="1" applyFont="1" applyBorder="1" applyAlignment="1" applyProtection="1">
      <alignment vertical="center"/>
      <protection locked="0"/>
    </xf>
    <xf numFmtId="164" fontId="4" fillId="0" borderId="0" xfId="1" applyNumberFormat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0" xfId="1" applyFont="1" applyBorder="1" applyAlignment="1" applyProtection="1">
      <alignment horizontal="right" vertical="center"/>
      <protection locked="0"/>
    </xf>
    <xf numFmtId="0" fontId="4" fillId="4" borderId="6" xfId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Border="1" applyAlignment="1" applyProtection="1">
      <alignment horizontal="left" vertical="center"/>
      <protection locked="0"/>
    </xf>
    <xf numFmtId="0" fontId="4" fillId="5" borderId="6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9" fontId="4" fillId="0" borderId="12" xfId="1" applyNumberFormat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165" fontId="4" fillId="0" borderId="12" xfId="1" applyNumberFormat="1" applyFont="1" applyBorder="1" applyAlignment="1" applyProtection="1">
      <alignment horizontal="right" vertical="center"/>
      <protection locked="0"/>
    </xf>
    <xf numFmtId="170" fontId="4" fillId="0" borderId="22" xfId="1" applyNumberFormat="1" applyFont="1" applyBorder="1" applyAlignment="1" applyProtection="1">
      <alignment horizontal="center" vertical="center"/>
      <protection locked="0"/>
    </xf>
    <xf numFmtId="164" fontId="4" fillId="0" borderId="12" xfId="1" applyNumberFormat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vertical="center"/>
      <protection locked="0"/>
    </xf>
    <xf numFmtId="170" fontId="4" fillId="0" borderId="6" xfId="1" applyNumberFormat="1" applyFont="1" applyBorder="1" applyAlignment="1" applyProtection="1">
      <alignment horizontal="center" vertical="center"/>
      <protection locked="0"/>
    </xf>
    <xf numFmtId="167" fontId="4" fillId="5" borderId="6" xfId="1" applyNumberFormat="1" applyFont="1" applyFill="1" applyBorder="1" applyAlignment="1" applyProtection="1">
      <alignment horizontal="center" vertical="center"/>
      <protection locked="0"/>
    </xf>
    <xf numFmtId="166" fontId="4" fillId="5" borderId="6" xfId="1" applyNumberFormat="1" applyFont="1" applyFill="1" applyBorder="1" applyAlignment="1" applyProtection="1">
      <alignment horizontal="center" vertical="center"/>
      <protection locked="0"/>
    </xf>
    <xf numFmtId="165" fontId="4" fillId="5" borderId="6" xfId="1" applyNumberFormat="1" applyFont="1" applyFill="1" applyBorder="1" applyAlignment="1" applyProtection="1">
      <alignment horizontal="center" vertical="center"/>
      <protection locked="0"/>
    </xf>
    <xf numFmtId="169" fontId="3" fillId="0" borderId="20" xfId="1" applyNumberFormat="1" applyFont="1" applyBorder="1" applyAlignment="1" applyProtection="1">
      <alignment horizontal="center" vertical="center"/>
      <protection locked="0"/>
    </xf>
    <xf numFmtId="165" fontId="3" fillId="0" borderId="15" xfId="1" applyNumberFormat="1" applyFont="1" applyBorder="1" applyAlignment="1" applyProtection="1">
      <alignment horizontal="center" vertical="center"/>
      <protection locked="0"/>
    </xf>
    <xf numFmtId="165" fontId="3" fillId="0" borderId="16" xfId="1" applyNumberFormat="1" applyFont="1" applyBorder="1" applyAlignment="1" applyProtection="1">
      <alignment horizontal="center" vertical="center"/>
      <protection locked="0"/>
    </xf>
    <xf numFmtId="168" fontId="3" fillId="5" borderId="20" xfId="2" applyNumberFormat="1" applyFont="1" applyFill="1" applyBorder="1" applyAlignment="1" applyProtection="1">
      <alignment horizontal="center" vertical="center"/>
      <protection locked="0"/>
    </xf>
    <xf numFmtId="171" fontId="3" fillId="0" borderId="6" xfId="2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vertical="center" wrapText="1"/>
      <protection locked="0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10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right"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2" fontId="3" fillId="0" borderId="20" xfId="1" applyNumberFormat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vertical="center"/>
      <protection locked="0"/>
    </xf>
    <xf numFmtId="2" fontId="3" fillId="0" borderId="16" xfId="1" applyNumberFormat="1" applyFont="1" applyBorder="1" applyAlignment="1" applyProtection="1">
      <alignment horizontal="center" vertical="center"/>
      <protection locked="0"/>
    </xf>
    <xf numFmtId="2" fontId="3" fillId="0" borderId="6" xfId="2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_abrasive" xfId="1" xr:uid="{00000000-0005-0000-0000-000001000000}"/>
    <cellStyle name="Normal_Novae sc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BreakPreview" zoomScaleNormal="100" workbookViewId="0"/>
  </sheetViews>
  <sheetFormatPr defaultRowHeight="12.75"/>
  <cols>
    <col min="1" max="1" width="14.85546875" style="3" customWidth="1"/>
    <col min="2" max="2" width="19.5703125" style="3" customWidth="1"/>
    <col min="3" max="3" width="16.140625" style="3" customWidth="1"/>
    <col min="4" max="10" width="10.5703125" style="3" customWidth="1"/>
    <col min="11" max="11" width="13.42578125" style="3" customWidth="1"/>
    <col min="12" max="16384" width="9.140625" style="3"/>
  </cols>
  <sheetData>
    <row r="1" spans="1:13">
      <c r="A1" s="1"/>
      <c r="B1" s="2"/>
      <c r="D1" s="2"/>
      <c r="E1" s="4" t="s">
        <v>0</v>
      </c>
      <c r="F1" s="5"/>
      <c r="G1" s="1"/>
    </row>
    <row r="2" spans="1:13">
      <c r="A2" s="1"/>
      <c r="B2" s="2"/>
      <c r="D2" s="2"/>
      <c r="E2" s="4"/>
      <c r="F2" s="5"/>
      <c r="G2" s="1"/>
      <c r="H2" s="2"/>
      <c r="I2" s="2"/>
      <c r="J2" s="2"/>
    </row>
    <row r="3" spans="1:13">
      <c r="A3" s="128" t="s">
        <v>68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3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3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3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3">
      <c r="A7" s="124"/>
      <c r="B7" s="124"/>
      <c r="C7" s="125"/>
      <c r="D7" s="126"/>
      <c r="E7" s="124"/>
      <c r="F7" s="125"/>
      <c r="G7" s="125"/>
      <c r="H7" s="125"/>
      <c r="I7" s="124"/>
      <c r="J7" s="125"/>
    </row>
    <row r="8" spans="1:13">
      <c r="A8" s="129" t="s">
        <v>66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3">
      <c r="A9" s="124"/>
      <c r="B9" s="124"/>
      <c r="C9" s="125"/>
      <c r="D9" s="126"/>
      <c r="E9" s="124"/>
      <c r="F9" s="125"/>
      <c r="G9" s="125"/>
      <c r="H9" s="124"/>
      <c r="I9" s="124"/>
      <c r="J9" s="125"/>
    </row>
    <row r="10" spans="1:13">
      <c r="A10" s="128" t="s">
        <v>67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3">
      <c r="A11" s="128"/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3">
      <c r="A12" s="128"/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3" ht="15">
      <c r="A13" s="1"/>
      <c r="B13" s="6"/>
      <c r="D13" s="7"/>
      <c r="E13" s="8"/>
      <c r="F13" s="6"/>
      <c r="G13" s="1"/>
      <c r="H13" s="1"/>
      <c r="I13" s="1"/>
      <c r="J13" s="132"/>
    </row>
    <row r="14" spans="1:13">
      <c r="A14" s="2"/>
      <c r="B14" s="6"/>
      <c r="C14" s="9"/>
      <c r="D14" s="6"/>
      <c r="E14" s="6"/>
      <c r="F14" s="6"/>
      <c r="G14" s="2"/>
      <c r="H14" s="10"/>
      <c r="I14" s="10"/>
      <c r="J14" s="2"/>
    </row>
    <row r="15" spans="1:13" ht="16.5" thickBot="1">
      <c r="A15" s="11" t="s">
        <v>19</v>
      </c>
      <c r="B15" s="12"/>
      <c r="C15" s="12"/>
      <c r="D15" s="133"/>
      <c r="E15" s="134"/>
      <c r="F15" s="133"/>
      <c r="G15" s="134"/>
      <c r="H15" s="134"/>
      <c r="I15" s="134"/>
      <c r="J15" s="134"/>
      <c r="K15" s="134"/>
      <c r="L15" s="135"/>
      <c r="M15" s="135"/>
    </row>
    <row r="16" spans="1:13" ht="15" customHeight="1" thickBot="1">
      <c r="A16" s="2"/>
      <c r="B16" s="130" t="s">
        <v>21</v>
      </c>
      <c r="C16" s="131"/>
      <c r="D16" s="136"/>
      <c r="E16" s="136"/>
      <c r="F16" s="136"/>
      <c r="G16" s="136"/>
      <c r="H16" s="136"/>
      <c r="I16" s="136"/>
      <c r="J16" s="136"/>
      <c r="K16" s="136"/>
      <c r="L16" s="137"/>
      <c r="M16" s="137"/>
    </row>
    <row r="17" spans="1:13" ht="13.5" thickBot="1">
      <c r="A17" s="13" t="s">
        <v>1</v>
      </c>
      <c r="B17" s="14" t="s">
        <v>2</v>
      </c>
      <c r="C17" s="15" t="s">
        <v>3</v>
      </c>
      <c r="D17" s="136"/>
      <c r="E17" s="136"/>
      <c r="F17" s="136"/>
      <c r="G17" s="136"/>
      <c r="H17" s="136"/>
      <c r="I17" s="136"/>
      <c r="J17" s="136"/>
      <c r="K17" s="136"/>
      <c r="L17" s="137"/>
      <c r="M17" s="137"/>
    </row>
    <row r="18" spans="1:13" ht="12.75" customHeight="1">
      <c r="A18" s="16" t="s">
        <v>4</v>
      </c>
      <c r="B18" s="17">
        <v>4.1000000000000002E-2</v>
      </c>
      <c r="C18" s="18">
        <v>0.7</v>
      </c>
      <c r="D18" s="136"/>
      <c r="E18" s="136"/>
      <c r="F18" s="136"/>
      <c r="G18" s="136"/>
      <c r="H18" s="136"/>
      <c r="I18" s="136"/>
      <c r="J18" s="136"/>
      <c r="K18" s="136"/>
      <c r="L18" s="138"/>
      <c r="M18" s="138"/>
    </row>
    <row r="19" spans="1:13">
      <c r="A19" s="19" t="s">
        <v>5</v>
      </c>
      <c r="B19" s="20">
        <v>0.01</v>
      </c>
      <c r="C19" s="21">
        <v>0.7</v>
      </c>
      <c r="D19" s="136"/>
      <c r="E19" s="136"/>
      <c r="F19" s="136"/>
      <c r="G19" s="136"/>
      <c r="H19" s="136"/>
      <c r="I19" s="136"/>
      <c r="J19" s="136"/>
      <c r="K19" s="136"/>
      <c r="L19" s="138"/>
      <c r="M19" s="138"/>
    </row>
    <row r="20" spans="1:13" ht="15" customHeight="1">
      <c r="A20" s="19" t="s">
        <v>6</v>
      </c>
      <c r="B20" s="20">
        <v>4.0000000000000001E-3</v>
      </c>
      <c r="C20" s="21">
        <v>0.86</v>
      </c>
      <c r="D20" s="136"/>
      <c r="E20" s="136"/>
      <c r="F20" s="136"/>
      <c r="G20" s="136"/>
      <c r="H20" s="136"/>
      <c r="I20" s="136"/>
      <c r="J20" s="136"/>
      <c r="K20" s="136"/>
    </row>
    <row r="21" spans="1:13" ht="13.5" thickBot="1">
      <c r="A21" s="22" t="s">
        <v>7</v>
      </c>
      <c r="B21" s="23">
        <v>0.01</v>
      </c>
      <c r="C21" s="24"/>
      <c r="D21" s="136"/>
      <c r="E21" s="136"/>
      <c r="F21" s="136"/>
      <c r="G21" s="136"/>
      <c r="H21" s="136"/>
      <c r="I21" s="136"/>
      <c r="J21" s="136"/>
      <c r="K21" s="136"/>
    </row>
    <row r="22" spans="1:13">
      <c r="A22" s="2"/>
      <c r="B22" s="2"/>
      <c r="C22" s="25"/>
      <c r="D22" s="136"/>
      <c r="E22" s="136"/>
      <c r="F22" s="136"/>
      <c r="G22" s="136"/>
      <c r="H22" s="136"/>
      <c r="I22" s="136"/>
      <c r="J22" s="136"/>
      <c r="K22" s="136"/>
    </row>
    <row r="23" spans="1:13" ht="15.75" thickBot="1">
      <c r="A23" s="2"/>
      <c r="B23" s="2"/>
      <c r="C23" s="26"/>
      <c r="D23" s="26"/>
      <c r="E23" s="26"/>
      <c r="F23" s="26"/>
      <c r="G23" s="27"/>
      <c r="H23" s="28"/>
      <c r="I23" s="28"/>
      <c r="J23" s="132"/>
    </row>
    <row r="24" spans="1:13" ht="15">
      <c r="A24" s="2"/>
      <c r="B24" s="29" t="s">
        <v>28</v>
      </c>
      <c r="C24" s="30"/>
      <c r="D24" s="30"/>
      <c r="E24" s="30"/>
      <c r="F24" s="30"/>
      <c r="G24" s="31"/>
      <c r="H24" s="32"/>
      <c r="I24" s="32"/>
      <c r="J24" s="139"/>
    </row>
    <row r="25" spans="1:13" ht="15">
      <c r="A25" s="2"/>
      <c r="B25" s="140"/>
      <c r="C25" s="33"/>
      <c r="D25" s="34"/>
      <c r="E25" s="35"/>
      <c r="F25" s="34" t="s">
        <v>20</v>
      </c>
      <c r="G25" s="36">
        <v>999.99</v>
      </c>
      <c r="H25" s="37" t="s">
        <v>22</v>
      </c>
      <c r="I25" s="37"/>
      <c r="J25" s="141"/>
    </row>
    <row r="26" spans="1:13" ht="15">
      <c r="A26" s="2"/>
      <c r="B26" s="140"/>
      <c r="C26" s="142"/>
      <c r="D26" s="34"/>
      <c r="E26" s="35"/>
      <c r="F26" s="34" t="s">
        <v>10</v>
      </c>
      <c r="G26" s="38">
        <v>0</v>
      </c>
      <c r="H26" s="37" t="s">
        <v>11</v>
      </c>
      <c r="I26" s="37"/>
      <c r="J26" s="141"/>
    </row>
    <row r="27" spans="1:13" ht="15">
      <c r="A27" s="2"/>
      <c r="B27" s="140"/>
      <c r="C27" s="33"/>
      <c r="D27" s="34"/>
      <c r="E27" s="35"/>
      <c r="F27" s="34" t="s">
        <v>12</v>
      </c>
      <c r="G27" s="38">
        <v>1</v>
      </c>
      <c r="H27" s="37"/>
      <c r="I27" s="37"/>
      <c r="J27" s="141"/>
    </row>
    <row r="28" spans="1:13" ht="15">
      <c r="A28" s="2"/>
      <c r="B28" s="140"/>
      <c r="C28" s="142"/>
      <c r="D28" s="142"/>
      <c r="E28" s="35"/>
      <c r="F28" s="34" t="s">
        <v>23</v>
      </c>
      <c r="G28" s="39">
        <v>0.01</v>
      </c>
      <c r="H28" s="37" t="s">
        <v>9</v>
      </c>
      <c r="I28" s="37"/>
      <c r="J28" s="141"/>
    </row>
    <row r="29" spans="1:13" ht="15">
      <c r="A29" s="2"/>
      <c r="B29" s="140"/>
      <c r="C29" s="33"/>
      <c r="D29" s="34"/>
      <c r="E29" s="35"/>
      <c r="F29" s="34" t="s">
        <v>24</v>
      </c>
      <c r="G29" s="40">
        <v>0.7</v>
      </c>
      <c r="H29" s="37" t="s">
        <v>3</v>
      </c>
      <c r="I29" s="37"/>
      <c r="J29" s="141"/>
    </row>
    <row r="30" spans="1:13" ht="15">
      <c r="A30" s="2"/>
      <c r="B30" s="140"/>
      <c r="C30" s="33"/>
      <c r="D30" s="34"/>
      <c r="E30" s="35"/>
      <c r="F30" s="34"/>
      <c r="G30" s="41"/>
      <c r="H30" s="37"/>
      <c r="I30" s="37"/>
      <c r="J30" s="141"/>
    </row>
    <row r="31" spans="1:13" ht="15">
      <c r="A31" s="2"/>
      <c r="B31" s="140"/>
      <c r="C31" s="33"/>
      <c r="D31" s="34"/>
      <c r="E31" s="35"/>
      <c r="F31" s="34"/>
      <c r="G31" s="42" t="s">
        <v>13</v>
      </c>
      <c r="H31" s="43" t="s">
        <v>30</v>
      </c>
      <c r="I31" s="43" t="s">
        <v>34</v>
      </c>
      <c r="J31" s="141"/>
    </row>
    <row r="32" spans="1:13" ht="15">
      <c r="A32" s="2"/>
      <c r="B32" s="44"/>
      <c r="C32" s="35"/>
      <c r="D32" s="143"/>
      <c r="E32" s="143"/>
      <c r="F32" s="45" t="s">
        <v>25</v>
      </c>
      <c r="G32" s="144">
        <f>G28*G25*(1-G26/200)*G27</f>
        <v>9.9999000000000002</v>
      </c>
      <c r="H32" s="144">
        <f>G32*$G$29</f>
        <v>6.99993</v>
      </c>
      <c r="I32" s="144">
        <f>H32</f>
        <v>6.99993</v>
      </c>
      <c r="J32" s="46" t="s">
        <v>8</v>
      </c>
    </row>
    <row r="33" spans="1:10" ht="15">
      <c r="A33" s="2"/>
      <c r="B33" s="44"/>
      <c r="C33" s="35"/>
      <c r="D33" s="143"/>
      <c r="E33" s="143"/>
      <c r="F33" s="47" t="s">
        <v>14</v>
      </c>
      <c r="G33" s="48">
        <f>G32*24</f>
        <v>239.99760000000001</v>
      </c>
      <c r="H33" s="48">
        <f>H32*24</f>
        <v>167.99832000000001</v>
      </c>
      <c r="I33" s="48">
        <f>H33</f>
        <v>167.99832000000001</v>
      </c>
      <c r="J33" s="46" t="s">
        <v>15</v>
      </c>
    </row>
    <row r="34" spans="1:10" ht="15.75" thickBot="1">
      <c r="A34" s="2"/>
      <c r="B34" s="49"/>
      <c r="C34" s="50"/>
      <c r="D34" s="145"/>
      <c r="E34" s="51"/>
      <c r="F34" s="52" t="s">
        <v>14</v>
      </c>
      <c r="G34" s="146">
        <f>G32*8760/2000</f>
        <v>43.799561999999995</v>
      </c>
      <c r="H34" s="146">
        <f>H32*8760/2000</f>
        <v>30.659693400000002</v>
      </c>
      <c r="I34" s="146">
        <f>H34</f>
        <v>30.659693400000002</v>
      </c>
      <c r="J34" s="53" t="s">
        <v>16</v>
      </c>
    </row>
    <row r="35" spans="1:10" ht="13.5" thickBot="1">
      <c r="A35" s="2"/>
      <c r="B35" s="2"/>
      <c r="C35" s="25"/>
      <c r="D35" s="26"/>
      <c r="E35" s="26"/>
      <c r="F35" s="54"/>
      <c r="G35" s="26"/>
      <c r="H35" s="26"/>
      <c r="I35" s="26"/>
      <c r="J35" s="28"/>
    </row>
    <row r="36" spans="1:10" ht="15">
      <c r="A36" s="2"/>
      <c r="B36" s="29" t="s">
        <v>29</v>
      </c>
      <c r="C36" s="30"/>
      <c r="D36" s="30"/>
      <c r="E36" s="30"/>
      <c r="F36" s="30"/>
      <c r="G36" s="55" t="s">
        <v>13</v>
      </c>
      <c r="H36" s="55" t="s">
        <v>30</v>
      </c>
      <c r="I36" s="55" t="s">
        <v>34</v>
      </c>
      <c r="J36" s="139"/>
    </row>
    <row r="37" spans="1:10" ht="15">
      <c r="A37" s="2"/>
      <c r="B37" s="56"/>
      <c r="C37" s="57"/>
      <c r="D37" s="57"/>
      <c r="E37" s="58"/>
      <c r="F37" s="59" t="s">
        <v>27</v>
      </c>
      <c r="G37" s="60">
        <v>0.99</v>
      </c>
      <c r="H37" s="60">
        <v>0.99</v>
      </c>
      <c r="I37" s="60">
        <v>0.99</v>
      </c>
      <c r="J37" s="141"/>
    </row>
    <row r="38" spans="1:10">
      <c r="A38" s="2"/>
      <c r="B38" s="56"/>
      <c r="C38" s="61"/>
      <c r="D38" s="61"/>
      <c r="E38" s="58"/>
      <c r="F38" s="45" t="s">
        <v>26</v>
      </c>
      <c r="G38" s="147">
        <f>G32*(1-G37)</f>
        <v>9.9999000000000088E-2</v>
      </c>
      <c r="H38" s="147">
        <f>H32*(1-H37)</f>
        <v>6.9999300000000056E-2</v>
      </c>
      <c r="I38" s="147">
        <f>H38</f>
        <v>6.9999300000000056E-2</v>
      </c>
      <c r="J38" s="46" t="s">
        <v>8</v>
      </c>
    </row>
    <row r="39" spans="1:10">
      <c r="A39" s="2"/>
      <c r="B39" s="56"/>
      <c r="C39" s="61"/>
      <c r="D39" s="61"/>
      <c r="E39" s="58"/>
      <c r="F39" s="47" t="s">
        <v>14</v>
      </c>
      <c r="G39" s="48">
        <f>G38*24</f>
        <v>2.3999760000000023</v>
      </c>
      <c r="H39" s="48">
        <f>H38*24</f>
        <v>1.6799832000000015</v>
      </c>
      <c r="I39" s="48">
        <f>H39</f>
        <v>1.6799832000000015</v>
      </c>
      <c r="J39" s="46" t="s">
        <v>15</v>
      </c>
    </row>
    <row r="40" spans="1:10" ht="15.75" thickBot="1">
      <c r="A40" s="2"/>
      <c r="B40" s="49"/>
      <c r="C40" s="50"/>
      <c r="D40" s="145"/>
      <c r="E40" s="51"/>
      <c r="F40" s="52" t="s">
        <v>14</v>
      </c>
      <c r="G40" s="62">
        <f>G38*8760/2000</f>
        <v>0.43799562000000036</v>
      </c>
      <c r="H40" s="62">
        <f>H38*8760/2000</f>
        <v>0.30659693400000027</v>
      </c>
      <c r="I40" s="62">
        <f>H40</f>
        <v>0.30659693400000027</v>
      </c>
      <c r="J40" s="53" t="s">
        <v>16</v>
      </c>
    </row>
    <row r="41" spans="1:10">
      <c r="A41" s="2"/>
      <c r="B41" s="2"/>
      <c r="C41" s="25"/>
      <c r="D41" s="26"/>
      <c r="E41" s="26"/>
      <c r="F41" s="54"/>
      <c r="G41" s="26"/>
      <c r="H41" s="27"/>
      <c r="I41" s="27"/>
      <c r="J41" s="28"/>
    </row>
    <row r="42" spans="1:10">
      <c r="A42" s="11" t="s">
        <v>17</v>
      </c>
      <c r="B42" s="2"/>
      <c r="C42" s="25"/>
      <c r="D42" s="26"/>
      <c r="E42" s="26"/>
      <c r="F42" s="26"/>
      <c r="G42" s="26"/>
      <c r="H42" s="27"/>
      <c r="I42" s="27"/>
      <c r="J42" s="28"/>
    </row>
    <row r="43" spans="1:10">
      <c r="A43" s="2" t="s">
        <v>35</v>
      </c>
      <c r="B43" s="2"/>
      <c r="C43" s="25"/>
      <c r="D43" s="26"/>
      <c r="E43" s="26"/>
      <c r="F43" s="26"/>
      <c r="G43" s="26"/>
      <c r="H43" s="27"/>
      <c r="I43" s="27"/>
      <c r="J43" s="28"/>
    </row>
    <row r="44" spans="1:10" ht="15">
      <c r="A44" s="2" t="s">
        <v>18</v>
      </c>
      <c r="B44" s="132"/>
      <c r="C44" s="132"/>
      <c r="D44" s="132"/>
      <c r="E44" s="132"/>
      <c r="F44" s="132"/>
      <c r="G44" s="132"/>
      <c r="H44" s="27"/>
      <c r="I44" s="27"/>
      <c r="J44" s="28"/>
    </row>
    <row r="45" spans="1:10" ht="15">
      <c r="A45" s="63" t="s">
        <v>33</v>
      </c>
      <c r="B45" s="132"/>
      <c r="C45" s="132"/>
      <c r="D45" s="26"/>
      <c r="E45" s="26"/>
      <c r="F45" s="26"/>
      <c r="G45" s="26"/>
      <c r="H45" s="27"/>
      <c r="I45" s="27"/>
      <c r="J45" s="28"/>
    </row>
    <row r="46" spans="1:10" ht="15">
      <c r="A46" s="63" t="s">
        <v>32</v>
      </c>
      <c r="B46" s="132"/>
      <c r="C46" s="25"/>
      <c r="D46" s="26"/>
      <c r="E46" s="26"/>
      <c r="F46" s="26"/>
      <c r="G46" s="26"/>
      <c r="H46" s="27"/>
      <c r="I46" s="27"/>
      <c r="J46" s="28"/>
    </row>
    <row r="47" spans="1:10" ht="15">
      <c r="A47" s="2" t="s">
        <v>31</v>
      </c>
      <c r="B47" s="132"/>
      <c r="C47" s="132"/>
      <c r="D47" s="132"/>
      <c r="E47" s="2"/>
      <c r="F47" s="2"/>
      <c r="G47" s="2"/>
      <c r="H47" s="2"/>
      <c r="I47" s="2"/>
      <c r="J47" s="64"/>
    </row>
    <row r="48" spans="1:10" ht="15">
      <c r="B48" s="132"/>
      <c r="C48" s="132"/>
      <c r="D48" s="132"/>
      <c r="E48" s="132"/>
      <c r="F48" s="132"/>
      <c r="G48" s="132"/>
      <c r="H48" s="132"/>
      <c r="I48" s="132"/>
      <c r="J48" s="65"/>
    </row>
    <row r="49" spans="1:1">
      <c r="A49" s="63"/>
    </row>
  </sheetData>
  <sheetProtection algorithmName="SHA-512" hashValue="IK2KBQ9+bIHqB3+1uFRKc5VQePJhChhflM4qEHxeJmHFo5MziTx/db0m/56KTev/WxHZjW62ZdXUo7//K+BL7A==" saltValue="tkNjwHjePPHqsUi4W5UISw==" spinCount="100000" sheet="1" objects="1" scenarios="1"/>
  <mergeCells count="4">
    <mergeCell ref="B16:C16"/>
    <mergeCell ref="A3:J6"/>
    <mergeCell ref="A8:J8"/>
    <mergeCell ref="A10:J12"/>
  </mergeCells>
  <phoneticPr fontId="8" type="noConversion"/>
  <pageMargins left="1" right="1" top="1" bottom="1" header="0.5" footer="0.5"/>
  <pageSetup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workbookViewId="0"/>
  </sheetViews>
  <sheetFormatPr defaultRowHeight="12.75"/>
  <cols>
    <col min="1" max="1" width="22.42578125" style="3" customWidth="1"/>
    <col min="2" max="2" width="19.5703125" style="3" customWidth="1"/>
    <col min="3" max="3" width="17" style="3" customWidth="1"/>
    <col min="4" max="5" width="10.5703125" style="3" customWidth="1"/>
    <col min="6" max="6" width="13.5703125" style="3" customWidth="1"/>
    <col min="7" max="7" width="11" style="3" customWidth="1"/>
    <col min="8" max="9" width="11.28515625" style="3" customWidth="1"/>
    <col min="10" max="10" width="10.28515625" style="3" customWidth="1"/>
    <col min="11" max="16384" width="9.140625" style="3"/>
  </cols>
  <sheetData>
    <row r="1" spans="1:10" ht="15">
      <c r="A1" s="1"/>
      <c r="B1" s="2"/>
      <c r="C1" s="2"/>
      <c r="D1" s="4" t="s">
        <v>0</v>
      </c>
      <c r="E1" s="5"/>
      <c r="F1" s="66"/>
      <c r="G1" s="1"/>
    </row>
    <row r="2" spans="1:10" ht="15">
      <c r="A2" s="1"/>
      <c r="B2" s="2"/>
      <c r="C2" s="2"/>
      <c r="D2" s="4"/>
      <c r="E2" s="5"/>
      <c r="F2" s="66"/>
      <c r="G2" s="1"/>
    </row>
    <row r="3" spans="1:10" ht="12.75" customHeight="1">
      <c r="A3" s="128" t="s">
        <v>68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>
      <c r="A4" s="128"/>
      <c r="B4" s="128"/>
      <c r="C4" s="128"/>
      <c r="D4" s="128"/>
      <c r="E4" s="128"/>
      <c r="F4" s="128"/>
      <c r="G4" s="128"/>
      <c r="H4" s="128"/>
      <c r="I4" s="128"/>
      <c r="J4" s="128"/>
    </row>
    <row r="5" spans="1:10">
      <c r="A5" s="128"/>
      <c r="B5" s="128"/>
      <c r="C5" s="128"/>
      <c r="D5" s="128"/>
      <c r="E5" s="128"/>
      <c r="F5" s="128"/>
      <c r="G5" s="128"/>
      <c r="H5" s="128"/>
      <c r="I5" s="128"/>
      <c r="J5" s="128"/>
    </row>
    <row r="6" spans="1:10">
      <c r="A6" s="128"/>
      <c r="B6" s="128"/>
      <c r="C6" s="128"/>
      <c r="D6" s="128"/>
      <c r="E6" s="128"/>
      <c r="F6" s="128"/>
      <c r="G6" s="128"/>
      <c r="H6" s="128"/>
      <c r="I6" s="128"/>
      <c r="J6" s="128"/>
    </row>
    <row r="7" spans="1:10">
      <c r="A7" s="124"/>
      <c r="B7" s="124"/>
      <c r="C7" s="125"/>
      <c r="D7" s="126"/>
      <c r="E7" s="124"/>
      <c r="F7" s="125"/>
      <c r="G7" s="125"/>
      <c r="H7" s="125"/>
      <c r="I7" s="124"/>
      <c r="J7" s="125"/>
    </row>
    <row r="8" spans="1:10">
      <c r="A8" s="129" t="s">
        <v>66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>
      <c r="A9" s="124"/>
      <c r="B9" s="124"/>
      <c r="C9" s="125"/>
      <c r="D9" s="126"/>
      <c r="E9" s="124"/>
      <c r="F9" s="125"/>
      <c r="G9" s="125"/>
      <c r="H9" s="124"/>
      <c r="I9" s="124"/>
      <c r="J9" s="125"/>
    </row>
    <row r="10" spans="1:10" ht="12.75" customHeight="1">
      <c r="A10" s="128" t="s">
        <v>67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0">
      <c r="A11" s="128"/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0">
      <c r="A12" s="128"/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ht="15">
      <c r="A13" s="1"/>
      <c r="B13" s="6"/>
      <c r="C13" s="7"/>
      <c r="D13" s="8"/>
      <c r="E13" s="6"/>
      <c r="F13" s="67"/>
      <c r="G13" s="1"/>
      <c r="H13" s="1"/>
      <c r="I13" s="1"/>
      <c r="J13" s="68"/>
    </row>
    <row r="14" spans="1:10">
      <c r="A14" s="2"/>
      <c r="B14" s="6"/>
      <c r="C14" s="9"/>
      <c r="D14" s="6"/>
      <c r="E14" s="6"/>
      <c r="F14" s="6"/>
      <c r="G14" s="2"/>
      <c r="H14" s="10"/>
      <c r="I14" s="10"/>
      <c r="J14" s="2"/>
    </row>
    <row r="15" spans="1:10" ht="16.5" thickBot="1">
      <c r="A15" s="11" t="s">
        <v>19</v>
      </c>
      <c r="B15" s="12"/>
      <c r="C15" s="12"/>
      <c r="D15" s="2"/>
      <c r="E15" s="11" t="s">
        <v>36</v>
      </c>
      <c r="F15" s="2"/>
      <c r="G15" s="68"/>
      <c r="H15" s="68"/>
      <c r="I15" s="68"/>
      <c r="J15" s="68"/>
    </row>
    <row r="16" spans="1:10" ht="15" customHeight="1" thickBot="1">
      <c r="A16" s="2"/>
      <c r="B16" s="130" t="s">
        <v>21</v>
      </c>
      <c r="C16" s="131"/>
      <c r="D16" s="2"/>
      <c r="E16" s="127" t="s">
        <v>1</v>
      </c>
      <c r="F16" s="69" t="s">
        <v>37</v>
      </c>
      <c r="G16" s="2"/>
      <c r="H16" s="2"/>
      <c r="I16" s="2"/>
      <c r="J16" s="2"/>
    </row>
    <row r="17" spans="1:10" ht="15.75" thickBot="1">
      <c r="A17" s="13" t="s">
        <v>1</v>
      </c>
      <c r="B17" s="14" t="s">
        <v>2</v>
      </c>
      <c r="C17" s="15" t="s">
        <v>3</v>
      </c>
      <c r="D17" s="2"/>
      <c r="E17" s="70" t="s">
        <v>38</v>
      </c>
      <c r="F17" s="70">
        <v>160</v>
      </c>
      <c r="G17" s="68"/>
      <c r="H17" s="68"/>
      <c r="I17" s="68"/>
      <c r="J17" s="2"/>
    </row>
    <row r="18" spans="1:10" ht="15">
      <c r="A18" s="16" t="s">
        <v>4</v>
      </c>
      <c r="B18" s="17">
        <v>4.1000000000000002E-2</v>
      </c>
      <c r="C18" s="18">
        <v>0.7</v>
      </c>
      <c r="D18" s="2"/>
      <c r="E18" s="71" t="s">
        <v>4</v>
      </c>
      <c r="F18" s="72">
        <v>99</v>
      </c>
      <c r="G18" s="68"/>
      <c r="H18" s="68"/>
      <c r="I18" s="68"/>
      <c r="J18" s="2"/>
    </row>
    <row r="19" spans="1:10" ht="15.75" thickBot="1">
      <c r="A19" s="19" t="s">
        <v>5</v>
      </c>
      <c r="B19" s="20">
        <v>0.01</v>
      </c>
      <c r="C19" s="21">
        <v>0.7</v>
      </c>
      <c r="D19" s="2"/>
      <c r="E19" s="73" t="s">
        <v>39</v>
      </c>
      <c r="F19" s="73">
        <v>487</v>
      </c>
      <c r="G19" s="68"/>
      <c r="H19" s="68"/>
      <c r="I19" s="68"/>
      <c r="J19" s="2"/>
    </row>
    <row r="20" spans="1:10" ht="15">
      <c r="A20" s="19" t="s">
        <v>6</v>
      </c>
      <c r="B20" s="20">
        <v>4.0000000000000001E-3</v>
      </c>
      <c r="C20" s="21">
        <v>0.86</v>
      </c>
      <c r="D20" s="2"/>
      <c r="E20" s="68"/>
      <c r="F20" s="68"/>
      <c r="G20" s="68"/>
      <c r="H20" s="68"/>
      <c r="I20" s="68"/>
      <c r="J20" s="2"/>
    </row>
    <row r="21" spans="1:10" ht="13.5" thickBot="1">
      <c r="A21" s="22" t="s">
        <v>7</v>
      </c>
      <c r="B21" s="23">
        <v>0.01</v>
      </c>
      <c r="C21" s="24"/>
      <c r="D21" s="2"/>
      <c r="E21" s="2"/>
      <c r="F21" s="2"/>
      <c r="G21" s="2"/>
      <c r="H21" s="10"/>
      <c r="I21" s="10"/>
      <c r="J21" s="2"/>
    </row>
    <row r="22" spans="1:10">
      <c r="A22" s="2"/>
      <c r="B22" s="2"/>
      <c r="C22" s="25"/>
      <c r="D22" s="2"/>
      <c r="E22" s="2"/>
      <c r="F22" s="2"/>
      <c r="G22" s="2"/>
      <c r="H22" s="10"/>
      <c r="I22" s="10"/>
      <c r="J22" s="2"/>
    </row>
    <row r="23" spans="1:10" ht="15">
      <c r="A23" s="1" t="s">
        <v>40</v>
      </c>
      <c r="B23" s="74"/>
      <c r="C23" s="74"/>
      <c r="D23" s="2"/>
      <c r="E23" s="2"/>
      <c r="F23" s="2"/>
      <c r="G23" s="2"/>
      <c r="H23" s="10"/>
      <c r="I23" s="10"/>
      <c r="J23" s="2"/>
    </row>
    <row r="24" spans="1:10" ht="15.75" thickBot="1">
      <c r="A24" s="2" t="s">
        <v>41</v>
      </c>
      <c r="B24" s="68"/>
      <c r="C24" s="68"/>
      <c r="D24" s="68"/>
      <c r="E24" s="68"/>
      <c r="F24" s="68"/>
      <c r="G24" s="2"/>
      <c r="H24" s="27"/>
      <c r="I24" s="27"/>
      <c r="J24" s="28"/>
    </row>
    <row r="25" spans="1:10" ht="13.5" thickBot="1">
      <c r="B25" s="2"/>
      <c r="C25" s="75"/>
      <c r="D25" s="76"/>
      <c r="E25" s="77"/>
      <c r="F25" s="77" t="s">
        <v>42</v>
      </c>
      <c r="G25" s="77"/>
      <c r="H25" s="77"/>
      <c r="I25" s="77"/>
      <c r="J25" s="78"/>
    </row>
    <row r="26" spans="1:10" ht="13.5" thickBot="1">
      <c r="A26" s="69" t="s">
        <v>43</v>
      </c>
      <c r="B26" s="69" t="s">
        <v>44</v>
      </c>
      <c r="C26" s="79">
        <v>30</v>
      </c>
      <c r="D26" s="80">
        <v>40</v>
      </c>
      <c r="E26" s="80">
        <v>50</v>
      </c>
      <c r="F26" s="80">
        <v>60</v>
      </c>
      <c r="G26" s="80">
        <v>70</v>
      </c>
      <c r="H26" s="80">
        <v>80</v>
      </c>
      <c r="I26" s="80">
        <v>90</v>
      </c>
      <c r="J26" s="81">
        <v>100</v>
      </c>
    </row>
    <row r="27" spans="1:10">
      <c r="A27" s="70" t="s">
        <v>45</v>
      </c>
      <c r="B27" s="70">
        <f>1/8</f>
        <v>0.125</v>
      </c>
      <c r="C27" s="82">
        <v>28</v>
      </c>
      <c r="D27" s="83">
        <v>35</v>
      </c>
      <c r="E27" s="83">
        <v>42</v>
      </c>
      <c r="F27" s="83">
        <v>49</v>
      </c>
      <c r="G27" s="83">
        <v>55</v>
      </c>
      <c r="H27" s="83">
        <v>63</v>
      </c>
      <c r="I27" s="83">
        <v>70</v>
      </c>
      <c r="J27" s="84">
        <v>77</v>
      </c>
    </row>
    <row r="28" spans="1:10">
      <c r="A28" s="71" t="s">
        <v>46</v>
      </c>
      <c r="B28" s="71">
        <f>3/16</f>
        <v>0.1875</v>
      </c>
      <c r="C28" s="85">
        <v>65</v>
      </c>
      <c r="D28" s="86">
        <v>80</v>
      </c>
      <c r="E28" s="86">
        <v>94</v>
      </c>
      <c r="F28" s="86">
        <v>107</v>
      </c>
      <c r="G28" s="86">
        <v>122</v>
      </c>
      <c r="H28" s="86">
        <v>135</v>
      </c>
      <c r="I28" s="86">
        <v>149</v>
      </c>
      <c r="J28" s="87">
        <v>165</v>
      </c>
    </row>
    <row r="29" spans="1:10">
      <c r="A29" s="71" t="s">
        <v>47</v>
      </c>
      <c r="B29" s="71">
        <f>1/4</f>
        <v>0.25</v>
      </c>
      <c r="C29" s="85">
        <v>109</v>
      </c>
      <c r="D29" s="86">
        <v>138</v>
      </c>
      <c r="E29" s="86">
        <v>168</v>
      </c>
      <c r="F29" s="86">
        <v>195</v>
      </c>
      <c r="G29" s="86">
        <v>221</v>
      </c>
      <c r="H29" s="86">
        <v>255</v>
      </c>
      <c r="I29" s="86">
        <v>280</v>
      </c>
      <c r="J29" s="87">
        <v>309</v>
      </c>
    </row>
    <row r="30" spans="1:10">
      <c r="A30" s="71" t="s">
        <v>48</v>
      </c>
      <c r="B30" s="71">
        <f>5/16</f>
        <v>0.3125</v>
      </c>
      <c r="C30" s="85">
        <v>205</v>
      </c>
      <c r="D30" s="86">
        <v>247</v>
      </c>
      <c r="E30" s="86">
        <v>292</v>
      </c>
      <c r="F30" s="86">
        <v>354</v>
      </c>
      <c r="G30" s="86">
        <v>377</v>
      </c>
      <c r="H30" s="86">
        <v>420</v>
      </c>
      <c r="I30" s="86">
        <v>462</v>
      </c>
      <c r="J30" s="87">
        <v>507</v>
      </c>
    </row>
    <row r="31" spans="1:10">
      <c r="A31" s="71" t="s">
        <v>49</v>
      </c>
      <c r="B31" s="71">
        <f>3/8</f>
        <v>0.375</v>
      </c>
      <c r="C31" s="85">
        <v>285</v>
      </c>
      <c r="D31" s="86">
        <v>355</v>
      </c>
      <c r="E31" s="86">
        <v>417</v>
      </c>
      <c r="F31" s="86">
        <v>477</v>
      </c>
      <c r="G31" s="86">
        <v>540</v>
      </c>
      <c r="H31" s="86">
        <v>600</v>
      </c>
      <c r="I31" s="86">
        <v>657</v>
      </c>
      <c r="J31" s="87">
        <v>720</v>
      </c>
    </row>
    <row r="32" spans="1:10">
      <c r="A32" s="71" t="s">
        <v>50</v>
      </c>
      <c r="B32" s="71">
        <f>7/16</f>
        <v>0.4375</v>
      </c>
      <c r="C32" s="85">
        <v>385</v>
      </c>
      <c r="D32" s="86">
        <v>472</v>
      </c>
      <c r="E32" s="86">
        <v>560</v>
      </c>
      <c r="F32" s="86">
        <v>645</v>
      </c>
      <c r="G32" s="86">
        <v>755</v>
      </c>
      <c r="H32" s="86">
        <v>820</v>
      </c>
      <c r="I32" s="86">
        <v>905</v>
      </c>
      <c r="J32" s="87">
        <v>940</v>
      </c>
    </row>
    <row r="33" spans="1:10">
      <c r="A33" s="71" t="s">
        <v>51</v>
      </c>
      <c r="B33" s="71">
        <f>1/2</f>
        <v>0.5</v>
      </c>
      <c r="C33" s="85">
        <v>503</v>
      </c>
      <c r="D33" s="86">
        <v>615</v>
      </c>
      <c r="E33" s="86">
        <v>725</v>
      </c>
      <c r="F33" s="86">
        <v>835</v>
      </c>
      <c r="G33" s="86">
        <v>945</v>
      </c>
      <c r="H33" s="86">
        <v>1050</v>
      </c>
      <c r="I33" s="86">
        <v>1160</v>
      </c>
      <c r="J33" s="87">
        <v>1265</v>
      </c>
    </row>
    <row r="34" spans="1:10">
      <c r="A34" s="71" t="s">
        <v>52</v>
      </c>
      <c r="B34" s="71">
        <f>5/8</f>
        <v>0.625</v>
      </c>
      <c r="C34" s="85">
        <v>820</v>
      </c>
      <c r="D34" s="86">
        <v>990</v>
      </c>
      <c r="E34" s="86">
        <v>1170</v>
      </c>
      <c r="F34" s="86">
        <v>1336</v>
      </c>
      <c r="G34" s="86">
        <v>1510</v>
      </c>
      <c r="H34" s="86">
        <v>1680</v>
      </c>
      <c r="I34" s="86">
        <v>1850</v>
      </c>
      <c r="J34" s="87">
        <v>2030</v>
      </c>
    </row>
    <row r="35" spans="1:10">
      <c r="A35" s="71" t="s">
        <v>53</v>
      </c>
      <c r="B35" s="71">
        <f>3/4</f>
        <v>0.75</v>
      </c>
      <c r="C35" s="85">
        <v>1140</v>
      </c>
      <c r="D35" s="86">
        <v>1420</v>
      </c>
      <c r="E35" s="86">
        <v>1670</v>
      </c>
      <c r="F35" s="86">
        <v>1915</v>
      </c>
      <c r="G35" s="86">
        <v>2160</v>
      </c>
      <c r="H35" s="86">
        <v>2400</v>
      </c>
      <c r="I35" s="86">
        <v>2630</v>
      </c>
      <c r="J35" s="87">
        <v>2880</v>
      </c>
    </row>
    <row r="36" spans="1:10" ht="13.5" thickBot="1">
      <c r="A36" s="73" t="s">
        <v>54</v>
      </c>
      <c r="B36" s="73">
        <f>1</f>
        <v>1</v>
      </c>
      <c r="C36" s="88">
        <v>2030</v>
      </c>
      <c r="D36" s="89">
        <v>2460</v>
      </c>
      <c r="E36" s="89">
        <v>2900</v>
      </c>
      <c r="F36" s="89">
        <v>3340</v>
      </c>
      <c r="G36" s="89">
        <v>3780</v>
      </c>
      <c r="H36" s="89">
        <v>4200</v>
      </c>
      <c r="I36" s="89">
        <v>4640</v>
      </c>
      <c r="J36" s="90">
        <v>5060</v>
      </c>
    </row>
    <row r="37" spans="1:10">
      <c r="A37" s="2"/>
      <c r="B37" s="2"/>
      <c r="C37" s="25"/>
      <c r="D37" s="26"/>
      <c r="E37" s="26"/>
      <c r="F37" s="26"/>
      <c r="G37" s="26"/>
      <c r="H37" s="27"/>
      <c r="I37" s="27"/>
      <c r="J37" s="28"/>
    </row>
    <row r="38" spans="1:10" ht="13.5" thickBot="1">
      <c r="A38" s="11" t="s">
        <v>55</v>
      </c>
      <c r="B38" s="2"/>
      <c r="C38" s="25"/>
      <c r="D38" s="91"/>
      <c r="E38" s="92"/>
      <c r="F38" s="26"/>
      <c r="G38" s="26"/>
      <c r="H38" s="27"/>
      <c r="I38" s="27"/>
      <c r="J38" s="28"/>
    </row>
    <row r="39" spans="1:10" ht="15">
      <c r="A39" s="2"/>
      <c r="B39" s="93" t="s">
        <v>56</v>
      </c>
      <c r="C39" s="94"/>
      <c r="D39" s="94"/>
      <c r="E39" s="30"/>
      <c r="F39" s="30"/>
      <c r="G39" s="31"/>
      <c r="H39" s="32"/>
      <c r="I39" s="32"/>
      <c r="J39" s="95"/>
    </row>
    <row r="40" spans="1:10" ht="15">
      <c r="A40" s="2"/>
      <c r="B40" s="96" t="s">
        <v>57</v>
      </c>
      <c r="C40" s="97"/>
      <c r="D40" s="97"/>
      <c r="E40" s="98"/>
      <c r="F40" s="98"/>
      <c r="G40" s="99"/>
      <c r="H40" s="37"/>
      <c r="I40" s="37"/>
      <c r="J40" s="100"/>
    </row>
    <row r="41" spans="1:10" ht="15">
      <c r="A41" s="2"/>
      <c r="B41" s="101"/>
      <c r="C41" s="102"/>
      <c r="D41" s="102"/>
      <c r="E41" s="102"/>
      <c r="F41" s="33"/>
      <c r="G41" s="99"/>
      <c r="H41" s="37"/>
      <c r="I41" s="37"/>
      <c r="J41" s="100"/>
    </row>
    <row r="42" spans="1:10" ht="15">
      <c r="A42" s="2"/>
      <c r="B42" s="101"/>
      <c r="C42" s="33"/>
      <c r="D42" s="33"/>
      <c r="E42" s="34"/>
      <c r="F42" s="34" t="s">
        <v>58</v>
      </c>
      <c r="G42" s="103">
        <v>99</v>
      </c>
      <c r="H42" s="104" t="s">
        <v>59</v>
      </c>
      <c r="I42" s="104"/>
      <c r="J42" s="100"/>
    </row>
    <row r="43" spans="1:10" ht="15">
      <c r="A43" s="2"/>
      <c r="B43" s="101"/>
      <c r="C43" s="102"/>
      <c r="D43" s="102"/>
      <c r="E43" s="34"/>
      <c r="F43" s="34" t="s">
        <v>60</v>
      </c>
      <c r="G43" s="105">
        <v>0.125</v>
      </c>
      <c r="H43" s="99" t="s">
        <v>61</v>
      </c>
      <c r="I43" s="99"/>
      <c r="J43" s="100"/>
    </row>
    <row r="44" spans="1:10" ht="15">
      <c r="A44" s="2"/>
      <c r="B44" s="101"/>
      <c r="C44" s="102"/>
      <c r="D44" s="102"/>
      <c r="E44" s="102"/>
      <c r="F44" s="34" t="s">
        <v>62</v>
      </c>
      <c r="G44" s="105">
        <v>28</v>
      </c>
      <c r="H44" s="104" t="s">
        <v>8</v>
      </c>
      <c r="I44" s="104"/>
      <c r="J44" s="100"/>
    </row>
    <row r="45" spans="1:10" ht="15">
      <c r="A45" s="2"/>
      <c r="B45" s="101"/>
      <c r="C45" s="102"/>
      <c r="D45" s="33"/>
      <c r="E45" s="34"/>
      <c r="F45" s="106"/>
      <c r="G45" s="106"/>
      <c r="H45" s="106"/>
      <c r="I45" s="106"/>
      <c r="J45" s="100"/>
    </row>
    <row r="46" spans="1:10">
      <c r="B46" s="107"/>
      <c r="C46" s="106"/>
      <c r="D46" s="106"/>
      <c r="E46" s="106"/>
      <c r="F46" s="34" t="s">
        <v>63</v>
      </c>
      <c r="G46" s="105">
        <v>487</v>
      </c>
      <c r="H46" s="104" t="s">
        <v>59</v>
      </c>
      <c r="I46" s="104"/>
      <c r="J46" s="108"/>
    </row>
    <row r="47" spans="1:10" ht="15">
      <c r="A47" s="2"/>
      <c r="B47" s="101"/>
      <c r="C47" s="102"/>
      <c r="D47" s="33"/>
      <c r="E47" s="34"/>
      <c r="F47" s="34" t="s">
        <v>64</v>
      </c>
      <c r="G47" s="105">
        <v>0.125</v>
      </c>
      <c r="H47" s="99" t="s">
        <v>61</v>
      </c>
      <c r="I47" s="99"/>
      <c r="J47" s="100"/>
    </row>
    <row r="48" spans="1:10" ht="15.75" thickBot="1">
      <c r="A48" s="2"/>
      <c r="B48" s="49"/>
      <c r="C48" s="109"/>
      <c r="D48" s="110"/>
      <c r="E48" s="50"/>
      <c r="F48" s="111" t="s">
        <v>20</v>
      </c>
      <c r="G48" s="112">
        <f>G44*(G47/G43)^2*(G46/G42)</f>
        <v>137.73737373737376</v>
      </c>
      <c r="H48" s="113" t="s">
        <v>22</v>
      </c>
      <c r="I48" s="113"/>
      <c r="J48" s="114"/>
    </row>
    <row r="49" spans="1:10" ht="15.75" thickBot="1">
      <c r="A49" s="2"/>
      <c r="B49" s="2"/>
      <c r="C49" s="26"/>
      <c r="D49" s="26"/>
      <c r="E49" s="26"/>
      <c r="F49" s="26"/>
      <c r="G49" s="27"/>
      <c r="H49" s="28"/>
      <c r="I49" s="28"/>
      <c r="J49" s="68"/>
    </row>
    <row r="50" spans="1:10" ht="15">
      <c r="A50" s="2"/>
      <c r="B50" s="29" t="s">
        <v>28</v>
      </c>
      <c r="C50" s="30"/>
      <c r="D50" s="30"/>
      <c r="E50" s="30"/>
      <c r="F50" s="30"/>
      <c r="G50" s="31"/>
      <c r="H50" s="32"/>
      <c r="I50" s="32"/>
      <c r="J50" s="95"/>
    </row>
    <row r="51" spans="1:10" ht="15">
      <c r="A51" s="2"/>
      <c r="B51" s="101"/>
      <c r="C51" s="33"/>
      <c r="D51" s="34"/>
      <c r="E51" s="35"/>
      <c r="F51" s="34" t="s">
        <v>20</v>
      </c>
      <c r="G51" s="115">
        <f>G48</f>
        <v>137.73737373737376</v>
      </c>
      <c r="H51" s="37" t="s">
        <v>22</v>
      </c>
      <c r="I51" s="37"/>
      <c r="J51" s="100"/>
    </row>
    <row r="52" spans="1:10" ht="15">
      <c r="A52" s="2"/>
      <c r="B52" s="101"/>
      <c r="C52" s="102"/>
      <c r="D52" s="34"/>
      <c r="E52" s="35"/>
      <c r="F52" s="34" t="s">
        <v>10</v>
      </c>
      <c r="G52" s="116">
        <v>0</v>
      </c>
      <c r="H52" s="37" t="s">
        <v>11</v>
      </c>
      <c r="I52" s="37"/>
      <c r="J52" s="100"/>
    </row>
    <row r="53" spans="1:10" ht="15">
      <c r="A53" s="2"/>
      <c r="B53" s="101"/>
      <c r="C53" s="33"/>
      <c r="D53" s="34"/>
      <c r="E53" s="35"/>
      <c r="F53" s="34" t="s">
        <v>12</v>
      </c>
      <c r="G53" s="116">
        <v>1</v>
      </c>
      <c r="H53" s="37"/>
      <c r="I53" s="37"/>
      <c r="J53" s="100"/>
    </row>
    <row r="54" spans="1:10" ht="15">
      <c r="A54" s="2"/>
      <c r="B54" s="101"/>
      <c r="C54" s="102"/>
      <c r="D54" s="102"/>
      <c r="E54" s="35"/>
      <c r="F54" s="34" t="s">
        <v>23</v>
      </c>
      <c r="G54" s="117">
        <v>4.0000000000000001E-3</v>
      </c>
      <c r="H54" s="37" t="s">
        <v>9</v>
      </c>
      <c r="I54" s="37"/>
      <c r="J54" s="100"/>
    </row>
    <row r="55" spans="1:10" ht="15">
      <c r="A55" s="2"/>
      <c r="B55" s="101"/>
      <c r="C55" s="33"/>
      <c r="D55" s="34"/>
      <c r="E55" s="35"/>
      <c r="F55" s="34" t="s">
        <v>24</v>
      </c>
      <c r="G55" s="118">
        <v>0.86</v>
      </c>
      <c r="H55" s="37" t="s">
        <v>3</v>
      </c>
      <c r="I55" s="37"/>
      <c r="J55" s="100"/>
    </row>
    <row r="56" spans="1:10" ht="15">
      <c r="A56" s="2"/>
      <c r="B56" s="101"/>
      <c r="C56" s="33"/>
      <c r="D56" s="34"/>
      <c r="E56" s="35"/>
      <c r="F56" s="34"/>
      <c r="G56" s="41"/>
      <c r="H56" s="37"/>
      <c r="I56" s="37"/>
      <c r="J56" s="100"/>
    </row>
    <row r="57" spans="1:10" ht="15">
      <c r="A57" s="2"/>
      <c r="B57" s="101"/>
      <c r="C57" s="33"/>
      <c r="D57" s="34"/>
      <c r="E57" s="35"/>
      <c r="F57" s="34"/>
      <c r="G57" s="42" t="s">
        <v>13</v>
      </c>
      <c r="H57" s="43" t="s">
        <v>30</v>
      </c>
      <c r="I57" s="43" t="s">
        <v>34</v>
      </c>
      <c r="J57" s="100"/>
    </row>
    <row r="58" spans="1:10" ht="15">
      <c r="A58" s="2"/>
      <c r="B58" s="44"/>
      <c r="C58" s="35"/>
      <c r="D58" s="97"/>
      <c r="E58" s="97"/>
      <c r="F58" s="45" t="s">
        <v>25</v>
      </c>
      <c r="G58" s="119">
        <f>G54*G51*(1-G52/200)*G53</f>
        <v>0.55094949494949508</v>
      </c>
      <c r="H58" s="119">
        <f>G58*$G$55</f>
        <v>0.47381656565656577</v>
      </c>
      <c r="I58" s="119">
        <f>H58</f>
        <v>0.47381656565656577</v>
      </c>
      <c r="J58" s="46" t="s">
        <v>8</v>
      </c>
    </row>
    <row r="59" spans="1:10" ht="15">
      <c r="A59" s="2"/>
      <c r="B59" s="44"/>
      <c r="C59" s="35"/>
      <c r="D59" s="97"/>
      <c r="E59" s="97"/>
      <c r="F59" s="47" t="s">
        <v>14</v>
      </c>
      <c r="G59" s="120">
        <f>G58*24</f>
        <v>13.222787878787882</v>
      </c>
      <c r="H59" s="120">
        <f>H58*24</f>
        <v>11.371597575757578</v>
      </c>
      <c r="I59" s="120">
        <f>H59</f>
        <v>11.371597575757578</v>
      </c>
      <c r="J59" s="46" t="s">
        <v>15</v>
      </c>
    </row>
    <row r="60" spans="1:10" ht="15.75" thickBot="1">
      <c r="A60" s="2"/>
      <c r="B60" s="49"/>
      <c r="C60" s="50"/>
      <c r="D60" s="110"/>
      <c r="E60" s="51"/>
      <c r="F60" s="52" t="s">
        <v>14</v>
      </c>
      <c r="G60" s="121">
        <f>G58*8760/2000</f>
        <v>2.4131587878787886</v>
      </c>
      <c r="H60" s="121">
        <f>H58*8760/2000</f>
        <v>2.0753165575757579</v>
      </c>
      <c r="I60" s="121">
        <f>H60</f>
        <v>2.0753165575757579</v>
      </c>
      <c r="J60" s="53" t="s">
        <v>16</v>
      </c>
    </row>
    <row r="61" spans="1:10" ht="13.5" thickBot="1">
      <c r="A61" s="2"/>
      <c r="B61" s="2"/>
      <c r="C61" s="25"/>
      <c r="D61" s="26"/>
      <c r="E61" s="26"/>
      <c r="F61" s="54"/>
      <c r="G61" s="26"/>
      <c r="H61" s="26"/>
      <c r="I61" s="26"/>
      <c r="J61" s="28"/>
    </row>
    <row r="62" spans="1:10" ht="15">
      <c r="A62" s="2"/>
      <c r="B62" s="29" t="s">
        <v>29</v>
      </c>
      <c r="C62" s="30"/>
      <c r="D62" s="30"/>
      <c r="E62" s="30"/>
      <c r="F62" s="30"/>
      <c r="G62" s="55" t="s">
        <v>13</v>
      </c>
      <c r="H62" s="55" t="s">
        <v>30</v>
      </c>
      <c r="I62" s="55" t="s">
        <v>34</v>
      </c>
      <c r="J62" s="95"/>
    </row>
    <row r="63" spans="1:10" ht="15">
      <c r="A63" s="2"/>
      <c r="B63" s="56"/>
      <c r="C63" s="57"/>
      <c r="D63" s="57"/>
      <c r="E63" s="58"/>
      <c r="F63" s="59" t="s">
        <v>27</v>
      </c>
      <c r="G63" s="122">
        <v>0.99</v>
      </c>
      <c r="H63" s="122">
        <v>0.99</v>
      </c>
      <c r="I63" s="122">
        <v>0.99</v>
      </c>
      <c r="J63" s="100"/>
    </row>
    <row r="64" spans="1:10">
      <c r="A64" s="2"/>
      <c r="B64" s="56"/>
      <c r="C64" s="61"/>
      <c r="D64" s="61"/>
      <c r="E64" s="58"/>
      <c r="F64" s="45" t="s">
        <v>26</v>
      </c>
      <c r="G64" s="123">
        <f>G58*(1-G63)</f>
        <v>5.5094949494949559E-3</v>
      </c>
      <c r="H64" s="123">
        <f>H58*(1-H63)</f>
        <v>4.738165656565662E-3</v>
      </c>
      <c r="I64" s="123">
        <f>H64</f>
        <v>4.738165656565662E-3</v>
      </c>
      <c r="J64" s="46" t="s">
        <v>8</v>
      </c>
    </row>
    <row r="65" spans="1:10">
      <c r="A65" s="2"/>
      <c r="B65" s="56"/>
      <c r="C65" s="61"/>
      <c r="D65" s="61"/>
      <c r="E65" s="58"/>
      <c r="F65" s="47" t="s">
        <v>14</v>
      </c>
      <c r="G65" s="48">
        <f>G64*24</f>
        <v>0.13222787878787895</v>
      </c>
      <c r="H65" s="48">
        <f>H64*24</f>
        <v>0.11371597575757589</v>
      </c>
      <c r="I65" s="48">
        <f>H65</f>
        <v>0.11371597575757589</v>
      </c>
      <c r="J65" s="46" t="s">
        <v>15</v>
      </c>
    </row>
    <row r="66" spans="1:10" ht="15.75" thickBot="1">
      <c r="A66" s="2"/>
      <c r="B66" s="49"/>
      <c r="C66" s="50"/>
      <c r="D66" s="110"/>
      <c r="E66" s="51"/>
      <c r="F66" s="52" t="s">
        <v>14</v>
      </c>
      <c r="G66" s="62">
        <f>G64*8760/2000</f>
        <v>2.4131587878787907E-2</v>
      </c>
      <c r="H66" s="62">
        <f>H64*8760/2000</f>
        <v>2.0753165575757598E-2</v>
      </c>
      <c r="I66" s="62">
        <f>H66</f>
        <v>2.0753165575757598E-2</v>
      </c>
      <c r="J66" s="53" t="s">
        <v>16</v>
      </c>
    </row>
    <row r="67" spans="1:10">
      <c r="A67" s="2"/>
      <c r="B67" s="2"/>
      <c r="C67" s="25"/>
      <c r="D67" s="26"/>
      <c r="E67" s="26"/>
      <c r="F67" s="54"/>
      <c r="G67" s="26"/>
      <c r="H67" s="27"/>
      <c r="I67" s="27"/>
      <c r="J67" s="28"/>
    </row>
    <row r="68" spans="1:10">
      <c r="A68" s="11" t="s">
        <v>17</v>
      </c>
      <c r="B68" s="2"/>
      <c r="C68" s="25"/>
      <c r="D68" s="26"/>
      <c r="E68" s="26"/>
      <c r="F68" s="26"/>
      <c r="G68" s="26"/>
      <c r="H68" s="27"/>
      <c r="I68" s="27"/>
      <c r="J68" s="28"/>
    </row>
    <row r="69" spans="1:10">
      <c r="A69" s="2" t="s">
        <v>35</v>
      </c>
      <c r="B69" s="2"/>
      <c r="C69" s="25"/>
      <c r="D69" s="26"/>
      <c r="E69" s="26"/>
      <c r="F69" s="26"/>
      <c r="G69" s="26"/>
      <c r="H69" s="27"/>
      <c r="I69" s="27"/>
      <c r="J69" s="28"/>
    </row>
    <row r="70" spans="1:10" ht="15">
      <c r="A70" s="2" t="s">
        <v>18</v>
      </c>
      <c r="B70" s="68"/>
      <c r="C70" s="68"/>
      <c r="D70" s="68"/>
      <c r="E70" s="68"/>
      <c r="F70" s="68"/>
      <c r="G70" s="68"/>
      <c r="H70" s="27"/>
      <c r="I70" s="27"/>
      <c r="J70" s="28"/>
    </row>
    <row r="71" spans="1:10">
      <c r="A71" s="25" t="s">
        <v>65</v>
      </c>
      <c r="B71" s="2"/>
      <c r="C71" s="25"/>
      <c r="D71" s="26"/>
      <c r="E71" s="26"/>
      <c r="F71" s="26"/>
      <c r="G71" s="26"/>
      <c r="H71" s="27"/>
      <c r="I71" s="27"/>
      <c r="J71" s="28"/>
    </row>
    <row r="72" spans="1:10" ht="15">
      <c r="A72" s="63" t="s">
        <v>33</v>
      </c>
      <c r="B72" s="68"/>
      <c r="C72" s="68"/>
      <c r="D72" s="26"/>
      <c r="E72" s="26"/>
      <c r="F72" s="26"/>
      <c r="G72" s="26"/>
      <c r="H72" s="27"/>
      <c r="I72" s="27"/>
      <c r="J72" s="28"/>
    </row>
    <row r="73" spans="1:10" ht="15">
      <c r="A73" s="63" t="s">
        <v>32</v>
      </c>
      <c r="B73" s="68"/>
      <c r="C73" s="25"/>
      <c r="D73" s="26"/>
      <c r="E73" s="26"/>
      <c r="F73" s="26"/>
      <c r="G73" s="26"/>
      <c r="H73" s="27"/>
      <c r="I73" s="27"/>
      <c r="J73" s="28"/>
    </row>
    <row r="74" spans="1:10" ht="15">
      <c r="A74" s="2" t="s">
        <v>31</v>
      </c>
      <c r="B74" s="68"/>
      <c r="C74" s="68"/>
      <c r="D74" s="68"/>
      <c r="E74" s="2"/>
      <c r="F74" s="2"/>
      <c r="G74" s="2"/>
      <c r="H74" s="2"/>
      <c r="I74" s="2"/>
      <c r="J74" s="64"/>
    </row>
    <row r="75" spans="1:10" ht="15">
      <c r="B75" s="68"/>
      <c r="C75" s="68"/>
      <c r="D75" s="68"/>
      <c r="E75" s="68"/>
      <c r="F75" s="68"/>
      <c r="G75" s="68"/>
      <c r="H75" s="68"/>
      <c r="I75" s="68"/>
      <c r="J75" s="65"/>
    </row>
    <row r="76" spans="1:10">
      <c r="A76" s="63"/>
    </row>
  </sheetData>
  <sheetProtection algorithmName="SHA-512" hashValue="FfhbIVXjA+IGs+SVSnmFsX50WeMLjnyR7tTbjeWCZz1SBS3pAMQGC0k5FDxCusfGf5lhIfg1AYbIKNccV4W9ZQ==" saltValue="gBMV4ZLsgX42ebx4fTilqQ==" spinCount="100000" sheet="1" objects="1" scenarios="1"/>
  <mergeCells count="4">
    <mergeCell ref="B16:C16"/>
    <mergeCell ref="A3:J6"/>
    <mergeCell ref="A8:J8"/>
    <mergeCell ref="A10:J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Abrasive Blasting_Confined</RoutingRuleDescription>
    <Confidentiality_x0020_Status xmlns="157d2481-7646-4106-b82b-066a865f8875">Can be shared with public as necessary</Confidentiality_x0020_Status>
  </documentManagement>
</p:properties>
</file>

<file path=customXml/itemProps1.xml><?xml version="1.0" encoding="utf-8"?>
<ds:datastoreItem xmlns:ds="http://schemas.openxmlformats.org/officeDocument/2006/customXml" ds:itemID="{F9FE3209-0EFC-49B4-B490-06797D1314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6FFB47-6C36-4DB0-A28E-7A16D1FA4E6B}"/>
</file>

<file path=customXml/itemProps3.xml><?xml version="1.0" encoding="utf-8"?>
<ds:datastoreItem xmlns:ds="http://schemas.openxmlformats.org/officeDocument/2006/customXml" ds:itemID="{5015E942-FA6B-42FB-8594-F3D82B2DE007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3"/>
    <ds:schemaRef ds:uri="157d2481-7646-4106-b82b-066a865f887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Max Blasting Rate Known</vt:lpstr>
      <vt:lpstr>Max Blasting Rate NOT Known</vt:lpstr>
      <vt:lpstr>'Max Blasting Rate Known'!Print_Area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Abrasive Blasting_Confined</dc:title>
  <dc:creator/>
  <cp:lastModifiedBy>Bell, Nathan</cp:lastModifiedBy>
  <dcterms:created xsi:type="dcterms:W3CDTF">2007-12-04T19:20:16Z</dcterms:created>
  <dcterms:modified xsi:type="dcterms:W3CDTF">2022-03-10T21:28:37Z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</Properties>
</file>