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General Finance\2015 CHE Budget Development\2015-17 Final Recommendations\"/>
    </mc:Choice>
  </mc:AlternateContent>
  <bookViews>
    <workbookView xWindow="0" yWindow="0" windowWidth="14265" windowHeight="7680"/>
  </bookViews>
  <sheets>
    <sheet name="Overall Summary Detail" sheetId="1" r:id="rId1"/>
    <sheet name="Overall Total Comparison" sheetId="2" state="hidden" r:id="rId2"/>
    <sheet name="Printer Friendly Formatting" sheetId="3" state="hidden" r:id="rId3"/>
  </sheets>
  <definedNames>
    <definedName name="_xlnm._FilterDatabase" localSheetId="0" hidden="1">'Overall Summary Detail'!$AF$1:$AF$154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36" i="1" l="1"/>
  <c r="Z57" i="1"/>
  <c r="AD57" i="1"/>
  <c r="AN57" i="1"/>
  <c r="H55" i="1"/>
  <c r="O55" i="1"/>
  <c r="S55" i="1"/>
  <c r="Z55" i="1"/>
  <c r="AD55" i="1"/>
  <c r="H54" i="1"/>
  <c r="O54" i="1"/>
  <c r="S54" i="1"/>
  <c r="Z54" i="1"/>
  <c r="AD54" i="1"/>
  <c r="H53" i="1"/>
  <c r="O53" i="1"/>
  <c r="S53" i="1"/>
  <c r="AD53" i="1"/>
  <c r="Z53" i="1"/>
  <c r="AN55" i="1"/>
  <c r="AN54" i="1"/>
  <c r="AN53" i="1"/>
  <c r="AW55" i="1"/>
  <c r="AW54" i="1"/>
  <c r="AY54" i="1" s="1"/>
  <c r="AW53" i="1"/>
  <c r="AY53" i="1"/>
  <c r="AY129" i="1"/>
  <c r="AY128" i="1"/>
  <c r="AY127" i="1"/>
  <c r="AY126" i="1"/>
  <c r="AY123" i="1"/>
  <c r="AY122" i="1"/>
  <c r="AY121" i="1"/>
  <c r="AY120" i="1"/>
  <c r="AY119" i="1"/>
  <c r="AY116" i="1"/>
  <c r="AY115" i="1"/>
  <c r="AY114" i="1"/>
  <c r="AY113" i="1"/>
  <c r="AY112" i="1"/>
  <c r="AY109" i="1"/>
  <c r="AY108" i="1"/>
  <c r="AY107" i="1"/>
  <c r="AY106" i="1"/>
  <c r="AY105" i="1"/>
  <c r="AY102" i="1"/>
  <c r="AY101" i="1"/>
  <c r="AY100" i="1"/>
  <c r="AY99" i="1"/>
  <c r="AY98" i="1"/>
  <c r="AY95" i="1"/>
  <c r="AY94" i="1"/>
  <c r="AY93" i="1"/>
  <c r="AY92" i="1"/>
  <c r="AY91" i="1"/>
  <c r="AY87" i="1"/>
  <c r="AY81" i="1"/>
  <c r="AY80" i="1"/>
  <c r="AY79" i="1"/>
  <c r="AY78" i="1"/>
  <c r="AY74" i="1"/>
  <c r="AY73" i="1"/>
  <c r="AY72" i="1"/>
  <c r="AY68" i="1"/>
  <c r="AY67" i="1"/>
  <c r="AY66" i="1"/>
  <c r="AY63" i="1"/>
  <c r="AY62" i="1"/>
  <c r="AY61" i="1"/>
  <c r="AY60" i="1"/>
  <c r="AY56" i="1"/>
  <c r="AY55" i="1"/>
  <c r="AY50" i="1"/>
  <c r="AY49" i="1"/>
  <c r="AY48" i="1"/>
  <c r="AY47" i="1"/>
  <c r="AY43" i="1"/>
  <c r="AY42" i="1"/>
  <c r="AY41" i="1"/>
  <c r="AY37" i="1"/>
  <c r="AY36" i="1"/>
  <c r="AY35" i="1"/>
  <c r="AY31" i="1"/>
  <c r="AY30" i="1"/>
  <c r="AY29" i="1"/>
  <c r="AY27" i="1"/>
  <c r="AY25" i="1"/>
  <c r="AY24" i="1"/>
  <c r="AY23" i="1"/>
  <c r="AY19" i="1"/>
  <c r="AY18" i="1"/>
  <c r="AY17" i="1"/>
  <c r="AY13" i="1"/>
  <c r="AY12" i="1"/>
  <c r="AY11" i="1"/>
  <c r="AY7" i="1"/>
  <c r="AY6" i="1"/>
  <c r="AY5" i="1"/>
  <c r="AU129" i="1"/>
  <c r="AU128" i="1"/>
  <c r="AU127" i="1"/>
  <c r="AU126" i="1"/>
  <c r="AU123" i="1"/>
  <c r="AU122" i="1"/>
  <c r="AU121" i="1"/>
  <c r="AU120" i="1"/>
  <c r="AU119" i="1"/>
  <c r="AU116" i="1"/>
  <c r="AU115" i="1"/>
  <c r="AU114" i="1"/>
  <c r="AU113" i="1"/>
  <c r="AU112" i="1"/>
  <c r="AU109" i="1"/>
  <c r="AU108" i="1"/>
  <c r="AU107" i="1"/>
  <c r="AU106" i="1"/>
  <c r="AU105" i="1"/>
  <c r="AU102" i="1"/>
  <c r="AU101" i="1"/>
  <c r="AU100" i="1"/>
  <c r="AU99" i="1"/>
  <c r="AU98" i="1"/>
  <c r="AU95" i="1"/>
  <c r="AU94" i="1"/>
  <c r="AU93" i="1"/>
  <c r="AU92" i="1"/>
  <c r="AU91" i="1"/>
  <c r="AU87" i="1"/>
  <c r="AU81" i="1"/>
  <c r="AU80" i="1"/>
  <c r="AU79" i="1"/>
  <c r="AU78" i="1"/>
  <c r="AU74" i="1"/>
  <c r="AU73" i="1"/>
  <c r="AU72" i="1"/>
  <c r="AU68" i="1"/>
  <c r="AU67" i="1"/>
  <c r="AU66" i="1"/>
  <c r="AU63" i="1"/>
  <c r="AU62" i="1"/>
  <c r="AU61" i="1"/>
  <c r="AU60" i="1"/>
  <c r="AU56" i="1"/>
  <c r="AU50" i="1"/>
  <c r="AU49" i="1"/>
  <c r="AU48" i="1"/>
  <c r="AU47" i="1"/>
  <c r="AU43" i="1"/>
  <c r="AU42" i="1"/>
  <c r="AU41" i="1"/>
  <c r="AU37" i="1"/>
  <c r="AU36" i="1"/>
  <c r="AU35" i="1"/>
  <c r="AU31" i="1"/>
  <c r="AU30" i="1"/>
  <c r="AU29" i="1"/>
  <c r="AU25" i="1"/>
  <c r="AU24" i="1"/>
  <c r="AU23" i="1"/>
  <c r="AU19" i="1"/>
  <c r="AU18" i="1"/>
  <c r="AU17" i="1"/>
  <c r="AU13" i="1"/>
  <c r="AU12" i="1"/>
  <c r="AU11" i="1"/>
  <c r="AU7" i="1"/>
  <c r="AU6" i="1"/>
  <c r="AU5" i="1"/>
  <c r="AX129" i="1" l="1"/>
  <c r="AT129" i="1"/>
  <c r="AX128" i="1"/>
  <c r="AT128" i="1"/>
  <c r="AX127" i="1"/>
  <c r="AT127" i="1"/>
  <c r="AX126" i="1"/>
  <c r="AT126" i="1"/>
  <c r="AW125" i="1"/>
  <c r="AY125" i="1" s="1"/>
  <c r="AS125" i="1"/>
  <c r="AX123" i="1"/>
  <c r="AT123" i="1"/>
  <c r="AX122" i="1"/>
  <c r="AT122" i="1"/>
  <c r="AX121" i="1"/>
  <c r="AT121" i="1"/>
  <c r="AX120" i="1"/>
  <c r="AT120" i="1"/>
  <c r="AX119" i="1"/>
  <c r="AT119" i="1"/>
  <c r="AW118" i="1"/>
  <c r="AY118" i="1" s="1"/>
  <c r="AS118" i="1"/>
  <c r="AU118" i="1" s="1"/>
  <c r="AX116" i="1"/>
  <c r="AT116" i="1"/>
  <c r="AX115" i="1"/>
  <c r="AT115" i="1"/>
  <c r="AX114" i="1"/>
  <c r="AT114" i="1"/>
  <c r="AX113" i="1"/>
  <c r="AT113" i="1"/>
  <c r="AX112" i="1"/>
  <c r="AT112" i="1"/>
  <c r="AW111" i="1"/>
  <c r="AY111" i="1" s="1"/>
  <c r="AS111" i="1"/>
  <c r="AU111" i="1" s="1"/>
  <c r="AX109" i="1"/>
  <c r="AT109" i="1"/>
  <c r="AX108" i="1"/>
  <c r="AT108" i="1"/>
  <c r="AX107" i="1"/>
  <c r="AT107" i="1"/>
  <c r="AX106" i="1"/>
  <c r="AT106" i="1"/>
  <c r="AX105" i="1"/>
  <c r="AT105" i="1"/>
  <c r="AW104" i="1"/>
  <c r="AY104" i="1" s="1"/>
  <c r="AS104" i="1"/>
  <c r="AU104" i="1" s="1"/>
  <c r="AX102" i="1"/>
  <c r="AT102" i="1"/>
  <c r="AX101" i="1"/>
  <c r="AT101" i="1"/>
  <c r="AX100" i="1"/>
  <c r="AT100" i="1"/>
  <c r="AX99" i="1"/>
  <c r="AT99" i="1"/>
  <c r="AX98" i="1"/>
  <c r="AT98" i="1"/>
  <c r="AW97" i="1"/>
  <c r="AY97" i="1" s="1"/>
  <c r="AS97" i="1"/>
  <c r="AU97" i="1" s="1"/>
  <c r="AX95" i="1"/>
  <c r="AT95" i="1"/>
  <c r="AX94" i="1"/>
  <c r="AT94" i="1"/>
  <c r="AX93" i="1"/>
  <c r="AT93" i="1"/>
  <c r="AX92" i="1"/>
  <c r="AT92" i="1"/>
  <c r="AX91" i="1"/>
  <c r="AT91" i="1"/>
  <c r="AW90" i="1"/>
  <c r="AY90" i="1" s="1"/>
  <c r="AS90" i="1"/>
  <c r="AU90" i="1" s="1"/>
  <c r="AW88" i="1"/>
  <c r="AY88" i="1" s="1"/>
  <c r="AS88" i="1"/>
  <c r="AU88" i="1" s="1"/>
  <c r="AX87" i="1"/>
  <c r="AT87" i="1"/>
  <c r="AW86" i="1"/>
  <c r="AS86" i="1"/>
  <c r="AU86" i="1" s="1"/>
  <c r="AW85" i="1"/>
  <c r="AY85" i="1" s="1"/>
  <c r="AS85" i="1"/>
  <c r="AU85" i="1" s="1"/>
  <c r="AW84" i="1"/>
  <c r="AX84" i="1" s="1"/>
  <c r="AS84" i="1"/>
  <c r="AX81" i="1"/>
  <c r="AT81" i="1"/>
  <c r="AX80" i="1"/>
  <c r="AT80" i="1"/>
  <c r="AX79" i="1"/>
  <c r="AT79" i="1"/>
  <c r="AX78" i="1"/>
  <c r="AT78" i="1"/>
  <c r="AW77" i="1"/>
  <c r="AY77" i="1" s="1"/>
  <c r="AS77" i="1"/>
  <c r="AU77" i="1" s="1"/>
  <c r="AX75" i="1"/>
  <c r="AT75" i="1"/>
  <c r="AX74" i="1"/>
  <c r="AT74" i="1"/>
  <c r="AX73" i="1"/>
  <c r="AT73" i="1"/>
  <c r="AX72" i="1"/>
  <c r="AT72" i="1"/>
  <c r="AW71" i="1"/>
  <c r="AY71" i="1" s="1"/>
  <c r="AS71" i="1"/>
  <c r="AX69" i="1"/>
  <c r="AT69" i="1"/>
  <c r="AX68" i="1"/>
  <c r="AT68" i="1"/>
  <c r="AX67" i="1"/>
  <c r="AT67" i="1"/>
  <c r="AX66" i="1"/>
  <c r="AT66" i="1"/>
  <c r="AW65" i="1"/>
  <c r="AY65" i="1" s="1"/>
  <c r="AS65" i="1"/>
  <c r="AX63" i="1"/>
  <c r="AT63" i="1"/>
  <c r="AX62" i="1"/>
  <c r="AT62" i="1"/>
  <c r="AX61" i="1"/>
  <c r="AT61" i="1"/>
  <c r="AX60" i="1"/>
  <c r="AT60" i="1"/>
  <c r="AW59" i="1"/>
  <c r="AY59" i="1" s="1"/>
  <c r="AS59" i="1"/>
  <c r="AU59" i="1" s="1"/>
  <c r="AU57" i="1"/>
  <c r="AX56" i="1"/>
  <c r="AT56" i="1"/>
  <c r="AX55" i="1"/>
  <c r="AS55" i="1"/>
  <c r="AU55" i="1" s="1"/>
  <c r="AX54" i="1"/>
  <c r="AS54" i="1"/>
  <c r="AT54" i="1" s="1"/>
  <c r="AX53" i="1"/>
  <c r="AS53" i="1"/>
  <c r="AU53" i="1" s="1"/>
  <c r="AX50" i="1"/>
  <c r="AT50" i="1"/>
  <c r="AX49" i="1"/>
  <c r="AT49" i="1"/>
  <c r="AX48" i="1"/>
  <c r="AT48" i="1"/>
  <c r="AX47" i="1"/>
  <c r="AT47" i="1"/>
  <c r="AW46" i="1"/>
  <c r="AY46" i="1" s="1"/>
  <c r="AS46" i="1"/>
  <c r="AU46" i="1" s="1"/>
  <c r="AX44" i="1"/>
  <c r="AT44" i="1"/>
  <c r="AX43" i="1"/>
  <c r="AT43" i="1"/>
  <c r="AX42" i="1"/>
  <c r="AT42" i="1"/>
  <c r="AX41" i="1"/>
  <c r="AT41" i="1"/>
  <c r="AX40" i="1"/>
  <c r="AW40" i="1"/>
  <c r="AY40" i="1" s="1"/>
  <c r="AT40" i="1"/>
  <c r="AS40" i="1"/>
  <c r="AU40" i="1" s="1"/>
  <c r="AX38" i="1"/>
  <c r="AT38" i="1"/>
  <c r="AX37" i="1"/>
  <c r="AT37" i="1"/>
  <c r="AX36" i="1"/>
  <c r="AT36" i="1"/>
  <c r="AX35" i="1"/>
  <c r="AT35" i="1"/>
  <c r="AX34" i="1"/>
  <c r="AW34" i="1"/>
  <c r="AY34" i="1" s="1"/>
  <c r="AT34" i="1"/>
  <c r="AS34" i="1"/>
  <c r="AU34" i="1" s="1"/>
  <c r="AX32" i="1"/>
  <c r="AT32" i="1"/>
  <c r="AX31" i="1"/>
  <c r="AT31" i="1"/>
  <c r="AX30" i="1"/>
  <c r="AT30" i="1"/>
  <c r="AX29" i="1"/>
  <c r="AT29" i="1"/>
  <c r="AX28" i="1"/>
  <c r="AW28" i="1"/>
  <c r="AY28" i="1" s="1"/>
  <c r="AS28" i="1"/>
  <c r="AU28" i="1" s="1"/>
  <c r="AX26" i="1"/>
  <c r="AT26" i="1"/>
  <c r="AX25" i="1"/>
  <c r="AT25" i="1"/>
  <c r="AX24" i="1"/>
  <c r="AT24" i="1"/>
  <c r="AX23" i="1"/>
  <c r="AT23" i="1"/>
  <c r="AX22" i="1"/>
  <c r="AW22" i="1"/>
  <c r="AY22" i="1" s="1"/>
  <c r="AS22" i="1"/>
  <c r="AU22" i="1" s="1"/>
  <c r="AX20" i="1"/>
  <c r="AT20" i="1"/>
  <c r="AX19" i="1"/>
  <c r="AT19" i="1"/>
  <c r="AX18" i="1"/>
  <c r="AT18" i="1"/>
  <c r="AX17" i="1"/>
  <c r="AT17" i="1"/>
  <c r="AW16" i="1"/>
  <c r="AY16" i="1" s="1"/>
  <c r="AT16" i="1"/>
  <c r="AS16" i="1"/>
  <c r="AU16" i="1" s="1"/>
  <c r="AX14" i="1"/>
  <c r="AT14" i="1"/>
  <c r="AX13" i="1"/>
  <c r="AT13" i="1"/>
  <c r="AX12" i="1"/>
  <c r="AT12" i="1"/>
  <c r="AX11" i="1"/>
  <c r="AT11" i="1"/>
  <c r="AW10" i="1"/>
  <c r="AY10" i="1" s="1"/>
  <c r="AS10" i="1"/>
  <c r="AU10" i="1" s="1"/>
  <c r="AX8" i="1"/>
  <c r="AT8" i="1"/>
  <c r="AX7" i="1"/>
  <c r="AT7" i="1"/>
  <c r="AX6" i="1"/>
  <c r="AT6" i="1"/>
  <c r="AX5" i="1"/>
  <c r="AT5" i="1"/>
  <c r="AW4" i="1"/>
  <c r="AY4" i="1" s="1"/>
  <c r="AS4" i="1"/>
  <c r="AU4" i="1" s="1"/>
  <c r="AX104" i="1" l="1"/>
  <c r="AT46" i="1"/>
  <c r="AS135" i="1"/>
  <c r="AU135" i="1" s="1"/>
  <c r="AU125" i="1"/>
  <c r="AT135" i="1"/>
  <c r="AT125" i="1"/>
  <c r="AX118" i="1"/>
  <c r="AT111" i="1"/>
  <c r="AT97" i="1"/>
  <c r="AX90" i="1"/>
  <c r="AX77" i="1"/>
  <c r="AX71" i="1"/>
  <c r="AX132" i="1"/>
  <c r="AT71" i="1"/>
  <c r="AU71" i="1"/>
  <c r="AX65" i="1"/>
  <c r="AT65" i="1"/>
  <c r="AU65" i="1"/>
  <c r="AW132" i="1"/>
  <c r="AY132" i="1" s="1"/>
  <c r="AY84" i="1"/>
  <c r="AW134" i="1"/>
  <c r="AY134" i="1" s="1"/>
  <c r="AY86" i="1"/>
  <c r="AW83" i="1"/>
  <c r="AY83" i="1" s="1"/>
  <c r="AX86" i="1"/>
  <c r="AT88" i="1"/>
  <c r="AT59" i="1"/>
  <c r="AT84" i="1"/>
  <c r="AU84" i="1"/>
  <c r="AT85" i="1"/>
  <c r="AT133" i="1" s="1"/>
  <c r="AX134" i="1"/>
  <c r="AX46" i="1"/>
  <c r="AT28" i="1"/>
  <c r="AS134" i="1"/>
  <c r="AU134" i="1" s="1"/>
  <c r="AT22" i="1"/>
  <c r="AT55" i="1"/>
  <c r="AX16" i="1"/>
  <c r="AX10" i="1"/>
  <c r="AT10" i="1"/>
  <c r="AW136" i="1"/>
  <c r="AY136" i="1" s="1"/>
  <c r="AY57" i="1"/>
  <c r="AX57" i="1"/>
  <c r="AX4" i="1"/>
  <c r="AS133" i="1"/>
  <c r="AU133" i="1" s="1"/>
  <c r="AU54" i="1"/>
  <c r="AT4" i="1"/>
  <c r="AS132" i="1"/>
  <c r="AU132" i="1" s="1"/>
  <c r="AT57" i="1"/>
  <c r="AT77" i="1"/>
  <c r="AT86" i="1"/>
  <c r="AT90" i="1"/>
  <c r="AT104" i="1"/>
  <c r="AT118" i="1"/>
  <c r="AW133" i="1"/>
  <c r="AY133" i="1" s="1"/>
  <c r="AW135" i="1"/>
  <c r="AY135" i="1" s="1"/>
  <c r="AW52" i="1"/>
  <c r="AY52" i="1" s="1"/>
  <c r="AT53" i="1"/>
  <c r="AX59" i="1"/>
  <c r="AS83" i="1"/>
  <c r="AU83" i="1" s="1"/>
  <c r="AX85" i="1"/>
  <c r="AX133" i="1" s="1"/>
  <c r="AX88" i="1"/>
  <c r="AX136" i="1" s="1"/>
  <c r="AX97" i="1"/>
  <c r="AX111" i="1"/>
  <c r="AX125" i="1"/>
  <c r="AX135" i="1" s="1"/>
  <c r="AS52" i="1"/>
  <c r="AU52" i="1" s="1"/>
  <c r="S4" i="1"/>
  <c r="O83" i="1"/>
  <c r="O52" i="1"/>
  <c r="S52" i="1"/>
  <c r="S83" i="1"/>
  <c r="S90" i="1"/>
  <c r="O90" i="1"/>
  <c r="O97" i="1"/>
  <c r="S97" i="1"/>
  <c r="S104" i="1"/>
  <c r="O104" i="1"/>
  <c r="O111" i="1"/>
  <c r="S111" i="1"/>
  <c r="S118" i="1"/>
  <c r="O118" i="1"/>
  <c r="S125" i="1"/>
  <c r="O125" i="1"/>
  <c r="S77" i="1"/>
  <c r="O77" i="1"/>
  <c r="O71" i="1"/>
  <c r="S71" i="1"/>
  <c r="S65" i="1"/>
  <c r="O65" i="1"/>
  <c r="O46" i="1"/>
  <c r="S46" i="1"/>
  <c r="S40" i="1"/>
  <c r="O40" i="1"/>
  <c r="O34" i="1"/>
  <c r="S34" i="1"/>
  <c r="S28" i="1"/>
  <c r="O28" i="1"/>
  <c r="O22" i="1"/>
  <c r="S22" i="1"/>
  <c r="S16" i="1"/>
  <c r="O16" i="1"/>
  <c r="O10" i="1"/>
  <c r="S10" i="1"/>
  <c r="O4" i="1"/>
  <c r="F132" i="1"/>
  <c r="AT136" i="1" l="1"/>
  <c r="AU136" i="1"/>
  <c r="AS138" i="1"/>
  <c r="AU138" i="1" s="1"/>
  <c r="AT132" i="1"/>
  <c r="AX83" i="1"/>
  <c r="AT134" i="1"/>
  <c r="AT138" i="1" s="1"/>
  <c r="AX138" i="1"/>
  <c r="AT83" i="1"/>
  <c r="AW138" i="1"/>
  <c r="AY138" i="1" s="1"/>
  <c r="AX52" i="1"/>
  <c r="Z136" i="1"/>
  <c r="AP135" i="1"/>
  <c r="AP129" i="1"/>
  <c r="AP128" i="1"/>
  <c r="AP127" i="1"/>
  <c r="AP126" i="1"/>
  <c r="AP125" i="1"/>
  <c r="AP123" i="1"/>
  <c r="AP122" i="1"/>
  <c r="AP121" i="1"/>
  <c r="AP120" i="1"/>
  <c r="AP119" i="1"/>
  <c r="AP118" i="1"/>
  <c r="AP116" i="1"/>
  <c r="AP115" i="1"/>
  <c r="AP114" i="1"/>
  <c r="AP113" i="1"/>
  <c r="AP112" i="1"/>
  <c r="AP111" i="1"/>
  <c r="AP109" i="1"/>
  <c r="AP108" i="1"/>
  <c r="AP107" i="1"/>
  <c r="AP106" i="1"/>
  <c r="AP105" i="1"/>
  <c r="AP104" i="1"/>
  <c r="AP102" i="1"/>
  <c r="AP101" i="1"/>
  <c r="AP100" i="1"/>
  <c r="AP99" i="1"/>
  <c r="AP98" i="1"/>
  <c r="AP97" i="1"/>
  <c r="AP95" i="1"/>
  <c r="AP94" i="1"/>
  <c r="AP93" i="1"/>
  <c r="AP92" i="1"/>
  <c r="AP91" i="1"/>
  <c r="AP90" i="1"/>
  <c r="AP88" i="1"/>
  <c r="AP87" i="1"/>
  <c r="AP86" i="1"/>
  <c r="AP85" i="1"/>
  <c r="AP84" i="1"/>
  <c r="AP83" i="1"/>
  <c r="AP81" i="1"/>
  <c r="AP80" i="1"/>
  <c r="AP79" i="1"/>
  <c r="AP78" i="1"/>
  <c r="AP77" i="1"/>
  <c r="AP74" i="1"/>
  <c r="AP73" i="1"/>
  <c r="AP72" i="1"/>
  <c r="AP71" i="1"/>
  <c r="AP68" i="1"/>
  <c r="AP67" i="1"/>
  <c r="AP66" i="1"/>
  <c r="AP65" i="1"/>
  <c r="AP63" i="1"/>
  <c r="AP62" i="1"/>
  <c r="AP61" i="1"/>
  <c r="AP60" i="1"/>
  <c r="AP59" i="1"/>
  <c r="AP57" i="1"/>
  <c r="AP56" i="1"/>
  <c r="AP55" i="1"/>
  <c r="AP54" i="1"/>
  <c r="AP53" i="1"/>
  <c r="AP50" i="1"/>
  <c r="AP48" i="1"/>
  <c r="AP47" i="1"/>
  <c r="AP46" i="1"/>
  <c r="AP43" i="1"/>
  <c r="AP42" i="1"/>
  <c r="AP41" i="1"/>
  <c r="AP40" i="1"/>
  <c r="AP37" i="1"/>
  <c r="AP36" i="1"/>
  <c r="AP35" i="1"/>
  <c r="AP34" i="1"/>
  <c r="AP31" i="1"/>
  <c r="AP30" i="1"/>
  <c r="AP29" i="1"/>
  <c r="AP28" i="1"/>
  <c r="AP25" i="1"/>
  <c r="AP24" i="1"/>
  <c r="AP23" i="1"/>
  <c r="AP22" i="1"/>
  <c r="AP19" i="1"/>
  <c r="AP18" i="1"/>
  <c r="AP17" i="1"/>
  <c r="AP16" i="1"/>
  <c r="AP13" i="1"/>
  <c r="AP12" i="1"/>
  <c r="AP11" i="1"/>
  <c r="AP10" i="1"/>
  <c r="AP7" i="1"/>
  <c r="AP6" i="1"/>
  <c r="AP5" i="1"/>
  <c r="AP4" i="1"/>
  <c r="AK132" i="1"/>
  <c r="AL40" i="1"/>
  <c r="AL135" i="1"/>
  <c r="AL134" i="1"/>
  <c r="AL133" i="1"/>
  <c r="AL132" i="1"/>
  <c r="AL129" i="1"/>
  <c r="AL128" i="1"/>
  <c r="AL127" i="1"/>
  <c r="AL126" i="1"/>
  <c r="AL125" i="1"/>
  <c r="AL123" i="1"/>
  <c r="AL122" i="1"/>
  <c r="AL121" i="1"/>
  <c r="AL120" i="1"/>
  <c r="AL119" i="1"/>
  <c r="AL118" i="1"/>
  <c r="AL116" i="1"/>
  <c r="AL115" i="1"/>
  <c r="AL114" i="1"/>
  <c r="AL113" i="1"/>
  <c r="AL112" i="1"/>
  <c r="AL111" i="1"/>
  <c r="AL109" i="1"/>
  <c r="AL108" i="1"/>
  <c r="AL107" i="1"/>
  <c r="AL106" i="1"/>
  <c r="AL105" i="1"/>
  <c r="AL104" i="1"/>
  <c r="AL102" i="1"/>
  <c r="AL101" i="1"/>
  <c r="AL100" i="1"/>
  <c r="AL99" i="1"/>
  <c r="AL98" i="1"/>
  <c r="AL97" i="1"/>
  <c r="AL95" i="1"/>
  <c r="AL94" i="1"/>
  <c r="AL93" i="1"/>
  <c r="AL92" i="1"/>
  <c r="AL91" i="1"/>
  <c r="AL90" i="1"/>
  <c r="AL88" i="1"/>
  <c r="AL87" i="1"/>
  <c r="AL86" i="1"/>
  <c r="AL85" i="1"/>
  <c r="AL84" i="1"/>
  <c r="AL83" i="1"/>
  <c r="AL81" i="1"/>
  <c r="AL80" i="1"/>
  <c r="AL79" i="1"/>
  <c r="AL78" i="1"/>
  <c r="AL77" i="1"/>
  <c r="AL74" i="1"/>
  <c r="AL73" i="1"/>
  <c r="AL72" i="1"/>
  <c r="AL71" i="1"/>
  <c r="AL68" i="1"/>
  <c r="AL67" i="1"/>
  <c r="AL66" i="1"/>
  <c r="AL65" i="1"/>
  <c r="AL63" i="1"/>
  <c r="AL62" i="1"/>
  <c r="AL61" i="1"/>
  <c r="AL60" i="1"/>
  <c r="AL59" i="1"/>
  <c r="AL56" i="1"/>
  <c r="AL55" i="1"/>
  <c r="AL54" i="1"/>
  <c r="AL53" i="1"/>
  <c r="AL50" i="1"/>
  <c r="AL48" i="1"/>
  <c r="AL47" i="1"/>
  <c r="AL46" i="1"/>
  <c r="AL43" i="1"/>
  <c r="AL42" i="1"/>
  <c r="AL41" i="1"/>
  <c r="AL37" i="1"/>
  <c r="AL36" i="1"/>
  <c r="AL35" i="1"/>
  <c r="AL34" i="1"/>
  <c r="AL31" i="1"/>
  <c r="AL30" i="1"/>
  <c r="AL29" i="1"/>
  <c r="AL28" i="1"/>
  <c r="AL25" i="1"/>
  <c r="AL24" i="1"/>
  <c r="AL23" i="1"/>
  <c r="AL22" i="1"/>
  <c r="AL19" i="1"/>
  <c r="AL18" i="1"/>
  <c r="AL17" i="1"/>
  <c r="AL16" i="1"/>
  <c r="AL13" i="1"/>
  <c r="AL12" i="1"/>
  <c r="AL11" i="1"/>
  <c r="AL10" i="1"/>
  <c r="AL7" i="1"/>
  <c r="AL6" i="1"/>
  <c r="AL5" i="1"/>
  <c r="T134" i="1"/>
  <c r="T133" i="1"/>
  <c r="P136" i="1"/>
  <c r="P135" i="1"/>
  <c r="AE32" i="1"/>
  <c r="AE129" i="1"/>
  <c r="AE128" i="1"/>
  <c r="AE127" i="1"/>
  <c r="AE126" i="1"/>
  <c r="AE125" i="1"/>
  <c r="AE123" i="1"/>
  <c r="AE122" i="1"/>
  <c r="AE121" i="1"/>
  <c r="AE120" i="1"/>
  <c r="AE119" i="1"/>
  <c r="AE118" i="1"/>
  <c r="AE116" i="1"/>
  <c r="AE115" i="1"/>
  <c r="AE114" i="1"/>
  <c r="AE113" i="1"/>
  <c r="AE112" i="1"/>
  <c r="AE111" i="1"/>
  <c r="AE109" i="1"/>
  <c r="AE108" i="1"/>
  <c r="AE107" i="1"/>
  <c r="AE106" i="1"/>
  <c r="AE105" i="1"/>
  <c r="AE104" i="1"/>
  <c r="AE102" i="1"/>
  <c r="AE101" i="1"/>
  <c r="AE100" i="1"/>
  <c r="AE99" i="1"/>
  <c r="AE98" i="1"/>
  <c r="AE97" i="1"/>
  <c r="AE95" i="1"/>
  <c r="AE94" i="1"/>
  <c r="AE93" i="1"/>
  <c r="AE92" i="1"/>
  <c r="AE91" i="1"/>
  <c r="AE90" i="1"/>
  <c r="AE88" i="1"/>
  <c r="AE87" i="1"/>
  <c r="AE86" i="1"/>
  <c r="AE85" i="1"/>
  <c r="AE84" i="1"/>
  <c r="AE83" i="1"/>
  <c r="AE81" i="1"/>
  <c r="AE80" i="1"/>
  <c r="AE79" i="1"/>
  <c r="AE78" i="1"/>
  <c r="AE77" i="1"/>
  <c r="AE75" i="1"/>
  <c r="AE74" i="1"/>
  <c r="AE73" i="1"/>
  <c r="AE72" i="1"/>
  <c r="AE71" i="1"/>
  <c r="AE69" i="1"/>
  <c r="AE68" i="1"/>
  <c r="AE67" i="1"/>
  <c r="AE66" i="1"/>
  <c r="AE65" i="1"/>
  <c r="AE63" i="1"/>
  <c r="AE62" i="1"/>
  <c r="AE61" i="1"/>
  <c r="AE60" i="1"/>
  <c r="AE59" i="1"/>
  <c r="AE57" i="1"/>
  <c r="AE56" i="1"/>
  <c r="AE135" i="1" s="1"/>
  <c r="AE55" i="1"/>
  <c r="AE134" i="1" s="1"/>
  <c r="AE54" i="1"/>
  <c r="AE133" i="1" s="1"/>
  <c r="AE53" i="1"/>
  <c r="AE132" i="1" s="1"/>
  <c r="AE50" i="1"/>
  <c r="AE49" i="1"/>
  <c r="AE48" i="1"/>
  <c r="AE47" i="1"/>
  <c r="AE46" i="1"/>
  <c r="AE44" i="1"/>
  <c r="AE43" i="1"/>
  <c r="AE42" i="1"/>
  <c r="AE41" i="1"/>
  <c r="AE40" i="1"/>
  <c r="AE38" i="1"/>
  <c r="AE37" i="1"/>
  <c r="AE36" i="1"/>
  <c r="AE35" i="1"/>
  <c r="AE34" i="1"/>
  <c r="AE31" i="1"/>
  <c r="AE30" i="1"/>
  <c r="AE29" i="1"/>
  <c r="AE28" i="1"/>
  <c r="AE26" i="1"/>
  <c r="AE25" i="1"/>
  <c r="AE24" i="1"/>
  <c r="AE23" i="1"/>
  <c r="AE22" i="1"/>
  <c r="AE20" i="1"/>
  <c r="AE19" i="1"/>
  <c r="AE18" i="1"/>
  <c r="AE17" i="1"/>
  <c r="AE16" i="1"/>
  <c r="AE14" i="1"/>
  <c r="AE13" i="1"/>
  <c r="AE12" i="1"/>
  <c r="AE11" i="1"/>
  <c r="AE10" i="1"/>
  <c r="AE8" i="1"/>
  <c r="AE7" i="1"/>
  <c r="AE6" i="1"/>
  <c r="AE5" i="1"/>
  <c r="AA129" i="1"/>
  <c r="AA128" i="1"/>
  <c r="AA127" i="1"/>
  <c r="AA126" i="1"/>
  <c r="AA125" i="1"/>
  <c r="AA123" i="1"/>
  <c r="AA122" i="1"/>
  <c r="AA121" i="1"/>
  <c r="AA120" i="1"/>
  <c r="AA119" i="1"/>
  <c r="AA118" i="1"/>
  <c r="AA116" i="1"/>
  <c r="AA115" i="1"/>
  <c r="AA114" i="1"/>
  <c r="AA113" i="1"/>
  <c r="AA112" i="1"/>
  <c r="AA111" i="1"/>
  <c r="AA109" i="1"/>
  <c r="AA108" i="1"/>
  <c r="AA107" i="1"/>
  <c r="AA106" i="1"/>
  <c r="AA105" i="1"/>
  <c r="AA104" i="1"/>
  <c r="AA102" i="1"/>
  <c r="AA101" i="1"/>
  <c r="AA100" i="1"/>
  <c r="AA99" i="1"/>
  <c r="AA98" i="1"/>
  <c r="AA97" i="1"/>
  <c r="AA95" i="1"/>
  <c r="AA94" i="1"/>
  <c r="AA93" i="1"/>
  <c r="AA92" i="1"/>
  <c r="AA91" i="1"/>
  <c r="AA90" i="1"/>
  <c r="AA88" i="1"/>
  <c r="AA87" i="1"/>
  <c r="AA86" i="1"/>
  <c r="AA85" i="1"/>
  <c r="AA84" i="1"/>
  <c r="AA83" i="1"/>
  <c r="AA81" i="1"/>
  <c r="AA80" i="1"/>
  <c r="AA79" i="1"/>
  <c r="AA78" i="1"/>
  <c r="AA77" i="1"/>
  <c r="AA75" i="1"/>
  <c r="AA74" i="1"/>
  <c r="AA73" i="1"/>
  <c r="AA72" i="1"/>
  <c r="AA71" i="1"/>
  <c r="AA69" i="1"/>
  <c r="AA68" i="1"/>
  <c r="AA67" i="1"/>
  <c r="AA66" i="1"/>
  <c r="AA65" i="1"/>
  <c r="AA63" i="1"/>
  <c r="AA62" i="1"/>
  <c r="AA61" i="1"/>
  <c r="AA60" i="1"/>
  <c r="AA59" i="1"/>
  <c r="AA57" i="1"/>
  <c r="AA136" i="1" s="1"/>
  <c r="AA56" i="1"/>
  <c r="AA135" i="1" s="1"/>
  <c r="AA55" i="1"/>
  <c r="AA134" i="1" s="1"/>
  <c r="AA54" i="1"/>
  <c r="AA53" i="1"/>
  <c r="AA132" i="1" s="1"/>
  <c r="AA50" i="1"/>
  <c r="AA49" i="1"/>
  <c r="AA48" i="1"/>
  <c r="AA47" i="1"/>
  <c r="AA46" i="1"/>
  <c r="AA44" i="1"/>
  <c r="AA43" i="1"/>
  <c r="AA42" i="1"/>
  <c r="AA41" i="1"/>
  <c r="AA40" i="1"/>
  <c r="AA38" i="1"/>
  <c r="AA37" i="1"/>
  <c r="AA36" i="1"/>
  <c r="AA35" i="1"/>
  <c r="AA34" i="1"/>
  <c r="AA32" i="1"/>
  <c r="AA31" i="1"/>
  <c r="AA30" i="1"/>
  <c r="AA29" i="1"/>
  <c r="AA28" i="1"/>
  <c r="AA26" i="1"/>
  <c r="AA25" i="1"/>
  <c r="AA24" i="1"/>
  <c r="AA23" i="1"/>
  <c r="AA22" i="1"/>
  <c r="AA20" i="1"/>
  <c r="AA19" i="1"/>
  <c r="AA18" i="1"/>
  <c r="AA17" i="1"/>
  <c r="AA16" i="1"/>
  <c r="AA14" i="1"/>
  <c r="AA13" i="1"/>
  <c r="AA12" i="1"/>
  <c r="AA11" i="1"/>
  <c r="AA10" i="1"/>
  <c r="AA8" i="1"/>
  <c r="AA7" i="1"/>
  <c r="AA6" i="1"/>
  <c r="AA5" i="1"/>
  <c r="T129" i="1"/>
  <c r="T128" i="1"/>
  <c r="T127" i="1"/>
  <c r="T126" i="1"/>
  <c r="T125" i="1"/>
  <c r="T135" i="1" s="1"/>
  <c r="T123" i="1"/>
  <c r="T122" i="1"/>
  <c r="T121" i="1"/>
  <c r="T120" i="1"/>
  <c r="T119" i="1"/>
  <c r="T118" i="1"/>
  <c r="T116" i="1"/>
  <c r="T115" i="1"/>
  <c r="T114" i="1"/>
  <c r="T113" i="1"/>
  <c r="T112" i="1"/>
  <c r="T111" i="1"/>
  <c r="T109" i="1"/>
  <c r="T108" i="1"/>
  <c r="T107" i="1"/>
  <c r="T106" i="1"/>
  <c r="T105" i="1"/>
  <c r="T104" i="1"/>
  <c r="T102" i="1"/>
  <c r="T101" i="1"/>
  <c r="T100" i="1"/>
  <c r="T99" i="1"/>
  <c r="T98" i="1"/>
  <c r="T97" i="1"/>
  <c r="T95" i="1"/>
  <c r="T94" i="1"/>
  <c r="T93" i="1"/>
  <c r="T92" i="1"/>
  <c r="T91" i="1"/>
  <c r="T90" i="1"/>
  <c r="T88" i="1"/>
  <c r="T87" i="1"/>
  <c r="T86" i="1"/>
  <c r="T85" i="1"/>
  <c r="T84" i="1"/>
  <c r="T83" i="1"/>
  <c r="T81" i="1"/>
  <c r="T80" i="1"/>
  <c r="T79" i="1"/>
  <c r="T78" i="1"/>
  <c r="T77" i="1"/>
  <c r="T75" i="1"/>
  <c r="T74" i="1"/>
  <c r="T73" i="1"/>
  <c r="T72" i="1"/>
  <c r="T71" i="1"/>
  <c r="T69" i="1"/>
  <c r="T68" i="1"/>
  <c r="T67" i="1"/>
  <c r="T66" i="1"/>
  <c r="T65" i="1"/>
  <c r="T63" i="1"/>
  <c r="T62" i="1"/>
  <c r="T61" i="1"/>
  <c r="T60" i="1"/>
  <c r="T59" i="1"/>
  <c r="T57" i="1"/>
  <c r="T136" i="1" s="1"/>
  <c r="T56" i="1"/>
  <c r="T55" i="1"/>
  <c r="T54" i="1"/>
  <c r="T53" i="1"/>
  <c r="T132" i="1" s="1"/>
  <c r="T52" i="1"/>
  <c r="T50" i="1"/>
  <c r="T49" i="1"/>
  <c r="T48" i="1"/>
  <c r="T47" i="1"/>
  <c r="T46" i="1"/>
  <c r="T44" i="1"/>
  <c r="T43" i="1"/>
  <c r="T42" i="1"/>
  <c r="T41" i="1"/>
  <c r="T40" i="1"/>
  <c r="T38" i="1"/>
  <c r="T37" i="1"/>
  <c r="T36" i="1"/>
  <c r="T35" i="1"/>
  <c r="T34" i="1"/>
  <c r="T32" i="1"/>
  <c r="T31" i="1"/>
  <c r="T30" i="1"/>
  <c r="T29" i="1"/>
  <c r="T28" i="1"/>
  <c r="T26" i="1"/>
  <c r="T25" i="1"/>
  <c r="T24" i="1"/>
  <c r="T23" i="1"/>
  <c r="T22" i="1"/>
  <c r="T20" i="1"/>
  <c r="T19" i="1"/>
  <c r="T18" i="1"/>
  <c r="T17" i="1"/>
  <c r="T16" i="1"/>
  <c r="T14" i="1"/>
  <c r="T13" i="1"/>
  <c r="T12" i="1"/>
  <c r="T11" i="1"/>
  <c r="T10" i="1"/>
  <c r="T8" i="1"/>
  <c r="T7" i="1"/>
  <c r="T6" i="1"/>
  <c r="T5" i="1"/>
  <c r="T4" i="1"/>
  <c r="P129" i="1"/>
  <c r="P128" i="1"/>
  <c r="P127" i="1"/>
  <c r="P126" i="1"/>
  <c r="P125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5" i="1"/>
  <c r="P94" i="1"/>
  <c r="P93" i="1"/>
  <c r="P92" i="1"/>
  <c r="P91" i="1"/>
  <c r="P90" i="1"/>
  <c r="P88" i="1"/>
  <c r="P87" i="1"/>
  <c r="P86" i="1"/>
  <c r="P85" i="1"/>
  <c r="P84" i="1"/>
  <c r="P83" i="1"/>
  <c r="P81" i="1"/>
  <c r="P80" i="1"/>
  <c r="P79" i="1"/>
  <c r="P78" i="1"/>
  <c r="P77" i="1"/>
  <c r="P75" i="1"/>
  <c r="P74" i="1"/>
  <c r="P73" i="1"/>
  <c r="P72" i="1"/>
  <c r="P71" i="1"/>
  <c r="P69" i="1"/>
  <c r="P68" i="1"/>
  <c r="P67" i="1"/>
  <c r="P66" i="1"/>
  <c r="P65" i="1"/>
  <c r="P63" i="1"/>
  <c r="P62" i="1"/>
  <c r="P61" i="1"/>
  <c r="P60" i="1"/>
  <c r="P59" i="1"/>
  <c r="P57" i="1"/>
  <c r="P56" i="1"/>
  <c r="P55" i="1"/>
  <c r="P134" i="1" s="1"/>
  <c r="P54" i="1"/>
  <c r="P133" i="1" s="1"/>
  <c r="P53" i="1"/>
  <c r="P132" i="1" s="1"/>
  <c r="P52" i="1"/>
  <c r="P50" i="1"/>
  <c r="P49" i="1"/>
  <c r="P48" i="1"/>
  <c r="P47" i="1"/>
  <c r="P46" i="1"/>
  <c r="P44" i="1"/>
  <c r="P43" i="1"/>
  <c r="P42" i="1"/>
  <c r="P41" i="1"/>
  <c r="P40" i="1"/>
  <c r="P38" i="1"/>
  <c r="P37" i="1"/>
  <c r="P36" i="1"/>
  <c r="P35" i="1"/>
  <c r="P34" i="1"/>
  <c r="P32" i="1"/>
  <c r="P31" i="1"/>
  <c r="P30" i="1"/>
  <c r="P29" i="1"/>
  <c r="P28" i="1"/>
  <c r="P26" i="1"/>
  <c r="P25" i="1"/>
  <c r="P24" i="1"/>
  <c r="P23" i="1"/>
  <c r="P22" i="1"/>
  <c r="P20" i="1"/>
  <c r="P19" i="1"/>
  <c r="P18" i="1"/>
  <c r="P17" i="1"/>
  <c r="P16" i="1"/>
  <c r="P14" i="1"/>
  <c r="P13" i="1"/>
  <c r="P12" i="1"/>
  <c r="P11" i="1"/>
  <c r="P10" i="1"/>
  <c r="P8" i="1"/>
  <c r="P7" i="1"/>
  <c r="P6" i="1"/>
  <c r="P5" i="1"/>
  <c r="P4" i="1"/>
  <c r="AA4" i="1"/>
  <c r="AE4" i="1"/>
  <c r="AE136" i="1"/>
  <c r="AA133" i="1"/>
  <c r="Z118" i="1"/>
  <c r="AD118" i="1"/>
  <c r="AD111" i="1"/>
  <c r="Z111" i="1"/>
  <c r="Z104" i="1"/>
  <c r="AD104" i="1"/>
  <c r="AD97" i="1"/>
  <c r="Z97" i="1"/>
  <c r="Z90" i="1"/>
  <c r="AD90" i="1"/>
  <c r="AD83" i="1"/>
  <c r="Z83" i="1"/>
  <c r="AD52" i="1"/>
  <c r="AE52" i="1" s="1"/>
  <c r="Z52" i="1"/>
  <c r="AA52" i="1" s="1"/>
  <c r="AD22" i="1"/>
  <c r="AD28" i="1"/>
  <c r="AD34" i="1"/>
  <c r="AD40" i="1"/>
  <c r="AD46" i="1"/>
  <c r="AD59" i="1"/>
  <c r="AD65" i="1"/>
  <c r="AD71" i="1"/>
  <c r="AD77" i="1"/>
  <c r="AD125" i="1"/>
  <c r="Z125" i="1"/>
  <c r="Z77" i="1"/>
  <c r="Z71" i="1"/>
  <c r="Z65" i="1"/>
  <c r="Z59" i="1"/>
  <c r="Z46" i="1"/>
  <c r="Z40" i="1"/>
  <c r="AD16" i="1"/>
  <c r="Z34" i="1"/>
  <c r="Z28" i="1"/>
  <c r="Z22" i="1"/>
  <c r="Z16" i="1"/>
  <c r="AD10" i="1"/>
  <c r="Z10" i="1"/>
  <c r="AJ135" i="1"/>
  <c r="AA138" i="1" l="1"/>
  <c r="P138" i="1"/>
  <c r="T138" i="1"/>
  <c r="AW139" i="1"/>
  <c r="AJ125" i="1"/>
  <c r="AN88" i="1"/>
  <c r="AN86" i="1"/>
  <c r="AN85" i="1"/>
  <c r="AN84" i="1"/>
  <c r="AJ88" i="1"/>
  <c r="AJ86" i="1"/>
  <c r="AJ85" i="1"/>
  <c r="AK85" i="1" s="1"/>
  <c r="AJ84" i="1"/>
  <c r="AJ57" i="1"/>
  <c r="AL57" i="1" s="1"/>
  <c r="AJ55" i="1"/>
  <c r="AJ52" i="1" s="1"/>
  <c r="AJ54" i="1"/>
  <c r="AJ53" i="1"/>
  <c r="AJ134" i="1"/>
  <c r="AN125" i="1"/>
  <c r="AO125" i="1" s="1"/>
  <c r="AK125" i="1"/>
  <c r="AN118" i="1"/>
  <c r="AJ118" i="1"/>
  <c r="AN111" i="1"/>
  <c r="AO111" i="1" s="1"/>
  <c r="AJ111" i="1"/>
  <c r="AK111" i="1" s="1"/>
  <c r="AN104" i="1"/>
  <c r="AJ104" i="1"/>
  <c r="AK104" i="1" s="1"/>
  <c r="AN97" i="1"/>
  <c r="AJ97" i="1"/>
  <c r="AN90" i="1"/>
  <c r="AJ90" i="1"/>
  <c r="AN83" i="1"/>
  <c r="AO83" i="1" s="1"/>
  <c r="AJ83" i="1"/>
  <c r="AK83" i="1" s="1"/>
  <c r="AN77" i="1"/>
  <c r="AJ77" i="1"/>
  <c r="AN71" i="1"/>
  <c r="AO71" i="1" s="1"/>
  <c r="AJ71" i="1"/>
  <c r="AJ59" i="1"/>
  <c r="AN59" i="1"/>
  <c r="AO59" i="1" s="1"/>
  <c r="AN52" i="1"/>
  <c r="AN46" i="1"/>
  <c r="AJ46" i="1"/>
  <c r="AO129" i="1"/>
  <c r="AO128" i="1"/>
  <c r="AO127" i="1"/>
  <c r="AO126" i="1"/>
  <c r="AO123" i="1"/>
  <c r="AO122" i="1"/>
  <c r="AO121" i="1"/>
  <c r="AO120" i="1"/>
  <c r="AO119" i="1"/>
  <c r="AO118" i="1"/>
  <c r="AO116" i="1"/>
  <c r="AO115" i="1"/>
  <c r="AO114" i="1"/>
  <c r="AO113" i="1"/>
  <c r="AO112" i="1"/>
  <c r="AO109" i="1"/>
  <c r="AO108" i="1"/>
  <c r="AO107" i="1"/>
  <c r="AO106" i="1"/>
  <c r="AO105" i="1"/>
  <c r="AO104" i="1"/>
  <c r="AO102" i="1"/>
  <c r="AO101" i="1"/>
  <c r="AO100" i="1"/>
  <c r="AO99" i="1"/>
  <c r="AO98" i="1"/>
  <c r="AO97" i="1"/>
  <c r="AO95" i="1"/>
  <c r="AO94" i="1"/>
  <c r="AO93" i="1"/>
  <c r="AO92" i="1"/>
  <c r="AO91" i="1"/>
  <c r="AO90" i="1"/>
  <c r="AO88" i="1"/>
  <c r="AO87" i="1"/>
  <c r="AO86" i="1"/>
  <c r="AO85" i="1"/>
  <c r="AO84" i="1"/>
  <c r="AO81" i="1"/>
  <c r="AO80" i="1"/>
  <c r="AO79" i="1"/>
  <c r="AO78" i="1"/>
  <c r="AO77" i="1"/>
  <c r="AO75" i="1"/>
  <c r="AO74" i="1"/>
  <c r="AO73" i="1"/>
  <c r="AO72" i="1"/>
  <c r="AO69" i="1"/>
  <c r="AO68" i="1"/>
  <c r="AO67" i="1"/>
  <c r="AO66" i="1"/>
  <c r="AO65" i="1"/>
  <c r="AO63" i="1"/>
  <c r="AO62" i="1"/>
  <c r="AO61" i="1"/>
  <c r="AO60" i="1"/>
  <c r="AO57" i="1"/>
  <c r="AO56" i="1"/>
  <c r="AO55" i="1"/>
  <c r="AO54" i="1"/>
  <c r="AO53" i="1"/>
  <c r="AO50" i="1"/>
  <c r="AO49" i="1"/>
  <c r="AO48" i="1"/>
  <c r="AO47" i="1"/>
  <c r="AO46" i="1"/>
  <c r="AO44" i="1"/>
  <c r="AO43" i="1"/>
  <c r="AO42" i="1"/>
  <c r="AO41" i="1"/>
  <c r="AO40" i="1"/>
  <c r="AO38" i="1"/>
  <c r="AO37" i="1"/>
  <c r="AO36" i="1"/>
  <c r="AO35" i="1"/>
  <c r="AO34" i="1"/>
  <c r="AO32" i="1"/>
  <c r="AO31" i="1"/>
  <c r="AO30" i="1"/>
  <c r="AO29" i="1"/>
  <c r="AO28" i="1"/>
  <c r="AO26" i="1"/>
  <c r="AO25" i="1"/>
  <c r="AO24" i="1"/>
  <c r="AO23" i="1"/>
  <c r="AO22" i="1"/>
  <c r="AO20" i="1"/>
  <c r="AO19" i="1"/>
  <c r="AO18" i="1"/>
  <c r="AO17" i="1"/>
  <c r="AO16" i="1"/>
  <c r="AO14" i="1"/>
  <c r="AO13" i="1"/>
  <c r="AO12" i="1"/>
  <c r="AO11" i="1"/>
  <c r="AO10" i="1"/>
  <c r="AO8" i="1"/>
  <c r="AO7" i="1"/>
  <c r="AO6" i="1"/>
  <c r="AK129" i="1"/>
  <c r="AK128" i="1"/>
  <c r="AK127" i="1"/>
  <c r="AK126" i="1"/>
  <c r="AK123" i="1"/>
  <c r="AK122" i="1"/>
  <c r="AK121" i="1"/>
  <c r="AK120" i="1"/>
  <c r="AK119" i="1"/>
  <c r="AK118" i="1"/>
  <c r="AK116" i="1"/>
  <c r="AK115" i="1"/>
  <c r="AK114" i="1"/>
  <c r="AK113" i="1"/>
  <c r="AK112" i="1"/>
  <c r="AK109" i="1"/>
  <c r="AK108" i="1"/>
  <c r="AK107" i="1"/>
  <c r="AK106" i="1"/>
  <c r="AK105" i="1"/>
  <c r="AK102" i="1"/>
  <c r="AK101" i="1"/>
  <c r="AK100" i="1"/>
  <c r="AK99" i="1"/>
  <c r="AK98" i="1"/>
  <c r="AK97" i="1"/>
  <c r="AK95" i="1"/>
  <c r="AK94" i="1"/>
  <c r="AK93" i="1"/>
  <c r="AK92" i="1"/>
  <c r="AK91" i="1"/>
  <c r="AK90" i="1"/>
  <c r="AK88" i="1"/>
  <c r="AK87" i="1"/>
  <c r="AK86" i="1"/>
  <c r="AK84" i="1"/>
  <c r="AK81" i="1"/>
  <c r="AK80" i="1"/>
  <c r="AK79" i="1"/>
  <c r="AK78" i="1"/>
  <c r="AK77" i="1"/>
  <c r="AK75" i="1"/>
  <c r="AK74" i="1"/>
  <c r="AK73" i="1"/>
  <c r="AK72" i="1"/>
  <c r="AK71" i="1"/>
  <c r="AK69" i="1"/>
  <c r="AK68" i="1"/>
  <c r="AK67" i="1"/>
  <c r="AK66" i="1"/>
  <c r="AK65" i="1"/>
  <c r="AK63" i="1"/>
  <c r="AK62" i="1"/>
  <c r="AK61" i="1"/>
  <c r="AK60" i="1"/>
  <c r="AK59" i="1"/>
  <c r="AK57" i="1"/>
  <c r="AK56" i="1"/>
  <c r="AK55" i="1"/>
  <c r="AK54" i="1"/>
  <c r="AK53" i="1"/>
  <c r="AK50" i="1"/>
  <c r="AK49" i="1"/>
  <c r="AK48" i="1"/>
  <c r="AK47" i="1"/>
  <c r="AK46" i="1"/>
  <c r="AK44" i="1"/>
  <c r="AK43" i="1"/>
  <c r="AK42" i="1"/>
  <c r="AK41" i="1"/>
  <c r="AK40" i="1"/>
  <c r="AK38" i="1"/>
  <c r="AK37" i="1"/>
  <c r="AK36" i="1"/>
  <c r="AK35" i="1"/>
  <c r="AK34" i="1"/>
  <c r="AK32" i="1"/>
  <c r="AK31" i="1"/>
  <c r="AK30" i="1"/>
  <c r="AK29" i="1"/>
  <c r="AK28" i="1"/>
  <c r="AK26" i="1"/>
  <c r="AK25" i="1"/>
  <c r="AK24" i="1"/>
  <c r="AK23" i="1"/>
  <c r="AK22" i="1"/>
  <c r="AK20" i="1"/>
  <c r="AK19" i="1"/>
  <c r="AK18" i="1"/>
  <c r="AK17" i="1"/>
  <c r="AK16" i="1"/>
  <c r="AK14" i="1"/>
  <c r="AK13" i="1"/>
  <c r="AK12" i="1"/>
  <c r="AK11" i="1"/>
  <c r="AK10" i="1"/>
  <c r="AK8" i="1"/>
  <c r="AK7" i="1"/>
  <c r="AK6" i="1"/>
  <c r="AK5" i="1"/>
  <c r="AO4" i="1"/>
  <c r="AJ4" i="1"/>
  <c r="Z4" i="1"/>
  <c r="AB4" i="1" s="1"/>
  <c r="Q94" i="1"/>
  <c r="AJ136" i="1" l="1"/>
  <c r="AL136" i="1" s="1"/>
  <c r="AL4" i="1"/>
  <c r="AK4" i="1"/>
  <c r="AK52" i="1"/>
  <c r="AL52" i="1"/>
  <c r="AJ138" i="1"/>
  <c r="AL138" i="1" s="1"/>
  <c r="AO52" i="1"/>
  <c r="AP52" i="1"/>
  <c r="AN4" i="1" l="1"/>
  <c r="AO5" i="1"/>
  <c r="AJ10" i="1"/>
  <c r="AN10" i="1"/>
  <c r="AJ16" i="1"/>
  <c r="AN16" i="1"/>
  <c r="AJ22" i="1"/>
  <c r="AN22" i="1"/>
  <c r="AJ28" i="1"/>
  <c r="AN28" i="1"/>
  <c r="AJ34" i="1"/>
  <c r="AN34" i="1"/>
  <c r="AJ40" i="1"/>
  <c r="AN40" i="1"/>
  <c r="AJ65" i="1"/>
  <c r="AN65" i="1"/>
  <c r="AO132" i="1"/>
  <c r="AO133" i="1"/>
  <c r="AO134" i="1"/>
  <c r="AO135" i="1"/>
  <c r="AO136" i="1"/>
  <c r="AK133" i="1"/>
  <c r="AK134" i="1"/>
  <c r="AK135" i="1"/>
  <c r="AK136" i="1"/>
  <c r="AK138" i="1" s="1"/>
  <c r="AO138" i="1" l="1"/>
  <c r="AN136" i="1"/>
  <c r="AP136" i="1" s="1"/>
  <c r="AN135" i="1"/>
  <c r="AN134" i="1"/>
  <c r="AP134" i="1" s="1"/>
  <c r="AN133" i="1"/>
  <c r="AP133" i="1" s="1"/>
  <c r="AJ133" i="1"/>
  <c r="AN132" i="1"/>
  <c r="AJ132" i="1"/>
  <c r="AN138" i="1" l="1"/>
  <c r="AP132" i="1"/>
  <c r="O136" i="1"/>
  <c r="AP138" i="1" l="1"/>
  <c r="AN139" i="1"/>
  <c r="B84" i="1"/>
  <c r="B57" i="1"/>
  <c r="B10" i="1"/>
  <c r="AF129" i="1" l="1"/>
  <c r="AF128" i="1"/>
  <c r="AF127" i="1"/>
  <c r="AF126" i="1"/>
  <c r="AF123" i="1"/>
  <c r="AF122" i="1"/>
  <c r="AF121" i="1"/>
  <c r="AF120" i="1"/>
  <c r="AF119" i="1"/>
  <c r="AF116" i="1"/>
  <c r="AF115" i="1"/>
  <c r="AF114" i="1"/>
  <c r="AF113" i="1"/>
  <c r="AF112" i="1"/>
  <c r="AF109" i="1"/>
  <c r="AF108" i="1"/>
  <c r="AF107" i="1"/>
  <c r="AF106" i="1"/>
  <c r="AF105" i="1"/>
  <c r="AF102" i="1"/>
  <c r="AF101" i="1"/>
  <c r="AF100" i="1"/>
  <c r="AF99" i="1"/>
  <c r="AF98" i="1"/>
  <c r="AF95" i="1"/>
  <c r="AF94" i="1"/>
  <c r="AF93" i="1"/>
  <c r="AF92" i="1"/>
  <c r="AF91" i="1"/>
  <c r="AF87" i="1"/>
  <c r="AF84" i="1"/>
  <c r="AF81" i="1"/>
  <c r="AF80" i="1"/>
  <c r="AF79" i="1"/>
  <c r="AF78" i="1"/>
  <c r="AF74" i="1"/>
  <c r="AF73" i="1"/>
  <c r="AF72" i="1"/>
  <c r="AF68" i="1"/>
  <c r="AF67" i="1"/>
  <c r="AF66" i="1"/>
  <c r="AF63" i="1"/>
  <c r="AF62" i="1"/>
  <c r="AF61" i="1"/>
  <c r="AF60" i="1"/>
  <c r="AF56" i="1"/>
  <c r="AF50" i="1"/>
  <c r="AF48" i="1"/>
  <c r="AF47" i="1"/>
  <c r="AF43" i="1"/>
  <c r="AF42" i="1"/>
  <c r="AF41" i="1"/>
  <c r="AF37" i="1"/>
  <c r="AF36" i="1"/>
  <c r="AF35" i="1"/>
  <c r="AF31" i="1"/>
  <c r="AF30" i="1"/>
  <c r="AF29" i="1"/>
  <c r="AF25" i="1"/>
  <c r="AF24" i="1"/>
  <c r="AF23" i="1"/>
  <c r="AF19" i="1"/>
  <c r="AF18" i="1"/>
  <c r="AF17" i="1"/>
  <c r="AF13" i="1"/>
  <c r="AF12" i="1"/>
  <c r="AF11" i="1"/>
  <c r="AF10" i="1"/>
  <c r="AF7" i="1"/>
  <c r="AF6" i="1"/>
  <c r="AF5" i="1"/>
  <c r="AB129" i="1"/>
  <c r="AB128" i="1"/>
  <c r="AB127" i="1"/>
  <c r="AB126" i="1"/>
  <c r="AB123" i="1"/>
  <c r="AB122" i="1"/>
  <c r="AB121" i="1"/>
  <c r="AB120" i="1"/>
  <c r="AB119" i="1"/>
  <c r="AB116" i="1"/>
  <c r="AB115" i="1"/>
  <c r="AB114" i="1"/>
  <c r="AB113" i="1"/>
  <c r="AB112" i="1"/>
  <c r="AB109" i="1"/>
  <c r="AB108" i="1"/>
  <c r="AB107" i="1"/>
  <c r="AB106" i="1"/>
  <c r="AB105" i="1"/>
  <c r="AB102" i="1"/>
  <c r="AB101" i="1"/>
  <c r="AB100" i="1"/>
  <c r="AB99" i="1"/>
  <c r="AB98" i="1"/>
  <c r="AB95" i="1"/>
  <c r="AB94" i="1"/>
  <c r="AB93" i="1"/>
  <c r="AB92" i="1"/>
  <c r="AB91" i="1"/>
  <c r="AB87" i="1"/>
  <c r="AB84" i="1"/>
  <c r="AB81" i="1"/>
  <c r="AB80" i="1"/>
  <c r="AB79" i="1"/>
  <c r="AB78" i="1"/>
  <c r="AB74" i="1"/>
  <c r="AB73" i="1"/>
  <c r="AB72" i="1"/>
  <c r="AB68" i="1"/>
  <c r="AB67" i="1"/>
  <c r="AB66" i="1"/>
  <c r="AB63" i="1"/>
  <c r="AB62" i="1"/>
  <c r="AB61" i="1"/>
  <c r="AB60" i="1"/>
  <c r="AB56" i="1"/>
  <c r="AB50" i="1"/>
  <c r="AB48" i="1"/>
  <c r="AB47" i="1"/>
  <c r="AB43" i="1"/>
  <c r="AB42" i="1"/>
  <c r="AB41" i="1"/>
  <c r="AB37" i="1"/>
  <c r="AB36" i="1"/>
  <c r="AB35" i="1"/>
  <c r="AB31" i="1"/>
  <c r="AB30" i="1"/>
  <c r="AB29" i="1"/>
  <c r="AB25" i="1"/>
  <c r="AB24" i="1"/>
  <c r="AB23" i="1"/>
  <c r="AB19" i="1"/>
  <c r="AB18" i="1"/>
  <c r="AB17" i="1"/>
  <c r="AB13" i="1"/>
  <c r="AB12" i="1"/>
  <c r="AB11" i="1"/>
  <c r="AB10" i="1"/>
  <c r="AB7" i="1"/>
  <c r="AB6" i="1"/>
  <c r="AB5" i="1"/>
  <c r="O135" i="1" l="1"/>
  <c r="AD136" i="1" l="1"/>
  <c r="AD135" i="1"/>
  <c r="AD134" i="1"/>
  <c r="AD133" i="1"/>
  <c r="AD132" i="1"/>
  <c r="Z135" i="1"/>
  <c r="Z134" i="1"/>
  <c r="Z133" i="1"/>
  <c r="Z132" i="1"/>
  <c r="S136" i="1"/>
  <c r="S135" i="1"/>
  <c r="S134" i="1"/>
  <c r="S133" i="1"/>
  <c r="S132" i="1"/>
  <c r="O134" i="1"/>
  <c r="O133" i="1"/>
  <c r="O132" i="1"/>
  <c r="U129" i="1"/>
  <c r="U128" i="1"/>
  <c r="U127" i="1"/>
  <c r="U126" i="1"/>
  <c r="U123" i="1"/>
  <c r="U122" i="1"/>
  <c r="U121" i="1"/>
  <c r="U120" i="1"/>
  <c r="U119" i="1"/>
  <c r="U116" i="1"/>
  <c r="U115" i="1"/>
  <c r="U114" i="1"/>
  <c r="U113" i="1"/>
  <c r="U112" i="1"/>
  <c r="U109" i="1"/>
  <c r="U108" i="1"/>
  <c r="U107" i="1"/>
  <c r="U106" i="1"/>
  <c r="U105" i="1"/>
  <c r="U102" i="1"/>
  <c r="U101" i="1"/>
  <c r="U100" i="1"/>
  <c r="U99" i="1"/>
  <c r="U98" i="1"/>
  <c r="U95" i="1"/>
  <c r="U94" i="1"/>
  <c r="U93" i="1"/>
  <c r="U92" i="1"/>
  <c r="U91" i="1"/>
  <c r="U87" i="1"/>
  <c r="U84" i="1"/>
  <c r="U81" i="1"/>
  <c r="U80" i="1"/>
  <c r="U79" i="1"/>
  <c r="U78" i="1"/>
  <c r="U74" i="1"/>
  <c r="U73" i="1"/>
  <c r="U72" i="1"/>
  <c r="U68" i="1"/>
  <c r="U67" i="1"/>
  <c r="U66" i="1"/>
  <c r="U63" i="1"/>
  <c r="U62" i="1"/>
  <c r="U61" i="1"/>
  <c r="U60" i="1"/>
  <c r="U56" i="1"/>
  <c r="U50" i="1"/>
  <c r="U48" i="1"/>
  <c r="U47" i="1"/>
  <c r="U43" i="1"/>
  <c r="U42" i="1"/>
  <c r="U41" i="1"/>
  <c r="U37" i="1"/>
  <c r="U36" i="1"/>
  <c r="U35" i="1"/>
  <c r="U31" i="1"/>
  <c r="U30" i="1"/>
  <c r="U29" i="1"/>
  <c r="U25" i="1"/>
  <c r="U24" i="1"/>
  <c r="U23" i="1"/>
  <c r="U19" i="1"/>
  <c r="U18" i="1"/>
  <c r="U17" i="1"/>
  <c r="U13" i="1"/>
  <c r="U12" i="1"/>
  <c r="U11" i="1"/>
  <c r="U10" i="1"/>
  <c r="U7" i="1"/>
  <c r="U6" i="1"/>
  <c r="U5" i="1"/>
  <c r="Q129" i="1"/>
  <c r="Q128" i="1"/>
  <c r="Q127" i="1"/>
  <c r="Q126" i="1"/>
  <c r="Q123" i="1"/>
  <c r="Q122" i="1"/>
  <c r="Q121" i="1"/>
  <c r="Q120" i="1"/>
  <c r="Q119" i="1"/>
  <c r="Q116" i="1"/>
  <c r="Q115" i="1"/>
  <c r="Q114" i="1"/>
  <c r="Q113" i="1"/>
  <c r="Q112" i="1"/>
  <c r="Q109" i="1"/>
  <c r="Q108" i="1"/>
  <c r="Q107" i="1"/>
  <c r="Q106" i="1"/>
  <c r="Q105" i="1"/>
  <c r="Q102" i="1"/>
  <c r="Q101" i="1"/>
  <c r="Q100" i="1"/>
  <c r="Q99" i="1"/>
  <c r="Q98" i="1"/>
  <c r="Q95" i="1"/>
  <c r="Q93" i="1"/>
  <c r="Q92" i="1"/>
  <c r="Q91" i="1"/>
  <c r="Q87" i="1"/>
  <c r="Q84" i="1"/>
  <c r="Q81" i="1"/>
  <c r="Q80" i="1"/>
  <c r="Q79" i="1"/>
  <c r="Q78" i="1"/>
  <c r="Q74" i="1"/>
  <c r="Q73" i="1"/>
  <c r="Q72" i="1"/>
  <c r="Q68" i="1"/>
  <c r="Q67" i="1"/>
  <c r="Q66" i="1"/>
  <c r="Q63" i="1"/>
  <c r="Q62" i="1"/>
  <c r="Q61" i="1"/>
  <c r="Q60" i="1"/>
  <c r="Q56" i="1"/>
  <c r="Q50" i="1"/>
  <c r="Q48" i="1"/>
  <c r="Q47" i="1"/>
  <c r="Q43" i="1"/>
  <c r="Q42" i="1"/>
  <c r="Q41" i="1"/>
  <c r="Q37" i="1"/>
  <c r="Q36" i="1"/>
  <c r="Q35" i="1"/>
  <c r="Q31" i="1"/>
  <c r="Q30" i="1"/>
  <c r="Q29" i="1"/>
  <c r="Q25" i="1"/>
  <c r="Q24" i="1"/>
  <c r="Q23" i="1"/>
  <c r="Q19" i="1"/>
  <c r="Q18" i="1"/>
  <c r="Q17" i="1"/>
  <c r="Q13" i="1"/>
  <c r="Q12" i="1"/>
  <c r="Q11" i="1"/>
  <c r="Q10" i="1"/>
  <c r="Q7" i="1"/>
  <c r="Q6" i="1"/>
  <c r="Q5" i="1"/>
  <c r="F11" i="1"/>
  <c r="H136" i="1"/>
  <c r="H134" i="1"/>
  <c r="H133" i="1"/>
  <c r="H132" i="1"/>
  <c r="J129" i="1"/>
  <c r="J128" i="1"/>
  <c r="J127" i="1"/>
  <c r="J126" i="1"/>
  <c r="J123" i="1"/>
  <c r="J122" i="1"/>
  <c r="J121" i="1"/>
  <c r="J120" i="1"/>
  <c r="J119" i="1"/>
  <c r="J116" i="1"/>
  <c r="J115" i="1"/>
  <c r="J114" i="1"/>
  <c r="J113" i="1"/>
  <c r="J112" i="1"/>
  <c r="J109" i="1"/>
  <c r="J108" i="1"/>
  <c r="J107" i="1"/>
  <c r="J106" i="1"/>
  <c r="J105" i="1"/>
  <c r="J102" i="1"/>
  <c r="J101" i="1"/>
  <c r="J100" i="1"/>
  <c r="J99" i="1"/>
  <c r="J98" i="1"/>
  <c r="J95" i="1"/>
  <c r="J94" i="1"/>
  <c r="J93" i="1"/>
  <c r="J92" i="1"/>
  <c r="J91" i="1"/>
  <c r="J87" i="1"/>
  <c r="J84" i="1"/>
  <c r="J81" i="1"/>
  <c r="J80" i="1"/>
  <c r="J79" i="1"/>
  <c r="J78" i="1"/>
  <c r="J74" i="1"/>
  <c r="J73" i="1"/>
  <c r="J72" i="1"/>
  <c r="J68" i="1"/>
  <c r="J67" i="1"/>
  <c r="J66" i="1"/>
  <c r="J63" i="1"/>
  <c r="J62" i="1"/>
  <c r="J61" i="1"/>
  <c r="J60" i="1"/>
  <c r="J56" i="1"/>
  <c r="J50" i="1"/>
  <c r="J48" i="1"/>
  <c r="J47" i="1"/>
  <c r="J43" i="1"/>
  <c r="J42" i="1"/>
  <c r="J41" i="1"/>
  <c r="J37" i="1"/>
  <c r="J36" i="1"/>
  <c r="J35" i="1"/>
  <c r="J31" i="1"/>
  <c r="J30" i="1"/>
  <c r="J29" i="1"/>
  <c r="J25" i="1"/>
  <c r="J24" i="1"/>
  <c r="J23" i="1"/>
  <c r="J19" i="1"/>
  <c r="J18" i="1"/>
  <c r="J17" i="1"/>
  <c r="J13" i="1"/>
  <c r="J12" i="1"/>
  <c r="J11" i="1"/>
  <c r="J7" i="1"/>
  <c r="J6" i="1"/>
  <c r="J5" i="1"/>
  <c r="H125" i="1"/>
  <c r="H135" i="1" s="1"/>
  <c r="D125" i="1"/>
  <c r="D135" i="1" s="1"/>
  <c r="H118" i="1"/>
  <c r="D118" i="1"/>
  <c r="H111" i="1"/>
  <c r="D111" i="1"/>
  <c r="H104" i="1"/>
  <c r="D104" i="1"/>
  <c r="H97" i="1"/>
  <c r="D97" i="1"/>
  <c r="H90" i="1"/>
  <c r="D90" i="1"/>
  <c r="H83" i="1"/>
  <c r="H52" i="1"/>
  <c r="H77" i="1"/>
  <c r="H71" i="1"/>
  <c r="H65" i="1"/>
  <c r="H59" i="1"/>
  <c r="H46" i="1"/>
  <c r="H40" i="1"/>
  <c r="H34" i="1"/>
  <c r="H28" i="1"/>
  <c r="H22" i="1"/>
  <c r="H16" i="1"/>
  <c r="H10" i="1"/>
  <c r="J10" i="1" s="1"/>
  <c r="H4" i="1"/>
  <c r="D77" i="1"/>
  <c r="D71" i="1"/>
  <c r="D65" i="1"/>
  <c r="D59" i="1"/>
  <c r="D46" i="1"/>
  <c r="D40" i="1"/>
  <c r="D34" i="1"/>
  <c r="D28" i="1"/>
  <c r="D22" i="1"/>
  <c r="D16" i="1"/>
  <c r="D10" i="1"/>
  <c r="F10" i="1" s="1"/>
  <c r="D4" i="1"/>
  <c r="D57" i="1"/>
  <c r="D55" i="1"/>
  <c r="D134" i="1" s="1"/>
  <c r="D54" i="1"/>
  <c r="D53" i="1"/>
  <c r="D88" i="1"/>
  <c r="D86" i="1"/>
  <c r="D85" i="1"/>
  <c r="D84" i="1"/>
  <c r="AD138" i="1" l="1"/>
  <c r="D133" i="1"/>
  <c r="D83" i="1"/>
  <c r="D52" i="1"/>
  <c r="D132" i="1"/>
  <c r="D136" i="1"/>
  <c r="D138" i="1"/>
  <c r="H138" i="1"/>
  <c r="S138" i="1"/>
  <c r="O138" i="1"/>
  <c r="Z138" i="1"/>
  <c r="B90" i="1"/>
  <c r="B97" i="1"/>
  <c r="B104" i="1"/>
  <c r="B111" i="1"/>
  <c r="J111" i="1" s="1"/>
  <c r="B118" i="1"/>
  <c r="J118" i="1" s="1"/>
  <c r="B125" i="1"/>
  <c r="B77" i="1"/>
  <c r="B71" i="1"/>
  <c r="F97" i="1"/>
  <c r="F71" i="1"/>
  <c r="B65" i="1"/>
  <c r="B59" i="1"/>
  <c r="B46" i="1"/>
  <c r="B40" i="1"/>
  <c r="F40" i="1" s="1"/>
  <c r="B34" i="1"/>
  <c r="B28" i="1"/>
  <c r="J28" i="1" s="1"/>
  <c r="B22" i="1"/>
  <c r="B16" i="1"/>
  <c r="F16" i="1" s="1"/>
  <c r="B4" i="1"/>
  <c r="F4" i="1" s="1"/>
  <c r="B55" i="1"/>
  <c r="B54" i="1"/>
  <c r="B53" i="1"/>
  <c r="B88" i="1"/>
  <c r="B86" i="1"/>
  <c r="K83" i="1"/>
  <c r="V83" i="1"/>
  <c r="AG83" i="1"/>
  <c r="F84" i="1"/>
  <c r="B85" i="1"/>
  <c r="F129" i="1"/>
  <c r="F128" i="1"/>
  <c r="F127" i="1"/>
  <c r="F126" i="1"/>
  <c r="F122" i="1"/>
  <c r="F121" i="1"/>
  <c r="F120" i="1"/>
  <c r="F119" i="1"/>
  <c r="F118" i="1"/>
  <c r="F115" i="1"/>
  <c r="F114" i="1"/>
  <c r="F113" i="1"/>
  <c r="F112" i="1"/>
  <c r="F108" i="1"/>
  <c r="F107" i="1"/>
  <c r="F106" i="1"/>
  <c r="F105" i="1"/>
  <c r="F101" i="1"/>
  <c r="F100" i="1"/>
  <c r="F99" i="1"/>
  <c r="F98" i="1"/>
  <c r="F94" i="1"/>
  <c r="F93" i="1"/>
  <c r="F92" i="1"/>
  <c r="F91" i="1"/>
  <c r="F87" i="1"/>
  <c r="F86" i="1"/>
  <c r="F85" i="1"/>
  <c r="F80" i="1"/>
  <c r="F79" i="1"/>
  <c r="F78" i="1"/>
  <c r="F74" i="1"/>
  <c r="F73" i="1"/>
  <c r="F72" i="1"/>
  <c r="F68" i="1"/>
  <c r="F67" i="1"/>
  <c r="F66" i="1"/>
  <c r="F62" i="1"/>
  <c r="F61" i="1"/>
  <c r="F60" i="1"/>
  <c r="F59" i="1"/>
  <c r="F56" i="1"/>
  <c r="F55" i="1"/>
  <c r="F54" i="1"/>
  <c r="F50" i="1"/>
  <c r="F48" i="1"/>
  <c r="F47" i="1"/>
  <c r="F43" i="1"/>
  <c r="F42" i="1"/>
  <c r="F41" i="1"/>
  <c r="F37" i="1"/>
  <c r="F36" i="1"/>
  <c r="F35" i="1"/>
  <c r="F34" i="1"/>
  <c r="F31" i="1"/>
  <c r="F30" i="1"/>
  <c r="F29" i="1"/>
  <c r="F25" i="1"/>
  <c r="F24" i="1"/>
  <c r="F23" i="1"/>
  <c r="F19" i="1"/>
  <c r="F18" i="1"/>
  <c r="F17" i="1"/>
  <c r="F13" i="1"/>
  <c r="F12" i="1"/>
  <c r="F7" i="1"/>
  <c r="F6" i="1"/>
  <c r="F5" i="1"/>
  <c r="S139" i="1" l="1"/>
  <c r="B133" i="1"/>
  <c r="J4" i="1"/>
  <c r="F111" i="1"/>
  <c r="B134" i="1"/>
  <c r="F134" i="1"/>
  <c r="U134" i="1"/>
  <c r="U133" i="1"/>
  <c r="J133" i="1"/>
  <c r="F133" i="1"/>
  <c r="AF85" i="1"/>
  <c r="AB85" i="1"/>
  <c r="U85" i="1"/>
  <c r="Q85" i="1"/>
  <c r="J85" i="1"/>
  <c r="Q22" i="1"/>
  <c r="U22" i="1"/>
  <c r="F22" i="1"/>
  <c r="AF88" i="1"/>
  <c r="AB88" i="1"/>
  <c r="U88" i="1"/>
  <c r="Q88" i="1"/>
  <c r="J88" i="1"/>
  <c r="AF4" i="1"/>
  <c r="U4" i="1"/>
  <c r="Q4" i="1"/>
  <c r="F65" i="1"/>
  <c r="AB65" i="1"/>
  <c r="AF65" i="1"/>
  <c r="U65" i="1"/>
  <c r="Q65" i="1"/>
  <c r="AB71" i="1"/>
  <c r="AF71" i="1"/>
  <c r="U71" i="1"/>
  <c r="Q71" i="1"/>
  <c r="AF111" i="1"/>
  <c r="AB111" i="1"/>
  <c r="U111" i="1"/>
  <c r="Q111" i="1"/>
  <c r="AF133" i="1"/>
  <c r="J65" i="1"/>
  <c r="AB133" i="1"/>
  <c r="AF54" i="1"/>
  <c r="AB54" i="1"/>
  <c r="J54" i="1"/>
  <c r="U54" i="1"/>
  <c r="Q54" i="1"/>
  <c r="AF97" i="1"/>
  <c r="AB97" i="1"/>
  <c r="U97" i="1"/>
  <c r="Q97" i="1"/>
  <c r="Q133" i="1"/>
  <c r="AF86" i="1"/>
  <c r="AB86" i="1"/>
  <c r="J86" i="1"/>
  <c r="U86" i="1"/>
  <c r="Q86" i="1"/>
  <c r="AF55" i="1"/>
  <c r="AB55" i="1"/>
  <c r="U55" i="1"/>
  <c r="Q55" i="1"/>
  <c r="J55" i="1"/>
  <c r="F28" i="1"/>
  <c r="AB28" i="1"/>
  <c r="AF28" i="1"/>
  <c r="U28" i="1"/>
  <c r="Q28" i="1"/>
  <c r="AB59" i="1"/>
  <c r="AF59" i="1"/>
  <c r="U59" i="1"/>
  <c r="Q59" i="1"/>
  <c r="AB118" i="1"/>
  <c r="AF118" i="1"/>
  <c r="U118" i="1"/>
  <c r="Q118" i="1"/>
  <c r="J71" i="1"/>
  <c r="J97" i="1"/>
  <c r="J59" i="1"/>
  <c r="AF53" i="1"/>
  <c r="AB53" i="1"/>
  <c r="Q53" i="1"/>
  <c r="U53" i="1"/>
  <c r="J53" i="1"/>
  <c r="F46" i="1"/>
  <c r="AF46" i="1"/>
  <c r="AB46" i="1"/>
  <c r="Q46" i="1"/>
  <c r="U46" i="1"/>
  <c r="J46" i="1"/>
  <c r="AF77" i="1"/>
  <c r="AB77" i="1"/>
  <c r="U77" i="1"/>
  <c r="Q77" i="1"/>
  <c r="J77" i="1"/>
  <c r="F77" i="1"/>
  <c r="F125" i="1"/>
  <c r="AF125" i="1"/>
  <c r="AB125" i="1"/>
  <c r="U125" i="1"/>
  <c r="Q125" i="1"/>
  <c r="J125" i="1"/>
  <c r="B135" i="1"/>
  <c r="F104" i="1"/>
  <c r="AB104" i="1"/>
  <c r="AF104" i="1"/>
  <c r="Q104" i="1"/>
  <c r="U104" i="1"/>
  <c r="J104" i="1"/>
  <c r="F90" i="1"/>
  <c r="AB90" i="1"/>
  <c r="AF90" i="1"/>
  <c r="U90" i="1"/>
  <c r="Q90" i="1"/>
  <c r="J90" i="1"/>
  <c r="AF40" i="1"/>
  <c r="AB40" i="1"/>
  <c r="Q40" i="1"/>
  <c r="J40" i="1"/>
  <c r="U40" i="1"/>
  <c r="AF34" i="1"/>
  <c r="AB34" i="1"/>
  <c r="U34" i="1"/>
  <c r="Q34" i="1"/>
  <c r="J34" i="1"/>
  <c r="AB22" i="1"/>
  <c r="AF22" i="1"/>
  <c r="J22" i="1"/>
  <c r="AF16" i="1"/>
  <c r="AB16" i="1"/>
  <c r="J16" i="1"/>
  <c r="U16" i="1"/>
  <c r="Q16" i="1"/>
  <c r="AF57" i="1"/>
  <c r="AB57" i="1"/>
  <c r="J57" i="1"/>
  <c r="Q57" i="1"/>
  <c r="U57" i="1"/>
  <c r="B52" i="1"/>
  <c r="B136" i="1"/>
  <c r="B83" i="1"/>
  <c r="F53" i="1"/>
  <c r="B132" i="1"/>
  <c r="Q134" i="1" l="1"/>
  <c r="AF134" i="1"/>
  <c r="J134" i="1"/>
  <c r="AB134" i="1"/>
  <c r="J136" i="1"/>
  <c r="F136" i="1"/>
  <c r="AF135" i="1"/>
  <c r="Q135" i="1"/>
  <c r="AB135" i="1"/>
  <c r="J135" i="1"/>
  <c r="U135" i="1"/>
  <c r="F83" i="1"/>
  <c r="AF83" i="1"/>
  <c r="AB83" i="1"/>
  <c r="Q83" i="1"/>
  <c r="U83" i="1"/>
  <c r="J83" i="1"/>
  <c r="B138" i="1"/>
  <c r="F135" i="1"/>
  <c r="AF132" i="1"/>
  <c r="AB132" i="1"/>
  <c r="J132" i="1"/>
  <c r="U132" i="1"/>
  <c r="Q132" i="1"/>
  <c r="AF136" i="1"/>
  <c r="AB136" i="1"/>
  <c r="Q136" i="1"/>
  <c r="U136" i="1"/>
  <c r="F52" i="1"/>
  <c r="AB52" i="1"/>
  <c r="AF52" i="1"/>
  <c r="U52" i="1"/>
  <c r="J52" i="1"/>
  <c r="Q52" i="1"/>
  <c r="D9" i="2"/>
  <c r="D8" i="2"/>
  <c r="D7" i="2"/>
  <c r="D6" i="2"/>
  <c r="D5" i="2"/>
  <c r="D4" i="2"/>
  <c r="D3" i="2"/>
  <c r="D2" i="2"/>
  <c r="C9" i="2"/>
  <c r="C8" i="2"/>
  <c r="C7" i="2"/>
  <c r="C6" i="2"/>
  <c r="C5" i="2"/>
  <c r="C4" i="2"/>
  <c r="C3" i="2"/>
  <c r="C2" i="2"/>
  <c r="B9" i="2"/>
  <c r="B8" i="2"/>
  <c r="B7" i="2"/>
  <c r="B6" i="2"/>
  <c r="B5" i="2"/>
  <c r="B4" i="2"/>
  <c r="B3" i="2"/>
  <c r="B2" i="2"/>
  <c r="U138" i="1" l="1"/>
  <c r="Q138" i="1"/>
  <c r="AF138" i="1"/>
  <c r="AB138" i="1"/>
  <c r="J138" i="1"/>
  <c r="F138" i="1"/>
  <c r="B11" i="2"/>
  <c r="C11" i="2"/>
  <c r="D11" i="2"/>
  <c r="K125" i="1"/>
  <c r="K118" i="1"/>
  <c r="K111" i="1"/>
  <c r="K104" i="1"/>
  <c r="K97" i="1"/>
  <c r="K90" i="1"/>
  <c r="K52" i="1"/>
  <c r="AT52" i="1" s="1"/>
  <c r="V125" i="1"/>
  <c r="V118" i="1"/>
  <c r="V111" i="1"/>
  <c r="V104" i="1"/>
  <c r="V97" i="1"/>
  <c r="V90" i="1"/>
  <c r="V52" i="1"/>
  <c r="AG52" i="1"/>
  <c r="AG90" i="1"/>
  <c r="AG97" i="1"/>
  <c r="AG104" i="1"/>
  <c r="AG111" i="1"/>
  <c r="AG118" i="1"/>
  <c r="AG125" i="1"/>
  <c r="H139" i="1"/>
  <c r="AD139" i="1"/>
</calcChain>
</file>

<file path=xl/sharedStrings.xml><?xml version="1.0" encoding="utf-8"?>
<sst xmlns="http://schemas.openxmlformats.org/spreadsheetml/2006/main" count="750" uniqueCount="49">
  <si>
    <t>FY 2015 Appropriation</t>
  </si>
  <si>
    <t>FY 2016</t>
  </si>
  <si>
    <t>FY 2017</t>
  </si>
  <si>
    <t>Appropriation</t>
  </si>
  <si>
    <t>$ Change from FY 2015</t>
  </si>
  <si>
    <t>% Change from FY 2015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</si>
  <si>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</si>
  <si>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</si>
  <si>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</si>
  <si>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</si>
  <si>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</si>
  <si>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</si>
  <si>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</si>
  <si>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</si>
  <si>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</si>
  <si>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</si>
  <si>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</si>
  <si>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Other IU</t>
  </si>
  <si>
    <t>TOTAL IU</t>
  </si>
  <si>
    <t>Line Items</t>
  </si>
  <si>
    <t>PUWL</t>
  </si>
  <si>
    <t>PUC</t>
  </si>
  <si>
    <t>PUNC</t>
  </si>
  <si>
    <t>IPFW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</si>
  <si>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</si>
  <si>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</si>
  <si>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</si>
  <si>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</si>
  <si>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</si>
  <si>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</si>
  <si>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</si>
  <si>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</si>
  <si>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</si>
  <si>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</si>
  <si>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</si>
  <si>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</si>
  <si>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TOTAL</t>
  </si>
  <si>
    <t>Capital Projects (Cash)</t>
  </si>
  <si>
    <t>CHE Recommendation</t>
  </si>
  <si>
    <t>Governor's Recommendation</t>
  </si>
  <si>
    <t>House Recommendation</t>
  </si>
  <si>
    <t>Agency</t>
  </si>
  <si>
    <t>Two Year Total</t>
  </si>
  <si>
    <t>Recommendation</t>
  </si>
  <si>
    <t>TOTAL HIGHER EDUCATION GF BUDGET</t>
  </si>
  <si>
    <t>Senate Recommendation</t>
  </si>
  <si>
    <t>Adopted</t>
  </si>
  <si>
    <t>As-Passed</t>
  </si>
  <si>
    <t>% Change from FY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</si>
</sst>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FFFF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55">
    <xf numFmtId="0" fontId="0" fillId="0" borderId="0" xfId="0"/>
    <xf numFmtId="0" fontId="1" fillId="0" borderId="0" xfId="0" applyFont="1" applyBorder="1"/>
    <xf numFmtId="164" fontId="1" fillId="0" borderId="0" xfId="0" applyNumberFormat="1" applyFont="1" applyBorder="1"/>
    <xf numFmtId="0" fontId="1" fillId="0" borderId="0" xfId="0" applyFont="1" applyFill="1" applyBorder="1"/>
    <xf numFmtId="8" fontId="1" fillId="0" borderId="0" xfId="0" applyNumberFormat="1" applyFont="1" applyBorder="1"/>
    <xf numFmtId="0" fontId="1" fillId="5" borderId="0" xfId="0" applyFont="1" applyFill="1" applyBorder="1"/>
    <xf numFmtId="10" fontId="1" fillId="0" borderId="0" xfId="0" applyNumberFormat="1" applyFont="1" applyFill="1" applyBorder="1"/>
    <xf numFmtId="8" fontId="1" fillId="0" borderId="0" xfId="0" applyNumberFormat="1" applyFont="1" applyFill="1" applyBorder="1"/>
    <xf numFmtId="10" fontId="1" fillId="0" borderId="0" xfId="0" applyNumberFormat="1" applyFont="1" applyBorder="1"/>
    <xf numFmtId="0" fontId="2" fillId="0" borderId="12" xfId="0" applyFont="1" applyBorder="1"/>
    <xf numFmtId="164" fontId="2" fillId="2" borderId="12" xfId="0" applyNumberFormat="1" applyFont="1" applyFill="1" applyBorder="1"/>
    <xf numFmtId="8" fontId="2" fillId="2" borderId="12" xfId="0" applyNumberFormat="1" applyFont="1" applyFill="1" applyBorder="1"/>
    <xf numFmtId="10" fontId="2" fillId="2" borderId="4" xfId="0" applyNumberFormat="1" applyFont="1" applyFill="1" applyBorder="1"/>
    <xf numFmtId="0" fontId="2" fillId="0" borderId="0" xfId="0" applyFont="1" applyFill="1" applyBorder="1"/>
    <xf numFmtId="10" fontId="2" fillId="2" borderId="12" xfId="0" applyNumberFormat="1" applyFont="1" applyFill="1" applyBorder="1"/>
    <xf numFmtId="0" fontId="2" fillId="0" borderId="0" xfId="0" applyFont="1" applyBorder="1"/>
    <xf numFmtId="164" fontId="2" fillId="4" borderId="12" xfId="0" applyNumberFormat="1" applyFont="1" applyFill="1" applyBorder="1"/>
    <xf numFmtId="8" fontId="2" fillId="4" borderId="12" xfId="0" applyNumberFormat="1" applyFont="1" applyFill="1" applyBorder="1"/>
    <xf numFmtId="10" fontId="2" fillId="4" borderId="4" xfId="0" applyNumberFormat="1" applyFont="1" applyFill="1" applyBorder="1"/>
    <xf numFmtId="0" fontId="2" fillId="5" borderId="0" xfId="0" applyFont="1" applyFill="1" applyBorder="1"/>
    <xf numFmtId="4" fontId="2" fillId="4" borderId="11" xfId="0" applyNumberFormat="1" applyFont="1" applyFill="1" applyBorder="1"/>
    <xf numFmtId="4" fontId="2" fillId="4" borderId="12" xfId="0" applyNumberFormat="1" applyFont="1" applyFill="1" applyBorder="1"/>
    <xf numFmtId="8" fontId="2" fillId="3" borderId="11" xfId="0" applyNumberFormat="1" applyFont="1" applyFill="1" applyBorder="1"/>
    <xf numFmtId="8" fontId="2" fillId="3" borderId="12" xfId="0" applyNumberFormat="1" applyFont="1" applyFill="1" applyBorder="1"/>
    <xf numFmtId="10" fontId="2" fillId="3" borderId="4" xfId="0" applyNumberFormat="1" applyFont="1" applyFill="1" applyBorder="1"/>
    <xf numFmtId="0" fontId="1" fillId="0" borderId="8" xfId="0" applyFont="1" applyBorder="1"/>
    <xf numFmtId="164" fontId="1" fillId="0" borderId="8" xfId="0" applyNumberFormat="1" applyFont="1" applyFill="1" applyBorder="1"/>
    <xf numFmtId="8" fontId="1" fillId="0" borderId="8" xfId="0" applyNumberFormat="1" applyFont="1" applyFill="1" applyBorder="1"/>
    <xf numFmtId="10" fontId="1" fillId="0" borderId="9" xfId="0" applyNumberFormat="1" applyFont="1" applyFill="1" applyBorder="1"/>
    <xf numFmtId="10" fontId="1" fillId="0" borderId="8" xfId="0" applyNumberFormat="1" applyFont="1" applyFill="1" applyBorder="1"/>
    <xf numFmtId="4" fontId="1" fillId="5" borderId="10" xfId="0" applyNumberFormat="1" applyFont="1" applyFill="1" applyBorder="1"/>
    <xf numFmtId="4" fontId="1" fillId="5" borderId="8" xfId="0" applyNumberFormat="1" applyFont="1" applyFill="1" applyBorder="1"/>
    <xf numFmtId="10" fontId="1" fillId="5" borderId="9" xfId="0" applyNumberFormat="1" applyFont="1" applyFill="1" applyBorder="1"/>
    <xf numFmtId="8" fontId="1" fillId="0" borderId="10" xfId="0" applyNumberFormat="1" applyFont="1" applyBorder="1"/>
    <xf numFmtId="8" fontId="1" fillId="0" borderId="8" xfId="0" applyNumberFormat="1" applyFont="1" applyBorder="1"/>
    <xf numFmtId="10" fontId="1" fillId="0" borderId="9" xfId="0" applyNumberFormat="1" applyFont="1" applyBorder="1"/>
    <xf numFmtId="10" fontId="3" fillId="0" borderId="9" xfId="0" applyNumberFormat="1" applyFont="1" applyFill="1" applyBorder="1"/>
    <xf numFmtId="10" fontId="3" fillId="5" borderId="9" xfId="0" applyNumberFormat="1" applyFont="1" applyFill="1" applyBorder="1"/>
    <xf numFmtId="10" fontId="3" fillId="0" borderId="9" xfId="0" applyNumberFormat="1" applyFont="1" applyBorder="1"/>
    <xf numFmtId="0" fontId="1" fillId="0" borderId="13" xfId="0" applyFont="1" applyBorder="1"/>
    <xf numFmtId="164" fontId="1" fillId="0" borderId="13" xfId="0" applyNumberFormat="1" applyFont="1" applyFill="1" applyBorder="1"/>
    <xf numFmtId="8" fontId="1" fillId="0" borderId="13" xfId="0" applyNumberFormat="1" applyFont="1" applyFill="1" applyBorder="1"/>
    <xf numFmtId="10" fontId="1" fillId="0" borderId="14" xfId="0" applyNumberFormat="1" applyFont="1" applyFill="1" applyBorder="1"/>
    <xf numFmtId="10" fontId="1" fillId="0" borderId="13" xfId="0" applyNumberFormat="1" applyFont="1" applyFill="1" applyBorder="1"/>
    <xf numFmtId="4" fontId="1" fillId="5" borderId="7" xfId="0" applyNumberFormat="1" applyFont="1" applyFill="1" applyBorder="1"/>
    <xf numFmtId="4" fontId="1" fillId="5" borderId="13" xfId="0" applyNumberFormat="1" applyFont="1" applyFill="1" applyBorder="1"/>
    <xf numFmtId="10" fontId="1" fillId="5" borderId="14" xfId="0" applyNumberFormat="1" applyFont="1" applyFill="1" applyBorder="1"/>
    <xf numFmtId="8" fontId="1" fillId="0" borderId="7" xfId="0" applyNumberFormat="1" applyFont="1" applyBorder="1"/>
    <xf numFmtId="8" fontId="1" fillId="0" borderId="13" xfId="0" applyNumberFormat="1" applyFont="1" applyBorder="1"/>
    <xf numFmtId="10" fontId="1" fillId="0" borderId="14" xfId="0" applyNumberFormat="1" applyFont="1" applyBorder="1"/>
    <xf numFmtId="4" fontId="1" fillId="0" borderId="0" xfId="0" applyNumberFormat="1" applyFont="1" applyBorder="1"/>
    <xf numFmtId="164" fontId="2" fillId="4" borderId="11" xfId="0" applyNumberFormat="1" applyFont="1" applyFill="1" applyBorder="1"/>
    <xf numFmtId="164" fontId="1" fillId="5" borderId="10" xfId="0" applyNumberFormat="1" applyFont="1" applyFill="1" applyBorder="1"/>
    <xf numFmtId="8" fontId="1" fillId="5" borderId="8" xfId="0" applyNumberFormat="1" applyFont="1" applyFill="1" applyBorder="1"/>
    <xf numFmtId="10" fontId="3" fillId="0" borderId="8" xfId="0" applyNumberFormat="1" applyFont="1" applyFill="1" applyBorder="1"/>
    <xf numFmtId="164" fontId="1" fillId="5" borderId="7" xfId="0" applyNumberFormat="1" applyFont="1" applyFill="1" applyBorder="1"/>
    <xf numFmtId="8" fontId="1" fillId="5" borderId="13" xfId="0" applyNumberFormat="1" applyFont="1" applyFill="1" applyBorder="1"/>
    <xf numFmtId="0" fontId="1" fillId="0" borderId="16" xfId="0" applyFont="1" applyFill="1" applyBorder="1"/>
    <xf numFmtId="164" fontId="2" fillId="2" borderId="11" xfId="0" applyNumberFormat="1" applyFont="1" applyFill="1" applyBorder="1"/>
    <xf numFmtId="164" fontId="1" fillId="0" borderId="2" xfId="0" applyNumberFormat="1" applyFont="1" applyFill="1" applyBorder="1"/>
    <xf numFmtId="8" fontId="1" fillId="0" borderId="2" xfId="0" applyNumberFormat="1" applyFont="1" applyFill="1" applyBorder="1"/>
    <xf numFmtId="10" fontId="1" fillId="0" borderId="2" xfId="0" applyNumberFormat="1" applyFont="1" applyFill="1" applyBorder="1"/>
    <xf numFmtId="164" fontId="1" fillId="5" borderId="0" xfId="0" applyNumberFormat="1" applyFont="1" applyFill="1" applyBorder="1"/>
    <xf numFmtId="8" fontId="1" fillId="5" borderId="0" xfId="0" applyNumberFormat="1" applyFont="1" applyFill="1" applyBorder="1"/>
    <xf numFmtId="10" fontId="1" fillId="5" borderId="0" xfId="0" applyNumberFormat="1" applyFont="1" applyFill="1" applyBorder="1"/>
    <xf numFmtId="4" fontId="1" fillId="5" borderId="0" xfId="0" applyNumberFormat="1" applyFont="1" applyFill="1" applyBorder="1"/>
    <xf numFmtId="10" fontId="4" fillId="2" borderId="4" xfId="0" applyNumberFormat="1" applyFont="1" applyFill="1" applyBorder="1"/>
    <xf numFmtId="8" fontId="2" fillId="2" borderId="11" xfId="0" applyNumberFormat="1" applyFont="1" applyFill="1" applyBorder="1"/>
    <xf numFmtId="10" fontId="4" fillId="4" borderId="4" xfId="0" applyNumberFormat="1" applyFont="1" applyFill="1" applyBorder="1"/>
    <xf numFmtId="10" fontId="4" fillId="3" borderId="4" xfId="0" applyNumberFormat="1" applyFont="1" applyFill="1" applyBorder="1"/>
    <xf numFmtId="164" fontId="2" fillId="2" borderId="1" xfId="0" applyNumberFormat="1" applyFont="1" applyFill="1" applyBorder="1"/>
    <xf numFmtId="10" fontId="2" fillId="2" borderId="6" xfId="0" applyNumberFormat="1" applyFont="1" applyFill="1" applyBorder="1"/>
    <xf numFmtId="164" fontId="1" fillId="0" borderId="1" xfId="0" applyNumberFormat="1" applyFont="1" applyFill="1" applyBorder="1"/>
    <xf numFmtId="10" fontId="1" fillId="0" borderId="6" xfId="0" applyNumberFormat="1" applyFont="1" applyFill="1" applyBorder="1"/>
    <xf numFmtId="8" fontId="1" fillId="0" borderId="10" xfId="0" applyNumberFormat="1" applyFont="1" applyFill="1" applyBorder="1"/>
    <xf numFmtId="164" fontId="1" fillId="5" borderId="8" xfId="0" applyNumberFormat="1" applyFont="1" applyFill="1" applyBorder="1"/>
    <xf numFmtId="164" fontId="1" fillId="0" borderId="10" xfId="0" applyNumberFormat="1" applyFont="1" applyFill="1" applyBorder="1"/>
    <xf numFmtId="164" fontId="1" fillId="0" borderId="7" xfId="0" applyNumberFormat="1" applyFont="1" applyFill="1" applyBorder="1"/>
    <xf numFmtId="8" fontId="1" fillId="0" borderId="7" xfId="0" applyNumberFormat="1" applyFont="1" applyFill="1" applyBorder="1"/>
    <xf numFmtId="164" fontId="1" fillId="5" borderId="13" xfId="0" applyNumberFormat="1" applyFont="1" applyFill="1" applyBorder="1"/>
    <xf numFmtId="164" fontId="1" fillId="0" borderId="0" xfId="0" applyNumberFormat="1" applyFont="1" applyFill="1" applyBorder="1"/>
    <xf numFmtId="10" fontId="3" fillId="0" borderId="14" xfId="0" applyNumberFormat="1" applyFont="1" applyBorder="1"/>
    <xf numFmtId="8" fontId="2" fillId="0" borderId="0" xfId="0" applyNumberFormat="1" applyFont="1" applyBorder="1"/>
    <xf numFmtId="164" fontId="2" fillId="4" borderId="1" xfId="0" applyNumberFormat="1" applyFont="1" applyFill="1" applyBorder="1"/>
    <xf numFmtId="8" fontId="2" fillId="4" borderId="2" xfId="0" applyNumberFormat="1" applyFont="1" applyFill="1" applyBorder="1"/>
    <xf numFmtId="10" fontId="2" fillId="4" borderId="6" xfId="0" applyNumberFormat="1" applyFont="1" applyFill="1" applyBorder="1"/>
    <xf numFmtId="0" fontId="1" fillId="0" borderId="2" xfId="0" applyFont="1" applyBorder="1"/>
    <xf numFmtId="10" fontId="4" fillId="4" borderId="6" xfId="0" applyNumberFormat="1" applyFont="1" applyFill="1" applyBorder="1"/>
    <xf numFmtId="164" fontId="2" fillId="4" borderId="2" xfId="0" applyNumberFormat="1" applyFont="1" applyFill="1" applyBorder="1"/>
    <xf numFmtId="8" fontId="1" fillId="5" borderId="10" xfId="0" applyNumberFormat="1" applyFont="1" applyFill="1" applyBorder="1"/>
    <xf numFmtId="164" fontId="1" fillId="5" borderId="1" xfId="0" applyNumberFormat="1" applyFont="1" applyFill="1" applyBorder="1"/>
    <xf numFmtId="8" fontId="1" fillId="5" borderId="2" xfId="0" applyNumberFormat="1" applyFont="1" applyFill="1" applyBorder="1"/>
    <xf numFmtId="10" fontId="1" fillId="5" borderId="6" xfId="0" applyNumberFormat="1" applyFont="1" applyFill="1" applyBorder="1"/>
    <xf numFmtId="0" fontId="1" fillId="5" borderId="5" xfId="0" applyFont="1" applyFill="1" applyBorder="1"/>
    <xf numFmtId="164" fontId="1" fillId="5" borderId="2" xfId="0" applyNumberFormat="1" applyFont="1" applyFill="1" applyBorder="1"/>
    <xf numFmtId="8" fontId="1" fillId="5" borderId="7" xfId="0" applyNumberFormat="1" applyFont="1" applyFill="1" applyBorder="1"/>
    <xf numFmtId="0" fontId="1" fillId="5" borderId="15" xfId="0" applyFont="1" applyFill="1" applyBorder="1"/>
    <xf numFmtId="10" fontId="3" fillId="5" borderId="6" xfId="0" applyNumberFormat="1" applyFont="1" applyFill="1" applyBorder="1"/>
    <xf numFmtId="164" fontId="1" fillId="2" borderId="11" xfId="0" applyNumberFormat="1" applyFont="1" applyFill="1" applyBorder="1"/>
    <xf numFmtId="8" fontId="1" fillId="2" borderId="12" xfId="0" applyNumberFormat="1" applyFont="1" applyFill="1" applyBorder="1"/>
    <xf numFmtId="10" fontId="1" fillId="2" borderId="4" xfId="0" applyNumberFormat="1" applyFont="1" applyFill="1" applyBorder="1"/>
    <xf numFmtId="10" fontId="3" fillId="5" borderId="14" xfId="0" applyNumberFormat="1" applyFont="1" applyFill="1" applyBorder="1"/>
    <xf numFmtId="40" fontId="1" fillId="0" borderId="0" xfId="0" applyNumberFormat="1" applyFont="1" applyBorder="1"/>
    <xf numFmtId="40" fontId="1" fillId="0" borderId="12" xfId="0" applyNumberFormat="1" applyFont="1" applyFill="1" applyBorder="1" applyAlignment="1">
      <alignment vertical="center" wrapText="1"/>
    </xf>
    <xf numFmtId="10" fontId="1" fillId="0" borderId="4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8" fontId="1" fillId="0" borderId="12" xfId="0" applyNumberFormat="1" applyFont="1" applyFill="1" applyBorder="1" applyAlignment="1">
      <alignment vertical="center" wrapText="1"/>
    </xf>
    <xf numFmtId="10" fontId="1" fillId="0" borderId="14" xfId="0" applyNumberFormat="1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4" fontId="1" fillId="0" borderId="12" xfId="0" applyNumberFormat="1" applyFont="1" applyFill="1" applyBorder="1" applyAlignment="1">
      <alignment vertical="center" wrapText="1"/>
    </xf>
    <xf numFmtId="8" fontId="1" fillId="0" borderId="12" xfId="0" applyNumberFormat="1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10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2" fillId="5" borderId="8" xfId="0" applyFont="1" applyFill="1" applyBorder="1"/>
    <xf numFmtId="0" fontId="1" fillId="5" borderId="8" xfId="0" applyFont="1" applyFill="1" applyBorder="1"/>
    <xf numFmtId="10" fontId="4" fillId="4" borderId="12" xfId="0" applyNumberFormat="1" applyFont="1" applyFill="1" applyBorder="1"/>
    <xf numFmtId="8" fontId="0" fillId="0" borderId="0" xfId="0" applyNumberFormat="1"/>
    <xf numFmtId="0" fontId="2" fillId="0" borderId="10" xfId="0" applyFont="1" applyBorder="1"/>
    <xf numFmtId="8" fontId="0" fillId="0" borderId="0" xfId="0" applyNumberFormat="1" applyBorder="1"/>
    <xf numFmtId="8" fontId="0" fillId="0" borderId="9" xfId="0" applyNumberFormat="1" applyBorder="1"/>
    <xf numFmtId="0" fontId="2" fillId="0" borderId="7" xfId="0" applyFont="1" applyBorder="1"/>
    <xf numFmtId="8" fontId="0" fillId="0" borderId="15" xfId="0" applyNumberFormat="1" applyBorder="1"/>
    <xf numFmtId="8" fontId="0" fillId="0" borderId="14" xfId="0" applyNumberFormat="1" applyBorder="1"/>
    <xf numFmtId="0" fontId="0" fillId="0" borderId="11" xfId="0" applyBorder="1"/>
    <xf numFmtId="0" fontId="0" fillId="2" borderId="3" xfId="0" applyFill="1" applyBorder="1"/>
    <xf numFmtId="0" fontId="0" fillId="4" borderId="3" xfId="0" applyFill="1" applyBorder="1"/>
    <xf numFmtId="0" fontId="0" fillId="6" borderId="4" xfId="0" applyFill="1" applyBorder="1"/>
    <xf numFmtId="0" fontId="2" fillId="0" borderId="17" xfId="0" applyFont="1" applyBorder="1"/>
    <xf numFmtId="8" fontId="0" fillId="0" borderId="18" xfId="0" applyNumberFormat="1" applyBorder="1"/>
    <xf numFmtId="8" fontId="0" fillId="0" borderId="19" xfId="0" applyNumberFormat="1" applyBorder="1"/>
    <xf numFmtId="164" fontId="2" fillId="0" borderId="0" xfId="0" applyNumberFormat="1" applyFont="1" applyBorder="1"/>
    <xf numFmtId="0" fontId="1" fillId="7" borderId="2" xfId="0" applyFont="1" applyFill="1" applyBorder="1"/>
    <xf numFmtId="0" fontId="1" fillId="7" borderId="8" xfId="0" applyFont="1" applyFill="1" applyBorder="1"/>
    <xf numFmtId="0" fontId="1" fillId="7" borderId="13" xfId="0" applyFont="1" applyFill="1" applyBorder="1"/>
    <xf numFmtId="8" fontId="1" fillId="7" borderId="2" xfId="0" applyNumberFormat="1" applyFont="1" applyFill="1" applyBorder="1"/>
    <xf numFmtId="8" fontId="1" fillId="7" borderId="8" xfId="0" applyNumberFormat="1" applyFont="1" applyFill="1" applyBorder="1"/>
    <xf numFmtId="8" fontId="1" fillId="7" borderId="13" xfId="0" applyNumberFormat="1" applyFont="1" applyFill="1" applyBorder="1"/>
    <xf numFmtId="164" fontId="1" fillId="7" borderId="2" xfId="0" applyNumberFormat="1" applyFont="1" applyFill="1" applyBorder="1"/>
    <xf numFmtId="164" fontId="1" fillId="7" borderId="8" xfId="0" applyNumberFormat="1" applyFont="1" applyFill="1" applyBorder="1"/>
    <xf numFmtId="164" fontId="1" fillId="7" borderId="13" xfId="0" applyNumberFormat="1" applyFont="1" applyFill="1" applyBorder="1"/>
    <xf numFmtId="0" fontId="2" fillId="7" borderId="0" xfId="0" applyFont="1" applyFill="1" applyBorder="1"/>
    <xf numFmtId="44" fontId="1" fillId="5" borderId="13" xfId="1" applyFont="1" applyFill="1" applyBorder="1"/>
    <xf numFmtId="44" fontId="1" fillId="0" borderId="7" xfId="1" applyFont="1" applyBorder="1"/>
    <xf numFmtId="165" fontId="1" fillId="0" borderId="4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165" fontId="1" fillId="7" borderId="8" xfId="0" applyNumberFormat="1" applyFont="1" applyFill="1" applyBorder="1" applyAlignment="1">
      <alignment horizontal="center"/>
    </xf>
    <xf numFmtId="165" fontId="1" fillId="7" borderId="13" xfId="0" applyNumberFormat="1" applyFont="1" applyFill="1" applyBorder="1" applyAlignment="1">
      <alignment horizontal="center"/>
    </xf>
    <xf numFmtId="165" fontId="1" fillId="0" borderId="12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1" fillId="0" borderId="14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165" fontId="1" fillId="0" borderId="14" xfId="0" applyNumberFormat="1" applyFont="1" applyFill="1" applyBorder="1" applyAlignment="1">
      <alignment horizontal="center"/>
    </xf>
    <xf numFmtId="165" fontId="1" fillId="5" borderId="9" xfId="0" applyNumberFormat="1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165" fontId="1" fillId="5" borderId="14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/>
    </xf>
    <xf numFmtId="165" fontId="1" fillId="5" borderId="6" xfId="0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5" borderId="8" xfId="0" applyNumberFormat="1" applyFont="1" applyFill="1" applyBorder="1" applyAlignment="1">
      <alignment horizontal="center"/>
    </xf>
    <xf numFmtId="165" fontId="3" fillId="5" borderId="8" xfId="0" applyNumberFormat="1" applyFont="1" applyFill="1" applyBorder="1" applyAlignment="1">
      <alignment horizontal="center"/>
    </xf>
    <xf numFmtId="165" fontId="1" fillId="5" borderId="13" xfId="0" applyNumberFormat="1" applyFont="1" applyFill="1" applyBorder="1" applyAlignment="1">
      <alignment horizontal="center"/>
    </xf>
    <xf numFmtId="165" fontId="1" fillId="5" borderId="2" xfId="0" applyNumberFormat="1" applyFont="1" applyFill="1" applyBorder="1" applyAlignment="1">
      <alignment horizontal="center"/>
    </xf>
    <xf numFmtId="165" fontId="3" fillId="5" borderId="2" xfId="0" applyNumberFormat="1" applyFont="1" applyFill="1" applyBorder="1" applyAlignment="1">
      <alignment horizontal="center"/>
    </xf>
    <xf numFmtId="165" fontId="3" fillId="5" borderId="13" xfId="0" applyNumberFormat="1" applyFont="1" applyFill="1" applyBorder="1" applyAlignment="1">
      <alignment horizontal="center"/>
    </xf>
    <xf numFmtId="165" fontId="1" fillId="0" borderId="8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44" fontId="9" fillId="0" borderId="8" xfId="0" applyNumberFormat="1" applyFont="1" applyBorder="1"/>
    <xf numFmtId="165" fontId="9" fillId="0" borderId="8" xfId="0" applyNumberFormat="1" applyFont="1" applyFill="1" applyBorder="1" applyAlignment="1">
      <alignment horizontal="center"/>
    </xf>
    <xf numFmtId="0" fontId="9" fillId="0" borderId="0" xfId="0" applyFont="1" applyBorder="1"/>
    <xf numFmtId="5" fontId="9" fillId="0" borderId="8" xfId="0" applyNumberFormat="1" applyFont="1" applyFill="1" applyBorder="1" applyAlignment="1" applyProtection="1">
      <alignment vertical="center"/>
    </xf>
    <xf numFmtId="165" fontId="9" fillId="0" borderId="2" xfId="0" applyNumberFormat="1" applyFont="1" applyFill="1" applyBorder="1" applyAlignment="1">
      <alignment horizontal="center"/>
    </xf>
    <xf numFmtId="44" fontId="9" fillId="0" borderId="13" xfId="1" applyNumberFormat="1" applyFont="1" applyBorder="1"/>
    <xf numFmtId="165" fontId="9" fillId="0" borderId="14" xfId="0" applyNumberFormat="1" applyFont="1" applyBorder="1" applyAlignment="1">
      <alignment horizontal="center"/>
    </xf>
    <xf numFmtId="44" fontId="9" fillId="0" borderId="7" xfId="1" applyFont="1" applyBorder="1"/>
    <xf numFmtId="165" fontId="9" fillId="0" borderId="13" xfId="0" applyNumberFormat="1" applyFont="1" applyBorder="1" applyAlignment="1">
      <alignment horizontal="center"/>
    </xf>
    <xf numFmtId="44" fontId="9" fillId="0" borderId="0" xfId="0" applyNumberFormat="1" applyFont="1" applyBorder="1"/>
    <xf numFmtId="165" fontId="9" fillId="0" borderId="0" xfId="0" applyNumberFormat="1" applyFont="1" applyBorder="1" applyAlignment="1">
      <alignment horizontal="center"/>
    </xf>
    <xf numFmtId="8" fontId="9" fillId="0" borderId="0" xfId="0" applyNumberFormat="1" applyFont="1" applyBorder="1"/>
    <xf numFmtId="44" fontId="9" fillId="0" borderId="8" xfId="0" applyNumberFormat="1" applyFont="1" applyFill="1" applyBorder="1" applyAlignment="1" applyProtection="1">
      <alignment vertical="center"/>
    </xf>
    <xf numFmtId="165" fontId="9" fillId="0" borderId="9" xfId="0" applyNumberFormat="1" applyFont="1" applyBorder="1" applyAlignment="1">
      <alignment horizontal="center"/>
    </xf>
    <xf numFmtId="5" fontId="9" fillId="0" borderId="10" xfId="0" applyNumberFormat="1" applyFont="1" applyFill="1" applyBorder="1" applyAlignment="1" applyProtection="1">
      <alignment vertical="center"/>
    </xf>
    <xf numFmtId="44" fontId="9" fillId="0" borderId="13" xfId="0" applyNumberFormat="1" applyFont="1" applyBorder="1"/>
    <xf numFmtId="44" fontId="9" fillId="0" borderId="7" xfId="1" applyNumberFormat="1" applyFont="1" applyBorder="1"/>
    <xf numFmtId="165" fontId="9" fillId="0" borderId="13" xfId="0" applyNumberFormat="1" applyFont="1" applyFill="1" applyBorder="1" applyAlignment="1">
      <alignment horizontal="center"/>
    </xf>
    <xf numFmtId="44" fontId="9" fillId="0" borderId="20" xfId="0" applyNumberFormat="1" applyFont="1" applyFill="1" applyBorder="1" applyAlignment="1" applyProtection="1">
      <alignment vertical="center"/>
    </xf>
    <xf numFmtId="8" fontId="9" fillId="0" borderId="10" xfId="0" applyNumberFormat="1" applyFont="1" applyBorder="1"/>
    <xf numFmtId="44" fontId="9" fillId="0" borderId="8" xfId="0" applyNumberFormat="1" applyFont="1" applyFill="1" applyBorder="1"/>
    <xf numFmtId="0" fontId="9" fillId="0" borderId="0" xfId="0" applyFont="1" applyFill="1" applyBorder="1"/>
    <xf numFmtId="44" fontId="9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center"/>
    </xf>
    <xf numFmtId="8" fontId="9" fillId="0" borderId="0" xfId="0" applyNumberFormat="1" applyFont="1" applyFill="1" applyBorder="1"/>
    <xf numFmtId="165" fontId="9" fillId="0" borderId="8" xfId="0" applyNumberFormat="1" applyFont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8" fontId="9" fillId="0" borderId="7" xfId="0" applyNumberFormat="1" applyFont="1" applyBorder="1"/>
    <xf numFmtId="44" fontId="9" fillId="0" borderId="10" xfId="0" applyNumberFormat="1" applyFont="1" applyBorder="1"/>
    <xf numFmtId="44" fontId="9" fillId="7" borderId="2" xfId="1" applyFont="1" applyFill="1" applyBorder="1"/>
    <xf numFmtId="44" fontId="9" fillId="7" borderId="1" xfId="1" applyFont="1" applyFill="1" applyBorder="1"/>
    <xf numFmtId="44" fontId="9" fillId="7" borderId="8" xfId="1" applyFont="1" applyFill="1" applyBorder="1"/>
    <xf numFmtId="44" fontId="9" fillId="7" borderId="10" xfId="1" applyFont="1" applyFill="1" applyBorder="1"/>
    <xf numFmtId="44" fontId="9" fillId="7" borderId="13" xfId="1" applyFont="1" applyFill="1" applyBorder="1"/>
    <xf numFmtId="44" fontId="9" fillId="7" borderId="7" xfId="1" applyFont="1" applyFill="1" applyBorder="1"/>
    <xf numFmtId="0" fontId="9" fillId="0" borderId="8" xfId="0" applyFont="1" applyFill="1" applyBorder="1"/>
    <xf numFmtId="165" fontId="9" fillId="7" borderId="8" xfId="0" applyNumberFormat="1" applyFont="1" applyFill="1" applyBorder="1" applyAlignment="1">
      <alignment horizontal="center"/>
    </xf>
    <xf numFmtId="165" fontId="9" fillId="7" borderId="13" xfId="0" applyNumberFormat="1" applyFont="1" applyFill="1" applyBorder="1" applyAlignment="1">
      <alignment horizontal="center"/>
    </xf>
    <xf numFmtId="8" fontId="2" fillId="8" borderId="11" xfId="0" applyNumberFormat="1" applyFont="1" applyFill="1" applyBorder="1"/>
    <xf numFmtId="166" fontId="1" fillId="0" borderId="12" xfId="1" applyNumberFormat="1" applyFont="1" applyFill="1" applyBorder="1" applyAlignment="1">
      <alignment horizontal="center" vertical="center" wrapText="1"/>
    </xf>
    <xf numFmtId="166" fontId="9" fillId="0" borderId="8" xfId="0" applyNumberFormat="1" applyFont="1" applyFill="1" applyBorder="1" applyProtection="1"/>
    <xf numFmtId="166" fontId="9" fillId="0" borderId="13" xfId="1" applyNumberFormat="1" applyFont="1" applyBorder="1"/>
    <xf numFmtId="166" fontId="9" fillId="0" borderId="0" xfId="1" applyNumberFormat="1" applyFont="1" applyBorder="1"/>
    <xf numFmtId="166" fontId="9" fillId="0" borderId="2" xfId="0" applyNumberFormat="1" applyFont="1" applyFill="1" applyBorder="1" applyProtection="1"/>
    <xf numFmtId="166" fontId="9" fillId="0" borderId="8" xfId="1" applyNumberFormat="1" applyFont="1" applyBorder="1"/>
    <xf numFmtId="166" fontId="9" fillId="0" borderId="8" xfId="1" applyNumberFormat="1" applyFont="1" applyFill="1" applyBorder="1"/>
    <xf numFmtId="166" fontId="9" fillId="0" borderId="0" xfId="1" applyNumberFormat="1" applyFont="1" applyFill="1" applyBorder="1"/>
    <xf numFmtId="166" fontId="9" fillId="7" borderId="2" xfId="1" applyNumberFormat="1" applyFont="1" applyFill="1" applyBorder="1"/>
    <xf numFmtId="166" fontId="9" fillId="7" borderId="8" xfId="1" applyNumberFormat="1" applyFont="1" applyFill="1" applyBorder="1"/>
    <xf numFmtId="166" fontId="1" fillId="0" borderId="0" xfId="0" applyNumberFormat="1" applyFont="1" applyBorder="1"/>
    <xf numFmtId="166" fontId="1" fillId="0" borderId="8" xfId="1" applyNumberFormat="1" applyFont="1" applyFill="1" applyBorder="1"/>
    <xf numFmtId="166" fontId="1" fillId="0" borderId="13" xfId="1" applyNumberFormat="1" applyFont="1" applyFill="1" applyBorder="1"/>
    <xf numFmtId="166" fontId="1" fillId="0" borderId="0" xfId="1" applyNumberFormat="1" applyFont="1" applyBorder="1"/>
    <xf numFmtId="166" fontId="1" fillId="0" borderId="2" xfId="1" applyNumberFormat="1" applyFont="1" applyFill="1" applyBorder="1"/>
    <xf numFmtId="166" fontId="1" fillId="0" borderId="10" xfId="1" applyNumberFormat="1" applyFont="1" applyFill="1" applyBorder="1"/>
    <xf numFmtId="166" fontId="1" fillId="0" borderId="7" xfId="1" applyNumberFormat="1" applyFont="1" applyFill="1" applyBorder="1"/>
    <xf numFmtId="166" fontId="1" fillId="0" borderId="0" xfId="1" applyNumberFormat="1" applyFont="1" applyFill="1" applyBorder="1"/>
    <xf numFmtId="166" fontId="1" fillId="5" borderId="10" xfId="1" applyNumberFormat="1" applyFont="1" applyFill="1" applyBorder="1"/>
    <xf numFmtId="166" fontId="1" fillId="5" borderId="7" xfId="1" applyNumberFormat="1" applyFont="1" applyFill="1" applyBorder="1"/>
    <xf numFmtId="166" fontId="1" fillId="7" borderId="2" xfId="1" applyNumberFormat="1" applyFont="1" applyFill="1" applyBorder="1"/>
    <xf numFmtId="166" fontId="1" fillId="7" borderId="8" xfId="1" applyNumberFormat="1" applyFont="1" applyFill="1" applyBorder="1"/>
    <xf numFmtId="166" fontId="1" fillId="7" borderId="13" xfId="1" applyNumberFormat="1" applyFont="1" applyFill="1" applyBorder="1"/>
    <xf numFmtId="166" fontId="1" fillId="5" borderId="8" xfId="1" applyNumberFormat="1" applyFont="1" applyFill="1" applyBorder="1"/>
    <xf numFmtId="166" fontId="1" fillId="5" borderId="13" xfId="1" applyNumberFormat="1" applyFont="1" applyFill="1" applyBorder="1"/>
    <xf numFmtId="166" fontId="1" fillId="5" borderId="0" xfId="1" applyNumberFormat="1" applyFont="1" applyFill="1" applyBorder="1"/>
    <xf numFmtId="166" fontId="1" fillId="5" borderId="1" xfId="1" applyNumberFormat="1" applyFont="1" applyFill="1" applyBorder="1"/>
    <xf numFmtId="166" fontId="1" fillId="5" borderId="2" xfId="1" applyNumberFormat="1" applyFont="1" applyFill="1" applyBorder="1"/>
    <xf numFmtId="166" fontId="1" fillId="0" borderId="8" xfId="1" applyNumberFormat="1" applyFont="1" applyBorder="1"/>
    <xf numFmtId="166" fontId="1" fillId="0" borderId="13" xfId="1" applyNumberFormat="1" applyFont="1" applyBorder="1"/>
    <xf numFmtId="166" fontId="1" fillId="0" borderId="10" xfId="1" applyNumberFormat="1" applyFont="1" applyBorder="1"/>
    <xf numFmtId="166" fontId="1" fillId="0" borderId="7" xfId="1" applyNumberFormat="1" applyFont="1" applyBorder="1"/>
    <xf numFmtId="166" fontId="9" fillId="0" borderId="10" xfId="0" applyNumberFormat="1" applyFont="1" applyFill="1" applyBorder="1" applyProtection="1"/>
    <xf numFmtId="166" fontId="9" fillId="0" borderId="7" xfId="1" applyNumberFormat="1" applyFont="1" applyBorder="1"/>
    <xf numFmtId="166" fontId="9" fillId="0" borderId="10" xfId="1" applyNumberFormat="1" applyFont="1" applyBorder="1"/>
    <xf numFmtId="166" fontId="9" fillId="0" borderId="7" xfId="1" applyNumberFormat="1" applyFont="1" applyFill="1" applyBorder="1"/>
    <xf numFmtId="166" fontId="9" fillId="0" borderId="13" xfId="1" applyNumberFormat="1" applyFont="1" applyFill="1" applyBorder="1"/>
    <xf numFmtId="166" fontId="9" fillId="0" borderId="10" xfId="1" applyNumberFormat="1" applyFont="1" applyFill="1" applyBorder="1"/>
    <xf numFmtId="166" fontId="9" fillId="7" borderId="13" xfId="1" applyNumberFormat="1" applyFont="1" applyFill="1" applyBorder="1"/>
    <xf numFmtId="165" fontId="9" fillId="7" borderId="2" xfId="0" applyNumberFormat="1" applyFont="1" applyFill="1" applyBorder="1" applyAlignment="1">
      <alignment horizontal="center"/>
    </xf>
    <xf numFmtId="165" fontId="1" fillId="0" borderId="0" xfId="2" applyNumberFormat="1" applyFont="1" applyBorder="1"/>
    <xf numFmtId="0" fontId="2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vertical="center" wrapText="1"/>
    </xf>
    <xf numFmtId="0" fontId="2" fillId="9" borderId="10" xfId="0" applyFont="1" applyFill="1" applyBorder="1"/>
    <xf numFmtId="0" fontId="1" fillId="9" borderId="0" xfId="0" applyFont="1" applyFill="1" applyBorder="1" applyAlignment="1">
      <alignment vertical="center"/>
    </xf>
    <xf numFmtId="166" fontId="8" fillId="10" borderId="12" xfId="0" applyNumberFormat="1" applyFont="1" applyFill="1" applyBorder="1" applyAlignment="1" applyProtection="1">
      <alignment vertical="center"/>
    </xf>
    <xf numFmtId="44" fontId="8" fillId="10" borderId="12" xfId="0" applyNumberFormat="1" applyFont="1" applyFill="1" applyBorder="1"/>
    <xf numFmtId="165" fontId="8" fillId="10" borderId="12" xfId="0" applyNumberFormat="1" applyFont="1" applyFill="1" applyBorder="1" applyAlignment="1">
      <alignment horizontal="center"/>
    </xf>
    <xf numFmtId="0" fontId="8" fillId="10" borderId="0" xfId="0" applyFont="1" applyFill="1" applyBorder="1"/>
    <xf numFmtId="166" fontId="8" fillId="10" borderId="11" xfId="0" applyNumberFormat="1" applyFont="1" applyFill="1" applyBorder="1" applyAlignment="1" applyProtection="1">
      <alignment vertical="center"/>
    </xf>
    <xf numFmtId="166" fontId="8" fillId="11" borderId="12" xfId="0" applyNumberFormat="1" applyFont="1" applyFill="1" applyBorder="1" applyAlignment="1" applyProtection="1">
      <alignment vertical="center"/>
    </xf>
    <xf numFmtId="44" fontId="8" fillId="11" borderId="12" xfId="0" applyNumberFormat="1" applyFont="1" applyFill="1" applyBorder="1"/>
    <xf numFmtId="165" fontId="8" fillId="11" borderId="12" xfId="0" applyNumberFormat="1" applyFont="1" applyFill="1" applyBorder="1" applyAlignment="1">
      <alignment horizontal="center"/>
    </xf>
    <xf numFmtId="0" fontId="8" fillId="11" borderId="0" xfId="0" applyFont="1" applyFill="1" applyBorder="1"/>
    <xf numFmtId="166" fontId="8" fillId="11" borderId="11" xfId="0" applyNumberFormat="1" applyFont="1" applyFill="1" applyBorder="1" applyAlignment="1" applyProtection="1">
      <alignment vertical="center"/>
    </xf>
    <xf numFmtId="166" fontId="2" fillId="10" borderId="12" xfId="1" applyNumberFormat="1" applyFont="1" applyFill="1" applyBorder="1"/>
    <xf numFmtId="8" fontId="2" fillId="10" borderId="12" xfId="0" applyNumberFormat="1" applyFont="1" applyFill="1" applyBorder="1"/>
    <xf numFmtId="165" fontId="2" fillId="10" borderId="4" xfId="0" applyNumberFormat="1" applyFont="1" applyFill="1" applyBorder="1" applyAlignment="1">
      <alignment horizontal="center"/>
    </xf>
    <xf numFmtId="0" fontId="2" fillId="10" borderId="0" xfId="0" applyFont="1" applyFill="1" applyBorder="1"/>
    <xf numFmtId="165" fontId="2" fillId="10" borderId="12" xfId="0" applyNumberFormat="1" applyFont="1" applyFill="1" applyBorder="1" applyAlignment="1">
      <alignment horizontal="center"/>
    </xf>
    <xf numFmtId="166" fontId="2" fillId="12" borderId="12" xfId="1" applyNumberFormat="1" applyFont="1" applyFill="1" applyBorder="1"/>
    <xf numFmtId="8" fontId="2" fillId="12" borderId="12" xfId="0" applyNumberFormat="1" applyFont="1" applyFill="1" applyBorder="1"/>
    <xf numFmtId="165" fontId="2" fillId="12" borderId="4" xfId="0" applyNumberFormat="1" applyFont="1" applyFill="1" applyBorder="1" applyAlignment="1">
      <alignment horizontal="center"/>
    </xf>
    <xf numFmtId="0" fontId="2" fillId="12" borderId="0" xfId="0" applyFont="1" applyFill="1" applyBorder="1"/>
    <xf numFmtId="165" fontId="2" fillId="12" borderId="12" xfId="0" applyNumberFormat="1" applyFont="1" applyFill="1" applyBorder="1" applyAlignment="1">
      <alignment horizontal="center"/>
    </xf>
    <xf numFmtId="166" fontId="2" fillId="12" borderId="11" xfId="1" applyNumberFormat="1" applyFont="1" applyFill="1" applyBorder="1"/>
    <xf numFmtId="4" fontId="2" fillId="10" borderId="12" xfId="0" applyNumberFormat="1" applyFont="1" applyFill="1" applyBorder="1"/>
    <xf numFmtId="165" fontId="4" fillId="12" borderId="4" xfId="0" applyNumberFormat="1" applyFont="1" applyFill="1" applyBorder="1" applyAlignment="1">
      <alignment horizontal="center"/>
    </xf>
    <xf numFmtId="165" fontId="4" fillId="12" borderId="12" xfId="0" applyNumberFormat="1" applyFont="1" applyFill="1" applyBorder="1" applyAlignment="1">
      <alignment horizontal="center"/>
    </xf>
    <xf numFmtId="44" fontId="8" fillId="10" borderId="12" xfId="0" applyNumberFormat="1" applyFont="1" applyFill="1" applyBorder="1" applyAlignment="1" applyProtection="1">
      <alignment vertical="center"/>
    </xf>
    <xf numFmtId="5" fontId="8" fillId="10" borderId="12" xfId="0" applyNumberFormat="1" applyFont="1" applyFill="1" applyBorder="1" applyAlignment="1" applyProtection="1">
      <alignment vertical="center"/>
    </xf>
    <xf numFmtId="8" fontId="1" fillId="0" borderId="2" xfId="0" applyNumberFormat="1" applyFont="1" applyBorder="1" applyAlignment="1">
      <alignment horizontal="center" vertical="center" wrapText="1"/>
    </xf>
    <xf numFmtId="8" fontId="1" fillId="0" borderId="13" xfId="0" applyNumberFormat="1" applyFont="1" applyBorder="1" applyAlignment="1">
      <alignment horizontal="center" vertical="center" wrapText="1"/>
    </xf>
    <xf numFmtId="8" fontId="1" fillId="0" borderId="7" xfId="0" applyNumberFormat="1" applyFont="1" applyBorder="1" applyAlignment="1">
      <alignment horizontal="center"/>
    </xf>
    <xf numFmtId="8" fontId="1" fillId="0" borderId="15" xfId="0" applyNumberFormat="1" applyFont="1" applyBorder="1" applyAlignment="1">
      <alignment horizontal="center"/>
    </xf>
    <xf numFmtId="8" fontId="1" fillId="0" borderId="14" xfId="0" applyNumberFormat="1" applyFont="1" applyBorder="1" applyAlignment="1">
      <alignment horizontal="center"/>
    </xf>
    <xf numFmtId="8" fontId="1" fillId="0" borderId="10" xfId="0" applyNumberFormat="1" applyFont="1" applyBorder="1" applyAlignment="1">
      <alignment horizontal="center"/>
    </xf>
    <xf numFmtId="8" fontId="1" fillId="0" borderId="0" xfId="0" applyNumberFormat="1" applyFont="1" applyBorder="1" applyAlignment="1">
      <alignment horizontal="center"/>
    </xf>
    <xf numFmtId="8" fontId="1" fillId="0" borderId="9" xfId="0" applyNumberFormat="1" applyFont="1" applyBorder="1" applyAlignment="1">
      <alignment horizontal="center"/>
    </xf>
    <xf numFmtId="166" fontId="1" fillId="0" borderId="2" xfId="1" applyNumberFormat="1" applyFont="1" applyBorder="1" applyAlignment="1">
      <alignment horizontal="center" vertical="center" wrapText="1"/>
    </xf>
    <xf numFmtId="166" fontId="1" fillId="0" borderId="13" xfId="1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40" fontId="1" fillId="0" borderId="7" xfId="0" applyNumberFormat="1" applyFont="1" applyBorder="1" applyAlignment="1">
      <alignment horizontal="center"/>
    </xf>
    <xf numFmtId="40" fontId="1" fillId="0" borderId="15" xfId="0" applyNumberFormat="1" applyFont="1" applyBorder="1" applyAlignment="1">
      <alignment horizontal="center"/>
    </xf>
    <xf numFmtId="40" fontId="1" fillId="0" borderId="1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40" fontId="1" fillId="0" borderId="11" xfId="0" applyNumberFormat="1" applyFont="1" applyBorder="1" applyAlignment="1">
      <alignment horizontal="center"/>
    </xf>
    <xf numFmtId="40" fontId="1" fillId="0" borderId="3" xfId="0" applyNumberFormat="1" applyFont="1" applyBorder="1" applyAlignment="1">
      <alignment horizontal="center"/>
    </xf>
    <xf numFmtId="40" fontId="1" fillId="0" borderId="4" xfId="0" applyNumberFormat="1" applyFont="1" applyBorder="1" applyAlignment="1">
      <alignment horizontal="center"/>
    </xf>
    <xf numFmtId="8" fontId="1" fillId="0" borderId="11" xfId="0" applyNumberFormat="1" applyFont="1" applyBorder="1" applyAlignment="1">
      <alignment horizontal="center"/>
    </xf>
    <xf numFmtId="8" fontId="1" fillId="0" borderId="3" xfId="0" applyNumberFormat="1" applyFont="1" applyBorder="1" applyAlignment="1">
      <alignment horizontal="center"/>
    </xf>
    <xf numFmtId="8" fontId="1" fillId="0" borderId="4" xfId="0" applyNumberFormat="1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8" fontId="1" fillId="0" borderId="5" xfId="0" applyNumberFormat="1" applyFont="1" applyBorder="1" applyAlignment="1">
      <alignment horizontal="center"/>
    </xf>
    <xf numFmtId="8" fontId="1" fillId="0" borderId="6" xfId="0" applyNumberFormat="1" applyFont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44" fontId="8" fillId="11" borderId="12" xfId="0" applyNumberFormat="1" applyFont="1" applyFill="1" applyBorder="1" applyAlignment="1" applyProtection="1">
      <alignment vertical="center"/>
    </xf>
    <xf numFmtId="5" fontId="8" fillId="11" borderId="12" xfId="0" applyNumberFormat="1" applyFont="1" applyFill="1" applyBorder="1" applyAlignment="1" applyProtection="1">
      <alignment vertical="center"/>
    </xf>
    <xf numFmtId="44" fontId="8" fillId="11" borderId="4" xfId="0" applyNumberFormat="1" applyFont="1" applyFill="1" applyBorder="1" applyAlignment="1" applyProtection="1">
      <alignment vertical="center"/>
    </xf>
    <xf numFmtId="166" fontId="8" fillId="11" borderId="12" xfId="1" applyNumberFormat="1" applyFont="1" applyFill="1" applyBorder="1"/>
    <xf numFmtId="8" fontId="8" fillId="11" borderId="12" xfId="0" applyNumberFormat="1" applyFont="1" applyFill="1" applyBorder="1"/>
    <xf numFmtId="44" fontId="8" fillId="11" borderId="12" xfId="1" applyFont="1" applyFill="1" applyBorder="1"/>
    <xf numFmtId="0" fontId="6" fillId="12" borderId="11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44" fontId="2" fillId="12" borderId="12" xfId="0" applyNumberFormat="1" applyFont="1" applyFill="1" applyBorder="1"/>
    <xf numFmtId="165" fontId="2" fillId="12" borderId="6" xfId="0" applyNumberFormat="1" applyFont="1" applyFill="1" applyBorder="1" applyAlignment="1">
      <alignment horizontal="center"/>
    </xf>
    <xf numFmtId="8" fontId="1" fillId="12" borderId="12" xfId="0" applyNumberFormat="1" applyFont="1" applyFill="1" applyBorder="1"/>
    <xf numFmtId="165" fontId="1" fillId="12" borderId="4" xfId="0" applyNumberFormat="1" applyFont="1" applyFill="1" applyBorder="1" applyAlignment="1">
      <alignment horizontal="center"/>
    </xf>
    <xf numFmtId="44" fontId="8" fillId="10" borderId="4" xfId="0" applyNumberFormat="1" applyFont="1" applyFill="1" applyBorder="1" applyAlignment="1" applyProtection="1">
      <alignment vertical="center"/>
    </xf>
    <xf numFmtId="166" fontId="8" fillId="10" borderId="12" xfId="1" applyNumberFormat="1" applyFont="1" applyFill="1" applyBorder="1"/>
    <xf numFmtId="8" fontId="8" fillId="10" borderId="12" xfId="0" applyNumberFormat="1" applyFont="1" applyFill="1" applyBorder="1"/>
    <xf numFmtId="44" fontId="8" fillId="10" borderId="12" xfId="1" applyFont="1" applyFill="1" applyBorder="1"/>
    <xf numFmtId="164" fontId="2" fillId="10" borderId="12" xfId="0" applyNumberFormat="1" applyFont="1" applyFill="1" applyBorder="1"/>
    <xf numFmtId="164" fontId="2" fillId="10" borderId="2" xfId="0" applyNumberFormat="1" applyFont="1" applyFill="1" applyBorder="1"/>
    <xf numFmtId="165" fontId="4" fillId="10" borderId="4" xfId="0" applyNumberFormat="1" applyFont="1" applyFill="1" applyBorder="1" applyAlignment="1">
      <alignment horizontal="center"/>
    </xf>
    <xf numFmtId="165" fontId="4" fillId="10" borderId="12" xfId="0" applyNumberFormat="1" applyFont="1" applyFill="1" applyBorder="1" applyAlignment="1">
      <alignment horizontal="center"/>
    </xf>
    <xf numFmtId="8" fontId="2" fillId="10" borderId="2" xfId="0" applyNumberFormat="1" applyFont="1" applyFill="1" applyBorder="1"/>
    <xf numFmtId="165" fontId="4" fillId="10" borderId="6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166" fontId="2" fillId="10" borderId="11" xfId="1" applyNumberFormat="1" applyFont="1" applyFill="1" applyBorder="1"/>
    <xf numFmtId="0" fontId="6" fillId="10" borderId="11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166" fontId="2" fillId="11" borderId="12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EE4FA"/>
      <color rgb="FF00FA18"/>
      <color rgb="FF0DB000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</a:t>
            </a:r>
            <a:r>
              <a:rPr lang="en-US" baseline="0"/>
              <a:t> 16-17 </a:t>
            </a:r>
            <a:r>
              <a:rPr lang="en-US"/>
              <a:t>Biennium Budget</a:t>
            </a:r>
            <a:r>
              <a:rPr lang="en-US" baseline="0"/>
              <a:t> Proposals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46941595010344"/>
          <c:y val="0.13121152586771448"/>
          <c:w val="0.868922743435394"/>
          <c:h val="0.8141057809816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'Overall Summary Detail'!$D$1</c:f>
              <c:strCache>
                <c:ptCount val="1"/>
                <c:pt idx="0">
                  <c:v>CHE Recommendation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'Overall Summary Detail'!$I$139</c:f>
              <c:strCache>
                <c:ptCount val="1"/>
                <c:pt idx="0">
                  <c:v>Two Year Total</c:v>
                </c:pt>
              </c:strCache>
            </c:strRef>
          </c:cat>
          <c:val>
            <c:numRef>
              <c:f>'Overall Summary Detail'!$H$139</c:f>
              <c:numCache>
                <c:formatCode>_("$"* #,##0_);_("$"* \(#,##0\);_("$"* "-"??_);_(@_)</c:formatCode>
                <c:ptCount val="1"/>
                <c:pt idx="0">
                  <c:v>3806361478.458384</c:v>
                </c:pt>
              </c:numCache>
            </c:numRef>
          </c:val>
        </c:ser>
        <c:ser>
          <c:idx val="1"/>
          <c:order val="1"/>
          <c:tx>
            <c:strRef>
              <c:f>'Overall Summary Detail'!$O$1</c:f>
              <c:strCache>
                <c:ptCount val="1"/>
                <c:pt idx="0">
                  <c:v>Governor's Recommendation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'Overall Summary Detail'!$I$139</c:f>
              <c:strCache>
                <c:ptCount val="1"/>
                <c:pt idx="0">
                  <c:v>Two Year Total</c:v>
                </c:pt>
              </c:strCache>
            </c:strRef>
          </c:cat>
          <c:val>
            <c:numRef>
              <c:f>'Overall Summary Detail'!$S$139</c:f>
              <c:numCache>
                <c:formatCode>_("$"* #,##0_);_("$"* \(#,##0\);_("$"* "-"??_);_(@_)</c:formatCode>
                <c:ptCount val="1"/>
                <c:pt idx="0">
                  <c:v>4016684528.0521002</c:v>
                </c:pt>
              </c:numCache>
            </c:numRef>
          </c:val>
        </c:ser>
        <c:ser>
          <c:idx val="2"/>
          <c:order val="2"/>
          <c:tx>
            <c:strRef>
              <c:f>'Overall Summary Detail'!$Z$1</c:f>
              <c:strCache>
                <c:ptCount val="1"/>
                <c:pt idx="0">
                  <c:v>House Recommendation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'Overall Summary Detail'!$I$139</c:f>
              <c:strCache>
                <c:ptCount val="1"/>
                <c:pt idx="0">
                  <c:v>Two Year Total</c:v>
                </c:pt>
              </c:strCache>
            </c:strRef>
          </c:cat>
          <c:val>
            <c:numRef>
              <c:f>'Overall Summary Detail'!$AD$139</c:f>
              <c:numCache>
                <c:formatCode>_("$"* #,##0_);_("$"* \(#,##0\);_("$"* "-"??_);_(@_)</c:formatCode>
                <c:ptCount val="1"/>
                <c:pt idx="0">
                  <c:v>3851754906.9728131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55896"/>
        <c:axId val="213756288"/>
      </c:barChart>
      <c:catAx>
        <c:axId val="213755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756288"/>
        <c:crosses val="autoZero"/>
        <c:auto val="1"/>
        <c:lblAlgn val="ctr"/>
        <c:lblOffset val="100"/>
        <c:noMultiLvlLbl val="0"/>
      </c:catAx>
      <c:valAx>
        <c:axId val="21375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5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64123720667026"/>
          <c:y val="0.93899968503937004"/>
          <c:w val="0.7242976281653053"/>
          <c:h val="4.5000314960629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76200</xdr:rowOff>
    </xdr:from>
    <xdr:to>
      <xdr:col>6</xdr:col>
      <xdr:colOff>85726</xdr:colOff>
      <xdr:row>36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4"/>
  <sheetViews>
    <sheetView showGridLines="0" tabSelected="1" zoomScaleNormal="100" workbookViewId="0">
      <pane xSplit="2" topLeftCell="D1" activePane="topRight" state="frozen"/>
      <selection pane="topRight" activeCell="AN15" sqref="AN15"/>
    </sheetView>
  </sheetViews>
  <sheetFormatPr defaultColWidth="9.140625" defaultRowHeight="12" x14ac:dyDescent="0.2"/>
  <cols>
    <col min="1" max="1" width="19" style="1" customWidth="1"/>
    <col min="2" max="2" width="12.7109375" style="236" customWidth="1"/>
    <col min="3" max="3" width="1.7109375" style="265" customWidth="1"/>
    <col min="4" max="4" width="14.7109375" style="236" customWidth="1"/>
    <col min="5" max="5" width="14" style="102" hidden="1" customWidth="1"/>
    <col min="6" max="6" width="7.7109375" style="150" customWidth="1"/>
    <col min="7" max="7" width="2.7109375" style="3" hidden="1" customWidth="1"/>
    <col min="8" max="8" width="14.7109375" style="236" customWidth="1"/>
    <col min="9" max="9" width="20.42578125" style="102" hidden="1" customWidth="1"/>
    <col min="10" max="10" width="7.7109375" style="150" customWidth="1"/>
    <col min="11" max="11" width="14.5703125" style="1" hidden="1" customWidth="1"/>
    <col min="12" max="12" width="1.7109375" style="265" customWidth="1"/>
    <col min="13" max="13" width="25.7109375" style="1" hidden="1" customWidth="1"/>
    <col min="14" max="14" width="14" style="2" hidden="1" customWidth="1"/>
    <col min="15" max="15" width="14.7109375" style="236" customWidth="1"/>
    <col min="16" max="16" width="12.5703125" style="4" hidden="1" customWidth="1"/>
    <col min="17" max="17" width="7.7109375" style="150" customWidth="1"/>
    <col min="18" max="18" width="2.5703125" style="5" hidden="1" customWidth="1"/>
    <col min="19" max="19" width="14.7109375" style="236" customWidth="1"/>
    <col min="20" max="20" width="12.28515625" style="50" hidden="1" customWidth="1"/>
    <col min="21" max="21" width="7.7109375" style="150" customWidth="1"/>
    <col min="22" max="22" width="14.5703125" style="1" hidden="1" customWidth="1"/>
    <col min="23" max="23" width="1.7109375" style="265" customWidth="1"/>
    <col min="24" max="24" width="25.7109375" style="1" hidden="1" customWidth="1"/>
    <col min="25" max="25" width="16.85546875" style="4" hidden="1" customWidth="1"/>
    <col min="26" max="26" width="14.7109375" style="236" customWidth="1"/>
    <col min="27" max="27" width="14.85546875" style="4" hidden="1" customWidth="1"/>
    <col min="28" max="28" width="7.7109375" style="150" customWidth="1"/>
    <col min="29" max="29" width="2.7109375" style="1" hidden="1" customWidth="1"/>
    <col min="30" max="30" width="14.7109375" style="236" customWidth="1"/>
    <col min="31" max="31" width="16.140625" style="4" hidden="1" customWidth="1"/>
    <col min="32" max="32" width="7.7109375" style="150" customWidth="1"/>
    <col min="33" max="33" width="14.5703125" style="1" hidden="1" customWidth="1"/>
    <col min="34" max="34" width="1.7109375" style="265" customWidth="1"/>
    <col min="35" max="35" width="16.85546875" style="4" hidden="1" customWidth="1"/>
    <col min="36" max="36" width="14.7109375" style="233" customWidth="1"/>
    <col min="37" max="37" width="18.28515625" style="1" hidden="1" customWidth="1"/>
    <col min="38" max="38" width="7.7109375" style="1" customWidth="1"/>
    <col min="39" max="39" width="1.7109375" style="1" hidden="1" customWidth="1"/>
    <col min="40" max="40" width="14.7109375" style="233" customWidth="1"/>
    <col min="41" max="41" width="13.5703125" style="1" hidden="1" customWidth="1"/>
    <col min="42" max="42" width="7.7109375" style="1" customWidth="1"/>
    <col min="43" max="43" width="1.7109375" style="265" customWidth="1"/>
    <col min="44" max="44" width="16.85546875" style="4" hidden="1" customWidth="1"/>
    <col min="45" max="45" width="14.7109375" style="233" customWidth="1"/>
    <col min="46" max="46" width="18.28515625" style="1" hidden="1" customWidth="1"/>
    <col min="47" max="47" width="7.7109375" style="1" customWidth="1"/>
    <col min="48" max="48" width="1.7109375" style="1" hidden="1" customWidth="1"/>
    <col min="49" max="49" width="14.7109375" style="233" customWidth="1"/>
    <col min="50" max="50" width="13.5703125" style="1" hidden="1" customWidth="1"/>
    <col min="51" max="51" width="7.7109375" style="1" customWidth="1"/>
    <col min="52" max="16384" width="9.140625" style="1"/>
  </cols>
  <sheetData>
    <row r="1" spans="1:51" ht="16.5" thickBot="1" x14ac:dyDescent="0.3">
      <c r="C1" s="264"/>
      <c r="D1" s="332" t="s">
        <v>38</v>
      </c>
      <c r="E1" s="333"/>
      <c r="F1" s="333"/>
      <c r="G1" s="333"/>
      <c r="H1" s="333"/>
      <c r="I1" s="333"/>
      <c r="J1" s="334"/>
      <c r="K1" s="15"/>
      <c r="L1" s="264"/>
      <c r="M1" s="15"/>
      <c r="N1" s="133"/>
      <c r="O1" s="351" t="s">
        <v>39</v>
      </c>
      <c r="P1" s="352"/>
      <c r="Q1" s="352"/>
      <c r="R1" s="352"/>
      <c r="S1" s="352"/>
      <c r="T1" s="352"/>
      <c r="U1" s="353"/>
      <c r="V1" s="15"/>
      <c r="W1" s="264"/>
      <c r="X1" s="15"/>
      <c r="Y1" s="82"/>
      <c r="Z1" s="332" t="s">
        <v>40</v>
      </c>
      <c r="AA1" s="333"/>
      <c r="AB1" s="333"/>
      <c r="AC1" s="333"/>
      <c r="AD1" s="333"/>
      <c r="AE1" s="333"/>
      <c r="AF1" s="334"/>
      <c r="AI1" s="82"/>
      <c r="AJ1" s="351" t="s">
        <v>45</v>
      </c>
      <c r="AK1" s="352"/>
      <c r="AL1" s="352"/>
      <c r="AM1" s="352"/>
      <c r="AN1" s="352"/>
      <c r="AO1" s="352"/>
      <c r="AP1" s="353"/>
      <c r="AR1" s="82"/>
      <c r="AS1" s="323" t="s">
        <v>46</v>
      </c>
      <c r="AT1" s="324"/>
      <c r="AU1" s="324"/>
      <c r="AV1" s="324"/>
      <c r="AW1" s="324"/>
      <c r="AX1" s="324"/>
      <c r="AY1" s="325"/>
    </row>
    <row r="2" spans="1:51" ht="12.75" thickBot="1" x14ac:dyDescent="0.25">
      <c r="A2" s="86"/>
      <c r="B2" s="303" t="s">
        <v>0</v>
      </c>
      <c r="D2" s="307" t="s">
        <v>1</v>
      </c>
      <c r="E2" s="308"/>
      <c r="F2" s="309"/>
      <c r="H2" s="307" t="s">
        <v>2</v>
      </c>
      <c r="I2" s="308"/>
      <c r="J2" s="309"/>
      <c r="N2" s="305" t="s">
        <v>0</v>
      </c>
      <c r="O2" s="297" t="s">
        <v>1</v>
      </c>
      <c r="P2" s="298"/>
      <c r="Q2" s="299"/>
      <c r="S2" s="297" t="s">
        <v>2</v>
      </c>
      <c r="T2" s="298"/>
      <c r="U2" s="299"/>
      <c r="Y2" s="295" t="s">
        <v>0</v>
      </c>
      <c r="Z2" s="297" t="s">
        <v>1</v>
      </c>
      <c r="AA2" s="298"/>
      <c r="AB2" s="299"/>
      <c r="AD2" s="300" t="s">
        <v>2</v>
      </c>
      <c r="AE2" s="301"/>
      <c r="AF2" s="302"/>
      <c r="AI2" s="295" t="s">
        <v>0</v>
      </c>
      <c r="AJ2" s="297" t="s">
        <v>1</v>
      </c>
      <c r="AK2" s="298"/>
      <c r="AL2" s="299"/>
      <c r="AN2" s="300" t="s">
        <v>2</v>
      </c>
      <c r="AO2" s="301"/>
      <c r="AP2" s="302"/>
      <c r="AR2" s="295" t="s">
        <v>0</v>
      </c>
      <c r="AS2" s="297" t="s">
        <v>1</v>
      </c>
      <c r="AT2" s="298"/>
      <c r="AU2" s="299"/>
      <c r="AW2" s="300" t="s">
        <v>2</v>
      </c>
      <c r="AX2" s="301"/>
      <c r="AY2" s="302"/>
    </row>
    <row r="3" spans="1:51" s="105" customFormat="1" ht="53.25" customHeight="1" thickBot="1" x14ac:dyDescent="0.3">
      <c r="A3" s="115"/>
      <c r="B3" s="304"/>
      <c r="C3" s="266"/>
      <c r="D3" s="223" t="s">
        <v>43</v>
      </c>
      <c r="E3" s="103" t="s">
        <v>4</v>
      </c>
      <c r="F3" s="171" t="s">
        <v>48</v>
      </c>
      <c r="G3" s="106"/>
      <c r="H3" s="223" t="s">
        <v>43</v>
      </c>
      <c r="I3" s="103" t="s">
        <v>4</v>
      </c>
      <c r="J3" s="171" t="s">
        <v>5</v>
      </c>
      <c r="K3" s="107"/>
      <c r="L3" s="266"/>
      <c r="M3" s="107"/>
      <c r="N3" s="306"/>
      <c r="O3" s="223" t="s">
        <v>43</v>
      </c>
      <c r="P3" s="108" t="s">
        <v>4</v>
      </c>
      <c r="Q3" s="160" t="s">
        <v>5</v>
      </c>
      <c r="R3" s="110"/>
      <c r="S3" s="223" t="s">
        <v>43</v>
      </c>
      <c r="T3" s="111" t="s">
        <v>4</v>
      </c>
      <c r="U3" s="171" t="s">
        <v>5</v>
      </c>
      <c r="V3" s="107"/>
      <c r="W3" s="266"/>
      <c r="X3" s="107"/>
      <c r="Y3" s="296"/>
      <c r="Z3" s="223" t="s">
        <v>43</v>
      </c>
      <c r="AA3" s="112" t="s">
        <v>4</v>
      </c>
      <c r="AB3" s="146" t="s">
        <v>5</v>
      </c>
      <c r="AC3" s="107"/>
      <c r="AD3" s="223" t="s">
        <v>43</v>
      </c>
      <c r="AE3" s="112" t="s">
        <v>4</v>
      </c>
      <c r="AF3" s="155" t="s">
        <v>5</v>
      </c>
      <c r="AH3" s="268"/>
      <c r="AI3" s="296"/>
      <c r="AJ3" s="223" t="s">
        <v>43</v>
      </c>
      <c r="AK3" s="112" t="s">
        <v>4</v>
      </c>
      <c r="AL3" s="146" t="s">
        <v>5</v>
      </c>
      <c r="AM3" s="107"/>
      <c r="AN3" s="223" t="s">
        <v>43</v>
      </c>
      <c r="AO3" s="112" t="s">
        <v>4</v>
      </c>
      <c r="AP3" s="155" t="s">
        <v>5</v>
      </c>
      <c r="AQ3" s="268"/>
      <c r="AR3" s="296"/>
      <c r="AS3" s="223" t="s">
        <v>47</v>
      </c>
      <c r="AT3" s="112" t="s">
        <v>4</v>
      </c>
      <c r="AU3" s="146" t="s">
        <v>5</v>
      </c>
      <c r="AV3" s="107"/>
      <c r="AW3" s="223" t="s">
        <v>47</v>
      </c>
      <c r="AX3" s="112" t="s">
        <v>4</v>
      </c>
      <c r="AY3" s="155" t="s">
        <v>5</v>
      </c>
    </row>
    <row r="4" spans="1:51" s="15" customFormat="1" ht="12.75" thickBot="1" x14ac:dyDescent="0.25">
      <c r="A4" s="9" t="s">
        <v>6</v>
      </c>
      <c r="B4" s="354">
        <f>SUM(B5:B8)</f>
        <v>207964658</v>
      </c>
      <c r="C4" s="267"/>
      <c r="D4" s="284">
        <f>SUM(D5:D8)</f>
        <v>221496116</v>
      </c>
      <c r="E4" s="285">
        <v>13531458</v>
      </c>
      <c r="F4" s="286">
        <f>D4/B4-1</f>
        <v>6.5066142151903428E-2</v>
      </c>
      <c r="G4" s="287"/>
      <c r="H4" s="284">
        <f>SUM(H5:H8)</f>
        <v>222407545</v>
      </c>
      <c r="I4" s="285">
        <v>14442887</v>
      </c>
      <c r="J4" s="288">
        <f>H4/B4-1</f>
        <v>6.9448757009472173E-2</v>
      </c>
      <c r="L4" s="267"/>
      <c r="M4" s="15" t="s">
        <v>6</v>
      </c>
      <c r="N4" s="16">
        <v>207964658</v>
      </c>
      <c r="O4" s="279">
        <f>SUM(O5:O8)</f>
        <v>212509716</v>
      </c>
      <c r="P4" s="280">
        <f>O4-$B4</f>
        <v>4545058</v>
      </c>
      <c r="Q4" s="281">
        <f>O4/B4-1</f>
        <v>2.1854953835473312E-2</v>
      </c>
      <c r="R4" s="282"/>
      <c r="S4" s="279">
        <f>SUM(S5:S8)</f>
        <v>215260802</v>
      </c>
      <c r="T4" s="290">
        <f>S4-$B4</f>
        <v>7296144</v>
      </c>
      <c r="U4" s="283">
        <f>S4/B4-1</f>
        <v>3.5083576556551366E-2</v>
      </c>
      <c r="W4" s="264"/>
      <c r="X4" s="15" t="s">
        <v>6</v>
      </c>
      <c r="Y4" s="22">
        <v>207964658</v>
      </c>
      <c r="Z4" s="284">
        <f>SUM(Z5:Z8)</f>
        <v>212842085</v>
      </c>
      <c r="AA4" s="284">
        <f>Z4-$B4</f>
        <v>4877427</v>
      </c>
      <c r="AB4" s="286">
        <f>Z4/B4-1</f>
        <v>2.3453153275687866E-2</v>
      </c>
      <c r="AC4" s="287"/>
      <c r="AD4" s="289">
        <v>222146251</v>
      </c>
      <c r="AE4" s="285">
        <f>AD4-$B4</f>
        <v>14181593</v>
      </c>
      <c r="AF4" s="288">
        <f>AD4/B4-1</f>
        <v>6.8192322370467462E-2</v>
      </c>
      <c r="AH4" s="264"/>
      <c r="AI4" s="222">
        <v>207964658</v>
      </c>
      <c r="AJ4" s="269">
        <f>SUM(AJ5:AJ8)</f>
        <v>221390116</v>
      </c>
      <c r="AK4" s="270">
        <f>AJ4-$B4</f>
        <v>13425458</v>
      </c>
      <c r="AL4" s="271">
        <f>AJ4/B4-1</f>
        <v>6.4556440162058637E-2</v>
      </c>
      <c r="AM4" s="272"/>
      <c r="AN4" s="273">
        <f>SUM(AN5:AN7)</f>
        <v>222857714</v>
      </c>
      <c r="AO4" s="269">
        <f>AN4-$B4</f>
        <v>14893056</v>
      </c>
      <c r="AP4" s="271">
        <f>AN4/B4-1</f>
        <v>7.1613398849721843E-2</v>
      </c>
      <c r="AQ4" s="264"/>
      <c r="AR4" s="222">
        <v>207964658</v>
      </c>
      <c r="AS4" s="274">
        <f>SUM(AS5:AS8)</f>
        <v>212350980</v>
      </c>
      <c r="AT4" s="275">
        <f>AS4-$B4</f>
        <v>4386322</v>
      </c>
      <c r="AU4" s="276">
        <f>AS4/B4-1</f>
        <v>2.1091670297171294E-2</v>
      </c>
      <c r="AV4" s="277"/>
      <c r="AW4" s="278">
        <f>SUM(AW5:AW7)</f>
        <v>221214030</v>
      </c>
      <c r="AX4" s="274">
        <f>AW4-$B4</f>
        <v>13249372</v>
      </c>
      <c r="AY4" s="276">
        <f>AW4/B4-1</f>
        <v>6.3709728986739655E-2</v>
      </c>
    </row>
    <row r="5" spans="1:51" x14ac:dyDescent="0.2">
      <c r="A5" s="25" t="s">
        <v>7</v>
      </c>
      <c r="B5" s="234">
        <v>184795242</v>
      </c>
      <c r="D5" s="234">
        <v>195752282</v>
      </c>
      <c r="E5" s="27">
        <v>10957040</v>
      </c>
      <c r="F5" s="161">
        <f>D5/B5-1</f>
        <v>5.9292868590198777E-2</v>
      </c>
      <c r="H5" s="234">
        <v>196533749</v>
      </c>
      <c r="I5" s="27">
        <v>11738507</v>
      </c>
      <c r="J5" s="178">
        <f t="shared" ref="J5:J7" si="0">H5/B5-1</f>
        <v>6.3521695001216516E-2</v>
      </c>
      <c r="M5" s="1" t="s">
        <v>7</v>
      </c>
      <c r="N5" s="26">
        <v>184795242</v>
      </c>
      <c r="O5" s="234">
        <v>191531249</v>
      </c>
      <c r="P5" s="27">
        <f t="shared" ref="P5:P68" si="1">O5-$B5</f>
        <v>6736007</v>
      </c>
      <c r="Q5" s="161">
        <f t="shared" ref="Q5:Q7" si="2">O5/B5-1</f>
        <v>3.6451192828871548E-2</v>
      </c>
      <c r="S5" s="241">
        <v>194152373</v>
      </c>
      <c r="T5" s="31">
        <f t="shared" ref="T5:T68" si="3">S5-$B5</f>
        <v>9357131</v>
      </c>
      <c r="U5" s="172">
        <f t="shared" ref="U5:U68" si="4">S5/B5-1</f>
        <v>5.0635129447759164E-2</v>
      </c>
      <c r="X5" s="1" t="s">
        <v>7</v>
      </c>
      <c r="Y5" s="33">
        <v>184795242</v>
      </c>
      <c r="Z5" s="251">
        <v>191241291</v>
      </c>
      <c r="AA5" s="34">
        <f t="shared" ref="AA5:AA68" si="5">Z5-$B5</f>
        <v>6446049</v>
      </c>
      <c r="AB5" s="147">
        <f t="shared" ref="AB5:AB68" si="6">Z5/B5-1</f>
        <v>3.4882115633691368E-2</v>
      </c>
      <c r="AD5" s="253">
        <v>196272455</v>
      </c>
      <c r="AE5" s="34">
        <f t="shared" ref="AE5:AE68" si="7">AD5-$B5</f>
        <v>11477213</v>
      </c>
      <c r="AF5" s="156">
        <f t="shared" ref="AF5:AF68" si="8">AD5/B5-1</f>
        <v>6.2107730024780539E-2</v>
      </c>
      <c r="AI5" s="33">
        <v>184795242</v>
      </c>
      <c r="AJ5" s="224">
        <v>191467802</v>
      </c>
      <c r="AK5" s="184">
        <f t="shared" ref="AK5:AK68" si="9">AJ5-B5</f>
        <v>6672560</v>
      </c>
      <c r="AL5" s="185">
        <f t="shared" ref="AL5:AL68" si="10">AJ5/B5-1</f>
        <v>3.6107856066986743E-2</v>
      </c>
      <c r="AM5" s="186"/>
      <c r="AN5" s="255">
        <v>196983918</v>
      </c>
      <c r="AO5" s="187">
        <f t="shared" ref="AO5:AO67" si="11">AN5-$B5</f>
        <v>12188676</v>
      </c>
      <c r="AP5" s="188">
        <f t="shared" ref="AP5:AP68" si="12">AN5/B5-1</f>
        <v>6.5957737158622409E-2</v>
      </c>
      <c r="AR5" s="33">
        <v>184795242</v>
      </c>
      <c r="AS5" s="224">
        <v>190750186</v>
      </c>
      <c r="AT5" s="184">
        <f t="shared" ref="AT5:AT8" si="13">AS5-K5</f>
        <v>190750186</v>
      </c>
      <c r="AU5" s="185">
        <f t="shared" ref="AU5:AU68" si="14">AS5/B5-1</f>
        <v>3.222455262132784E-2</v>
      </c>
      <c r="AV5" s="186"/>
      <c r="AW5" s="255">
        <v>195914559</v>
      </c>
      <c r="AX5" s="187">
        <f t="shared" ref="AX5:AX8" si="15">AW5-$B5</f>
        <v>11119317</v>
      </c>
      <c r="AY5" s="188">
        <f t="shared" ref="AY5:AY68" si="16">AW5/B5-1</f>
        <v>6.0171013493951264E-2</v>
      </c>
    </row>
    <row r="6" spans="1:51" x14ac:dyDescent="0.2">
      <c r="A6" s="25" t="s">
        <v>8</v>
      </c>
      <c r="B6" s="234">
        <v>17680535</v>
      </c>
      <c r="D6" s="234">
        <v>19713531</v>
      </c>
      <c r="E6" s="27">
        <v>2032996</v>
      </c>
      <c r="F6" s="161">
        <f t="shared" ref="F6:F65" si="17">D6/B6-1</f>
        <v>0.11498498207209229</v>
      </c>
      <c r="H6" s="234">
        <v>19843493</v>
      </c>
      <c r="I6" s="27">
        <v>2162958</v>
      </c>
      <c r="J6" s="178">
        <f t="shared" si="0"/>
        <v>0.12233555149773467</v>
      </c>
      <c r="M6" s="1" t="s">
        <v>8</v>
      </c>
      <c r="N6" s="26">
        <v>17680535</v>
      </c>
      <c r="O6" s="234">
        <v>15570491</v>
      </c>
      <c r="P6" s="27">
        <f t="shared" si="1"/>
        <v>-2110044</v>
      </c>
      <c r="Q6" s="162">
        <f t="shared" si="2"/>
        <v>-0.11934276875671468</v>
      </c>
      <c r="S6" s="241">
        <v>15700453</v>
      </c>
      <c r="T6" s="31">
        <f t="shared" si="3"/>
        <v>-1980082</v>
      </c>
      <c r="U6" s="173">
        <f t="shared" si="4"/>
        <v>-0.1119921993310723</v>
      </c>
      <c r="X6" s="1" t="s">
        <v>8</v>
      </c>
      <c r="Y6" s="33">
        <v>17680535</v>
      </c>
      <c r="Z6" s="251">
        <v>15570491</v>
      </c>
      <c r="AA6" s="34">
        <f t="shared" si="5"/>
        <v>-2110044</v>
      </c>
      <c r="AB6" s="148">
        <f t="shared" si="6"/>
        <v>-0.11934276875671468</v>
      </c>
      <c r="AD6" s="253">
        <v>19843493</v>
      </c>
      <c r="AE6" s="34">
        <f t="shared" si="7"/>
        <v>2162958</v>
      </c>
      <c r="AF6" s="156">
        <f t="shared" si="8"/>
        <v>0.12233555149773467</v>
      </c>
      <c r="AI6" s="33">
        <v>17680535</v>
      </c>
      <c r="AJ6" s="224">
        <v>17642011</v>
      </c>
      <c r="AK6" s="184">
        <f t="shared" si="9"/>
        <v>-38524</v>
      </c>
      <c r="AL6" s="185">
        <f t="shared" si="10"/>
        <v>-2.178893342311139E-3</v>
      </c>
      <c r="AM6" s="186"/>
      <c r="AN6" s="255">
        <v>19843493</v>
      </c>
      <c r="AO6" s="187">
        <f t="shared" si="11"/>
        <v>2162958</v>
      </c>
      <c r="AP6" s="185">
        <f t="shared" si="12"/>
        <v>0.12233555149773467</v>
      </c>
      <c r="AR6" s="33">
        <v>17680535</v>
      </c>
      <c r="AS6" s="224">
        <v>15570491</v>
      </c>
      <c r="AT6" s="184">
        <f t="shared" si="13"/>
        <v>15570491</v>
      </c>
      <c r="AU6" s="185">
        <f t="shared" si="14"/>
        <v>-0.11934276875671468</v>
      </c>
      <c r="AV6" s="186"/>
      <c r="AW6" s="255">
        <v>19269168</v>
      </c>
      <c r="AX6" s="187">
        <f t="shared" si="15"/>
        <v>1588633</v>
      </c>
      <c r="AY6" s="185">
        <f t="shared" si="16"/>
        <v>8.9852088751839254E-2</v>
      </c>
    </row>
    <row r="7" spans="1:51" x14ac:dyDescent="0.2">
      <c r="A7" s="25" t="s">
        <v>9</v>
      </c>
      <c r="B7" s="234">
        <v>5488881</v>
      </c>
      <c r="D7" s="234">
        <v>6030303</v>
      </c>
      <c r="E7" s="27">
        <v>541422</v>
      </c>
      <c r="F7" s="161">
        <f t="shared" si="17"/>
        <v>9.8639777397250938E-2</v>
      </c>
      <c r="H7" s="234">
        <v>6030303</v>
      </c>
      <c r="I7" s="27">
        <v>541422</v>
      </c>
      <c r="J7" s="178">
        <f t="shared" si="0"/>
        <v>9.8639777397250938E-2</v>
      </c>
      <c r="M7" s="1" t="s">
        <v>9</v>
      </c>
      <c r="N7" s="26">
        <v>5488881</v>
      </c>
      <c r="O7" s="234">
        <v>5407976</v>
      </c>
      <c r="P7" s="27">
        <f t="shared" si="1"/>
        <v>-80905</v>
      </c>
      <c r="Q7" s="162">
        <f t="shared" si="2"/>
        <v>-1.4739798512665825E-2</v>
      </c>
      <c r="S7" s="241">
        <v>5407976</v>
      </c>
      <c r="T7" s="31">
        <f t="shared" si="3"/>
        <v>-80905</v>
      </c>
      <c r="U7" s="173">
        <f t="shared" si="4"/>
        <v>-1.4739798512665825E-2</v>
      </c>
      <c r="X7" s="1" t="s">
        <v>9</v>
      </c>
      <c r="Y7" s="33">
        <v>5488881</v>
      </c>
      <c r="Z7" s="251">
        <v>6030303</v>
      </c>
      <c r="AA7" s="34">
        <f t="shared" si="5"/>
        <v>541422</v>
      </c>
      <c r="AB7" s="147">
        <f t="shared" si="6"/>
        <v>9.8639777397250938E-2</v>
      </c>
      <c r="AD7" s="253">
        <v>6030303</v>
      </c>
      <c r="AE7" s="34">
        <f t="shared" si="7"/>
        <v>541422</v>
      </c>
      <c r="AF7" s="156">
        <f t="shared" si="8"/>
        <v>9.8639777397250938E-2</v>
      </c>
      <c r="AI7" s="33">
        <v>5488881</v>
      </c>
      <c r="AJ7" s="224">
        <v>6030303</v>
      </c>
      <c r="AK7" s="184">
        <f t="shared" si="9"/>
        <v>541422</v>
      </c>
      <c r="AL7" s="185">
        <f t="shared" si="10"/>
        <v>9.8639777397250938E-2</v>
      </c>
      <c r="AM7" s="186"/>
      <c r="AN7" s="255">
        <v>6030303</v>
      </c>
      <c r="AO7" s="187">
        <f t="shared" si="11"/>
        <v>541422</v>
      </c>
      <c r="AP7" s="185">
        <f t="shared" si="12"/>
        <v>9.8639777397250938E-2</v>
      </c>
      <c r="AR7" s="33">
        <v>5488881</v>
      </c>
      <c r="AS7" s="224">
        <v>6030303</v>
      </c>
      <c r="AT7" s="184">
        <f t="shared" si="13"/>
        <v>6030303</v>
      </c>
      <c r="AU7" s="185">
        <f t="shared" si="14"/>
        <v>9.8639777397250938E-2</v>
      </c>
      <c r="AV7" s="186"/>
      <c r="AW7" s="255">
        <v>6030303</v>
      </c>
      <c r="AX7" s="187">
        <f t="shared" si="15"/>
        <v>541422</v>
      </c>
      <c r="AY7" s="185">
        <f t="shared" si="16"/>
        <v>9.8639777397250938E-2</v>
      </c>
    </row>
    <row r="8" spans="1:51" ht="12.75" thickBot="1" x14ac:dyDescent="0.25">
      <c r="A8" s="39" t="s">
        <v>37</v>
      </c>
      <c r="B8" s="235">
        <v>0</v>
      </c>
      <c r="D8" s="235">
        <v>0</v>
      </c>
      <c r="E8" s="41">
        <v>0</v>
      </c>
      <c r="F8" s="163"/>
      <c r="H8" s="235">
        <v>0</v>
      </c>
      <c r="I8" s="41">
        <v>0</v>
      </c>
      <c r="J8" s="180">
        <v>0</v>
      </c>
      <c r="N8" s="40">
        <v>0</v>
      </c>
      <c r="O8" s="235">
        <v>0</v>
      </c>
      <c r="P8" s="41">
        <f t="shared" si="1"/>
        <v>0</v>
      </c>
      <c r="Q8" s="163">
        <v>0</v>
      </c>
      <c r="S8" s="242">
        <v>0</v>
      </c>
      <c r="T8" s="45">
        <f t="shared" si="3"/>
        <v>0</v>
      </c>
      <c r="U8" s="174">
        <v>0</v>
      </c>
      <c r="X8" s="1" t="s">
        <v>37</v>
      </c>
      <c r="Y8" s="47">
        <v>0</v>
      </c>
      <c r="Z8" s="252">
        <v>0</v>
      </c>
      <c r="AA8" s="48">
        <f t="shared" si="5"/>
        <v>0</v>
      </c>
      <c r="AB8" s="149">
        <v>0</v>
      </c>
      <c r="AD8" s="254">
        <v>0</v>
      </c>
      <c r="AE8" s="48">
        <f t="shared" si="7"/>
        <v>0</v>
      </c>
      <c r="AF8" s="157">
        <v>0</v>
      </c>
      <c r="AI8" s="47">
        <v>0</v>
      </c>
      <c r="AJ8" s="259">
        <v>6250000</v>
      </c>
      <c r="AK8" s="189">
        <f t="shared" si="9"/>
        <v>6250000</v>
      </c>
      <c r="AL8" s="190"/>
      <c r="AM8" s="186"/>
      <c r="AN8" s="258">
        <v>6250000</v>
      </c>
      <c r="AO8" s="189">
        <f t="shared" si="11"/>
        <v>6250000</v>
      </c>
      <c r="AP8" s="192"/>
      <c r="AR8" s="47">
        <v>0</v>
      </c>
      <c r="AS8" s="259">
        <v>0</v>
      </c>
      <c r="AT8" s="189">
        <f t="shared" si="13"/>
        <v>0</v>
      </c>
      <c r="AU8" s="190"/>
      <c r="AV8" s="186"/>
      <c r="AW8" s="258">
        <v>0</v>
      </c>
      <c r="AX8" s="189">
        <f t="shared" si="15"/>
        <v>0</v>
      </c>
      <c r="AY8" s="192"/>
    </row>
    <row r="9" spans="1:51" ht="12.75" thickBot="1" x14ac:dyDescent="0.25">
      <c r="E9" s="4"/>
      <c r="I9" s="4"/>
      <c r="AJ9" s="226"/>
      <c r="AK9" s="193"/>
      <c r="AL9" s="194"/>
      <c r="AM9" s="186"/>
      <c r="AN9" s="226"/>
      <c r="AO9" s="195"/>
      <c r="AP9" s="194"/>
      <c r="AS9" s="226"/>
      <c r="AT9" s="193"/>
      <c r="AU9" s="194"/>
      <c r="AV9" s="186"/>
      <c r="AW9" s="226"/>
      <c r="AX9" s="195"/>
      <c r="AY9" s="194"/>
    </row>
    <row r="10" spans="1:51" s="15" customFormat="1" ht="12.75" thickBot="1" x14ac:dyDescent="0.25">
      <c r="A10" s="9" t="s">
        <v>10</v>
      </c>
      <c r="B10" s="354">
        <f>SUM(B11:B14)</f>
        <v>10418248</v>
      </c>
      <c r="C10" s="264"/>
      <c r="D10" s="284">
        <f>SUM(D11:D14)</f>
        <v>11765577</v>
      </c>
      <c r="E10" s="285">
        <v>1347329</v>
      </c>
      <c r="F10" s="288">
        <f>D10/B10-1</f>
        <v>0.12932395158955701</v>
      </c>
      <c r="G10" s="287"/>
      <c r="H10" s="284">
        <f>SUM(H11:H14)</f>
        <v>11918502</v>
      </c>
      <c r="I10" s="285">
        <v>1500254</v>
      </c>
      <c r="J10" s="286">
        <f t="shared" ref="J10:J13" si="18">H10/B10-1</f>
        <v>0.14400252326494822</v>
      </c>
      <c r="L10" s="264"/>
      <c r="M10" s="15" t="s">
        <v>10</v>
      </c>
      <c r="N10" s="51">
        <v>10418248</v>
      </c>
      <c r="O10" s="279">
        <f>SUM(O11:O14)</f>
        <v>11522594</v>
      </c>
      <c r="P10" s="280">
        <f t="shared" si="1"/>
        <v>1104346</v>
      </c>
      <c r="Q10" s="281">
        <f t="shared" ref="Q10:Q13" si="19">O10/B10-1</f>
        <v>0.10600112418134033</v>
      </c>
      <c r="R10" s="282"/>
      <c r="S10" s="279">
        <f>SUM(S11:S14)</f>
        <v>11771239</v>
      </c>
      <c r="T10" s="290">
        <f t="shared" si="3"/>
        <v>1352991</v>
      </c>
      <c r="U10" s="283">
        <f t="shared" si="4"/>
        <v>0.12986742108653959</v>
      </c>
      <c r="W10" s="264"/>
      <c r="X10" s="15" t="s">
        <v>10</v>
      </c>
      <c r="Y10" s="22">
        <v>10418248</v>
      </c>
      <c r="Z10" s="284">
        <f>SUM(Z11:Z14)</f>
        <v>11268308</v>
      </c>
      <c r="AA10" s="285">
        <f t="shared" si="5"/>
        <v>850060</v>
      </c>
      <c r="AB10" s="286">
        <f t="shared" si="6"/>
        <v>8.1593373473159758E-2</v>
      </c>
      <c r="AC10" s="287"/>
      <c r="AD10" s="284">
        <f>SUM(AD11:AD14)</f>
        <v>11790338</v>
      </c>
      <c r="AE10" s="285">
        <f t="shared" si="7"/>
        <v>1372090</v>
      </c>
      <c r="AF10" s="288">
        <f t="shared" si="8"/>
        <v>0.13170064678821247</v>
      </c>
      <c r="AH10" s="264"/>
      <c r="AI10" s="222">
        <v>10418248</v>
      </c>
      <c r="AJ10" s="273">
        <f>SUM(AJ11:AJ13)</f>
        <v>11200221</v>
      </c>
      <c r="AK10" s="293">
        <f t="shared" si="9"/>
        <v>781973</v>
      </c>
      <c r="AL10" s="271">
        <f t="shared" si="10"/>
        <v>7.5058013593072515E-2</v>
      </c>
      <c r="AM10" s="272"/>
      <c r="AN10" s="273">
        <f>SUM(AN11:AN13)</f>
        <v>11712513</v>
      </c>
      <c r="AO10" s="294">
        <f t="shared" si="11"/>
        <v>1294265</v>
      </c>
      <c r="AP10" s="271">
        <f t="shared" si="12"/>
        <v>0.12423058080398941</v>
      </c>
      <c r="AQ10" s="264"/>
      <c r="AR10" s="222">
        <v>10418248</v>
      </c>
      <c r="AS10" s="278">
        <f>SUM(AS11:AS13)</f>
        <v>11163573</v>
      </c>
      <c r="AT10" s="326">
        <f t="shared" ref="AT10:AT14" si="20">AS10-K10</f>
        <v>11163573</v>
      </c>
      <c r="AU10" s="276">
        <f t="shared" si="14"/>
        <v>7.1540339604125425E-2</v>
      </c>
      <c r="AV10" s="277"/>
      <c r="AW10" s="278">
        <f>SUM(AW11:AW13)</f>
        <v>11714122</v>
      </c>
      <c r="AX10" s="327">
        <f t="shared" ref="AX10:AX14" si="21">AW10-$B10</f>
        <v>1295874</v>
      </c>
      <c r="AY10" s="276">
        <f t="shared" si="16"/>
        <v>0.12438502135867768</v>
      </c>
    </row>
    <row r="11" spans="1:51" x14ac:dyDescent="0.2">
      <c r="A11" s="25" t="s">
        <v>7</v>
      </c>
      <c r="B11" s="234">
        <v>8988877</v>
      </c>
      <c r="D11" s="234">
        <v>10342732</v>
      </c>
      <c r="E11" s="27">
        <v>1353855</v>
      </c>
      <c r="F11" s="178">
        <f>D11/B11-1</f>
        <v>0.15061447609083989</v>
      </c>
      <c r="H11" s="234">
        <v>10498499</v>
      </c>
      <c r="I11" s="27">
        <v>1509622</v>
      </c>
      <c r="J11" s="161">
        <f t="shared" si="18"/>
        <v>0.16794333708204046</v>
      </c>
      <c r="M11" s="1" t="s">
        <v>7</v>
      </c>
      <c r="N11" s="52">
        <v>8988877</v>
      </c>
      <c r="O11" s="246">
        <v>10119777</v>
      </c>
      <c r="P11" s="53">
        <f t="shared" si="1"/>
        <v>1130900</v>
      </c>
      <c r="Q11" s="164">
        <f t="shared" si="19"/>
        <v>0.12581104402696797</v>
      </c>
      <c r="S11" s="241">
        <v>10371264</v>
      </c>
      <c r="T11" s="31">
        <f t="shared" si="3"/>
        <v>1382387</v>
      </c>
      <c r="U11" s="172">
        <f t="shared" si="4"/>
        <v>0.15378862120373871</v>
      </c>
      <c r="X11" s="1" t="s">
        <v>7</v>
      </c>
      <c r="Y11" s="33">
        <v>8988877</v>
      </c>
      <c r="Z11" s="251">
        <v>9845463</v>
      </c>
      <c r="AA11" s="34">
        <f t="shared" si="5"/>
        <v>856586</v>
      </c>
      <c r="AB11" s="147">
        <f t="shared" si="6"/>
        <v>9.529399501183522E-2</v>
      </c>
      <c r="AD11" s="253">
        <v>10370335</v>
      </c>
      <c r="AE11" s="34">
        <f t="shared" si="7"/>
        <v>1381458</v>
      </c>
      <c r="AF11" s="156">
        <f t="shared" si="8"/>
        <v>0.15368527125246012</v>
      </c>
      <c r="AI11" s="33">
        <v>8988877</v>
      </c>
      <c r="AJ11" s="227">
        <v>9777376</v>
      </c>
      <c r="AK11" s="196">
        <f t="shared" si="9"/>
        <v>788499</v>
      </c>
      <c r="AL11" s="197">
        <f t="shared" si="10"/>
        <v>8.7719411445945861E-2</v>
      </c>
      <c r="AM11" s="186"/>
      <c r="AN11" s="255">
        <v>10292510</v>
      </c>
      <c r="AO11" s="198">
        <f t="shared" si="11"/>
        <v>1303633</v>
      </c>
      <c r="AP11" s="188">
        <f t="shared" si="12"/>
        <v>0.14502734880007817</v>
      </c>
      <c r="AR11" s="33">
        <v>8988877</v>
      </c>
      <c r="AS11" s="227">
        <v>9740728</v>
      </c>
      <c r="AT11" s="196">
        <f t="shared" si="20"/>
        <v>9740728</v>
      </c>
      <c r="AU11" s="197">
        <f t="shared" si="14"/>
        <v>8.3642372679034294E-2</v>
      </c>
      <c r="AV11" s="186"/>
      <c r="AW11" s="255">
        <v>10294119</v>
      </c>
      <c r="AX11" s="198">
        <f t="shared" si="21"/>
        <v>1305242</v>
      </c>
      <c r="AY11" s="188">
        <f t="shared" si="16"/>
        <v>0.14520634780073194</v>
      </c>
    </row>
    <row r="12" spans="1:51" x14ac:dyDescent="0.2">
      <c r="A12" s="25" t="s">
        <v>8</v>
      </c>
      <c r="B12" s="234">
        <v>1246022</v>
      </c>
      <c r="D12" s="234">
        <v>1228771</v>
      </c>
      <c r="E12" s="27">
        <v>-17251</v>
      </c>
      <c r="F12" s="179">
        <f t="shared" si="17"/>
        <v>-1.3844859882088723E-2</v>
      </c>
      <c r="H12" s="234">
        <v>1225929</v>
      </c>
      <c r="I12" s="27">
        <v>-20093</v>
      </c>
      <c r="J12" s="162">
        <f t="shared" si="18"/>
        <v>-1.6125718486511453E-2</v>
      </c>
      <c r="M12" s="1" t="s">
        <v>8</v>
      </c>
      <c r="N12" s="52">
        <v>1246022</v>
      </c>
      <c r="O12" s="246">
        <v>1228771</v>
      </c>
      <c r="P12" s="53">
        <f t="shared" si="1"/>
        <v>-17251</v>
      </c>
      <c r="Q12" s="165">
        <f t="shared" si="19"/>
        <v>-1.3844859882088723E-2</v>
      </c>
      <c r="S12" s="241">
        <v>1225929</v>
      </c>
      <c r="T12" s="31">
        <f t="shared" si="3"/>
        <v>-20093</v>
      </c>
      <c r="U12" s="173">
        <f t="shared" si="4"/>
        <v>-1.6125718486511453E-2</v>
      </c>
      <c r="X12" s="1" t="s">
        <v>8</v>
      </c>
      <c r="Y12" s="33">
        <v>1246022</v>
      </c>
      <c r="Z12" s="251">
        <v>1228771</v>
      </c>
      <c r="AA12" s="34">
        <f t="shared" si="5"/>
        <v>-17251</v>
      </c>
      <c r="AB12" s="148">
        <f t="shared" si="6"/>
        <v>-1.3844859882088723E-2</v>
      </c>
      <c r="AD12" s="253">
        <v>1225929</v>
      </c>
      <c r="AE12" s="34">
        <f t="shared" si="7"/>
        <v>-20093</v>
      </c>
      <c r="AF12" s="158">
        <f t="shared" si="8"/>
        <v>-1.6125718486511453E-2</v>
      </c>
      <c r="AI12" s="33">
        <v>1246022</v>
      </c>
      <c r="AJ12" s="224">
        <v>1228771</v>
      </c>
      <c r="AK12" s="196">
        <f t="shared" si="9"/>
        <v>-17251</v>
      </c>
      <c r="AL12" s="197">
        <f t="shared" si="10"/>
        <v>-1.3844859882088723E-2</v>
      </c>
      <c r="AM12" s="186"/>
      <c r="AN12" s="255">
        <v>1225929</v>
      </c>
      <c r="AO12" s="198">
        <f t="shared" si="11"/>
        <v>-20093</v>
      </c>
      <c r="AP12" s="185">
        <f t="shared" si="12"/>
        <v>-1.6125718486511453E-2</v>
      </c>
      <c r="AR12" s="33">
        <v>1246022</v>
      </c>
      <c r="AS12" s="224">
        <v>1228771</v>
      </c>
      <c r="AT12" s="196">
        <f t="shared" si="20"/>
        <v>1228771</v>
      </c>
      <c r="AU12" s="197">
        <f t="shared" si="14"/>
        <v>-1.3844859882088723E-2</v>
      </c>
      <c r="AV12" s="186"/>
      <c r="AW12" s="255">
        <v>1225929</v>
      </c>
      <c r="AX12" s="198">
        <f t="shared" si="21"/>
        <v>-20093</v>
      </c>
      <c r="AY12" s="185">
        <f t="shared" si="16"/>
        <v>-1.6125718486511453E-2</v>
      </c>
    </row>
    <row r="13" spans="1:51" x14ac:dyDescent="0.2">
      <c r="A13" s="25" t="s">
        <v>9</v>
      </c>
      <c r="B13" s="234">
        <v>183349</v>
      </c>
      <c r="D13" s="234">
        <v>194074</v>
      </c>
      <c r="E13" s="27">
        <v>10725</v>
      </c>
      <c r="F13" s="178">
        <f t="shared" si="17"/>
        <v>5.8495001336249519E-2</v>
      </c>
      <c r="H13" s="234">
        <v>194074</v>
      </c>
      <c r="I13" s="27">
        <v>10725</v>
      </c>
      <c r="J13" s="161">
        <f t="shared" si="18"/>
        <v>5.8495001336249519E-2</v>
      </c>
      <c r="M13" s="1" t="s">
        <v>9</v>
      </c>
      <c r="N13" s="52">
        <v>183349</v>
      </c>
      <c r="O13" s="246">
        <v>174046</v>
      </c>
      <c r="P13" s="53">
        <f t="shared" si="1"/>
        <v>-9303</v>
      </c>
      <c r="Q13" s="165">
        <f t="shared" si="19"/>
        <v>-5.0739300459778924E-2</v>
      </c>
      <c r="S13" s="241">
        <v>174046</v>
      </c>
      <c r="T13" s="31">
        <f t="shared" si="3"/>
        <v>-9303</v>
      </c>
      <c r="U13" s="173">
        <f t="shared" si="4"/>
        <v>-5.0739300459778924E-2</v>
      </c>
      <c r="X13" s="1" t="s">
        <v>9</v>
      </c>
      <c r="Y13" s="33">
        <v>183349</v>
      </c>
      <c r="Z13" s="251">
        <v>194074</v>
      </c>
      <c r="AA13" s="34">
        <f t="shared" si="5"/>
        <v>10725</v>
      </c>
      <c r="AB13" s="147">
        <f t="shared" si="6"/>
        <v>5.8495001336249519E-2</v>
      </c>
      <c r="AD13" s="253">
        <v>194074</v>
      </c>
      <c r="AE13" s="34">
        <f t="shared" si="7"/>
        <v>10725</v>
      </c>
      <c r="AF13" s="156">
        <f t="shared" si="8"/>
        <v>5.8495001336249519E-2</v>
      </c>
      <c r="AI13" s="33">
        <v>183349</v>
      </c>
      <c r="AJ13" s="224">
        <v>194074</v>
      </c>
      <c r="AK13" s="196">
        <f t="shared" si="9"/>
        <v>10725</v>
      </c>
      <c r="AL13" s="197">
        <f t="shared" si="10"/>
        <v>5.8495001336249519E-2</v>
      </c>
      <c r="AM13" s="186"/>
      <c r="AN13" s="255">
        <v>194074</v>
      </c>
      <c r="AO13" s="198">
        <f t="shared" si="11"/>
        <v>10725</v>
      </c>
      <c r="AP13" s="185">
        <f t="shared" si="12"/>
        <v>5.8495001336249519E-2</v>
      </c>
      <c r="AR13" s="33">
        <v>183349</v>
      </c>
      <c r="AS13" s="224">
        <v>194074</v>
      </c>
      <c r="AT13" s="196">
        <f t="shared" si="20"/>
        <v>194074</v>
      </c>
      <c r="AU13" s="197">
        <f t="shared" si="14"/>
        <v>5.8495001336249519E-2</v>
      </c>
      <c r="AV13" s="186"/>
      <c r="AW13" s="255">
        <v>194074</v>
      </c>
      <c r="AX13" s="198">
        <f t="shared" si="21"/>
        <v>10725</v>
      </c>
      <c r="AY13" s="185">
        <f t="shared" si="16"/>
        <v>5.8495001336249519E-2</v>
      </c>
    </row>
    <row r="14" spans="1:51" ht="12.75" thickBot="1" x14ac:dyDescent="0.25">
      <c r="A14" s="39" t="s">
        <v>37</v>
      </c>
      <c r="B14" s="235">
        <v>0</v>
      </c>
      <c r="D14" s="235">
        <v>0</v>
      </c>
      <c r="E14" s="41">
        <v>0</v>
      </c>
      <c r="F14" s="180">
        <v>0</v>
      </c>
      <c r="H14" s="235">
        <v>0</v>
      </c>
      <c r="I14" s="41">
        <v>0</v>
      </c>
      <c r="J14" s="163">
        <v>0</v>
      </c>
      <c r="N14" s="55">
        <v>0</v>
      </c>
      <c r="O14" s="247">
        <v>0</v>
      </c>
      <c r="P14" s="56">
        <f t="shared" si="1"/>
        <v>0</v>
      </c>
      <c r="Q14" s="166">
        <v>0</v>
      </c>
      <c r="S14" s="242">
        <v>0</v>
      </c>
      <c r="T14" s="45">
        <f t="shared" si="3"/>
        <v>0</v>
      </c>
      <c r="U14" s="174">
        <v>0</v>
      </c>
      <c r="X14" s="1" t="s">
        <v>37</v>
      </c>
      <c r="Y14" s="47">
        <v>0</v>
      </c>
      <c r="Z14" s="252">
        <v>0</v>
      </c>
      <c r="AA14" s="48">
        <f t="shared" si="5"/>
        <v>0</v>
      </c>
      <c r="AB14" s="149">
        <v>0</v>
      </c>
      <c r="AD14" s="254">
        <v>0</v>
      </c>
      <c r="AE14" s="48">
        <f t="shared" si="7"/>
        <v>0</v>
      </c>
      <c r="AF14" s="157">
        <v>0</v>
      </c>
      <c r="AI14" s="47">
        <v>0</v>
      </c>
      <c r="AJ14" s="225">
        <v>0</v>
      </c>
      <c r="AK14" s="189">
        <f t="shared" si="9"/>
        <v>0</v>
      </c>
      <c r="AL14" s="190">
        <v>0</v>
      </c>
      <c r="AM14" s="186"/>
      <c r="AN14" s="256">
        <v>0</v>
      </c>
      <c r="AO14" s="200">
        <f t="shared" si="11"/>
        <v>0</v>
      </c>
      <c r="AP14" s="201">
        <v>0</v>
      </c>
      <c r="AR14" s="47">
        <v>0</v>
      </c>
      <c r="AS14" s="225">
        <v>0</v>
      </c>
      <c r="AT14" s="189">
        <f t="shared" si="20"/>
        <v>0</v>
      </c>
      <c r="AU14" s="190">
        <v>0</v>
      </c>
      <c r="AV14" s="186"/>
      <c r="AW14" s="256">
        <v>0</v>
      </c>
      <c r="AX14" s="200">
        <f t="shared" si="21"/>
        <v>0</v>
      </c>
      <c r="AY14" s="201">
        <v>0</v>
      </c>
    </row>
    <row r="15" spans="1:51" ht="12.75" thickBot="1" x14ac:dyDescent="0.25">
      <c r="E15" s="4"/>
      <c r="G15" s="57"/>
      <c r="I15" s="4"/>
      <c r="AJ15" s="226"/>
      <c r="AK15" s="193"/>
      <c r="AL15" s="194"/>
      <c r="AM15" s="186"/>
      <c r="AN15" s="226"/>
      <c r="AO15" s="195"/>
      <c r="AP15" s="194"/>
      <c r="AS15" s="226"/>
      <c r="AT15" s="193"/>
      <c r="AU15" s="194"/>
      <c r="AV15" s="186"/>
      <c r="AW15" s="226"/>
      <c r="AX15" s="195"/>
      <c r="AY15" s="194"/>
    </row>
    <row r="16" spans="1:51" s="15" customFormat="1" ht="12.75" thickBot="1" x14ac:dyDescent="0.25">
      <c r="A16" s="9" t="s">
        <v>11</v>
      </c>
      <c r="B16" s="354">
        <f>SUM(B17:B20)</f>
        <v>13884444</v>
      </c>
      <c r="C16" s="264"/>
      <c r="D16" s="284">
        <f>SUM(D17:D20)</f>
        <v>14438153</v>
      </c>
      <c r="E16" s="285">
        <v>553709</v>
      </c>
      <c r="F16" s="286">
        <f t="shared" si="17"/>
        <v>3.9879810815614869E-2</v>
      </c>
      <c r="G16" s="287"/>
      <c r="H16" s="284">
        <f>SUM(H17:H20)</f>
        <v>14465271</v>
      </c>
      <c r="I16" s="285">
        <v>580827</v>
      </c>
      <c r="J16" s="286">
        <f t="shared" ref="J16:J19" si="22">H16/B16-1</f>
        <v>4.183293187685444E-2</v>
      </c>
      <c r="L16" s="264"/>
      <c r="M16" s="15" t="s">
        <v>11</v>
      </c>
      <c r="N16" s="51">
        <v>13884444</v>
      </c>
      <c r="O16" s="279">
        <f>SUM(O17:O20)</f>
        <v>14139456</v>
      </c>
      <c r="P16" s="280">
        <f t="shared" si="1"/>
        <v>255012</v>
      </c>
      <c r="Q16" s="281">
        <f t="shared" ref="Q16:Q19" si="23">O16/B16-1</f>
        <v>1.8366741945158083E-2</v>
      </c>
      <c r="R16" s="282"/>
      <c r="S16" s="279">
        <f>SUM(S17:S20)</f>
        <v>14285435</v>
      </c>
      <c r="T16" s="290">
        <f t="shared" si="3"/>
        <v>400991</v>
      </c>
      <c r="U16" s="283">
        <f t="shared" si="4"/>
        <v>2.8880594714487673E-2</v>
      </c>
      <c r="W16" s="264"/>
      <c r="X16" s="15" t="s">
        <v>11</v>
      </c>
      <c r="Y16" s="22">
        <v>13884444</v>
      </c>
      <c r="Z16" s="284">
        <f>SUM(Z17:Z20)</f>
        <v>14193869</v>
      </c>
      <c r="AA16" s="285">
        <f t="shared" si="5"/>
        <v>309425</v>
      </c>
      <c r="AB16" s="286">
        <f t="shared" si="6"/>
        <v>2.228573214743057E-2</v>
      </c>
      <c r="AC16" s="287"/>
      <c r="AD16" s="284">
        <f>SUM(AD17:AD20)</f>
        <v>14469038</v>
      </c>
      <c r="AE16" s="285">
        <f t="shared" si="7"/>
        <v>584594</v>
      </c>
      <c r="AF16" s="288">
        <f t="shared" si="8"/>
        <v>4.2104242705001349E-2</v>
      </c>
      <c r="AH16" s="264"/>
      <c r="AI16" s="222">
        <v>13884444</v>
      </c>
      <c r="AJ16" s="273">
        <f>SUM(AJ17:AJ19)</f>
        <v>14223010</v>
      </c>
      <c r="AK16" s="293">
        <f t="shared" si="9"/>
        <v>338566</v>
      </c>
      <c r="AL16" s="271">
        <f t="shared" si="10"/>
        <v>2.4384555838173894E-2</v>
      </c>
      <c r="AM16" s="272"/>
      <c r="AN16" s="273">
        <f>SUM(AN17:AN19)</f>
        <v>14535818</v>
      </c>
      <c r="AO16" s="294">
        <f t="shared" si="11"/>
        <v>651374</v>
      </c>
      <c r="AP16" s="271">
        <f t="shared" si="12"/>
        <v>4.6913941962674288E-2</v>
      </c>
      <c r="AQ16" s="264"/>
      <c r="AR16" s="222">
        <v>13884444</v>
      </c>
      <c r="AS16" s="278">
        <f>SUM(AS17:AS19)</f>
        <v>14176387</v>
      </c>
      <c r="AT16" s="326">
        <f t="shared" ref="AT16:AT20" si="24">AS16-K16</f>
        <v>14176387</v>
      </c>
      <c r="AU16" s="276">
        <f t="shared" si="14"/>
        <v>2.1026625192913651E-2</v>
      </c>
      <c r="AV16" s="277"/>
      <c r="AW16" s="278">
        <f>SUM(AW17:AW19)</f>
        <v>14456270</v>
      </c>
      <c r="AX16" s="327">
        <f t="shared" ref="AX16:AX20" si="25">AW16-$B16</f>
        <v>571826</v>
      </c>
      <c r="AY16" s="276">
        <f t="shared" si="16"/>
        <v>4.1184652406679012E-2</v>
      </c>
    </row>
    <row r="17" spans="1:51" x14ac:dyDescent="0.2">
      <c r="A17" s="25" t="s">
        <v>7</v>
      </c>
      <c r="B17" s="237">
        <v>12064986</v>
      </c>
      <c r="D17" s="237">
        <v>12632080</v>
      </c>
      <c r="E17" s="60">
        <v>567094</v>
      </c>
      <c r="F17" s="181">
        <f t="shared" si="17"/>
        <v>4.7003287032409302E-2</v>
      </c>
      <c r="H17" s="237">
        <v>12661972</v>
      </c>
      <c r="I17" s="60">
        <v>596986</v>
      </c>
      <c r="J17" s="181">
        <f t="shared" si="22"/>
        <v>4.9480869683562023E-2</v>
      </c>
      <c r="M17" s="1" t="s">
        <v>7</v>
      </c>
      <c r="N17" s="52">
        <v>12064986</v>
      </c>
      <c r="O17" s="246">
        <v>12359794</v>
      </c>
      <c r="P17" s="53">
        <f t="shared" si="1"/>
        <v>294808</v>
      </c>
      <c r="Q17" s="164">
        <f t="shared" si="23"/>
        <v>2.4435005560719203E-2</v>
      </c>
      <c r="S17" s="241">
        <v>12508547</v>
      </c>
      <c r="T17" s="31">
        <f t="shared" si="3"/>
        <v>443561</v>
      </c>
      <c r="U17" s="172">
        <f t="shared" si="4"/>
        <v>3.6764319494444475E-2</v>
      </c>
      <c r="X17" s="1" t="s">
        <v>7</v>
      </c>
      <c r="Y17" s="33">
        <v>12064986</v>
      </c>
      <c r="Z17" s="251">
        <v>12387796</v>
      </c>
      <c r="AA17" s="34">
        <f t="shared" si="5"/>
        <v>322810</v>
      </c>
      <c r="AB17" s="147">
        <f t="shared" si="6"/>
        <v>2.6755936558898519E-2</v>
      </c>
      <c r="AD17" s="253">
        <v>12665739</v>
      </c>
      <c r="AE17" s="34">
        <f t="shared" si="7"/>
        <v>600753</v>
      </c>
      <c r="AF17" s="156">
        <f t="shared" si="8"/>
        <v>4.9793095491366568E-2</v>
      </c>
      <c r="AI17" s="33">
        <v>12064986</v>
      </c>
      <c r="AJ17" s="227">
        <v>12416937</v>
      </c>
      <c r="AK17" s="196">
        <f t="shared" si="9"/>
        <v>351951</v>
      </c>
      <c r="AL17" s="197">
        <f t="shared" si="10"/>
        <v>2.9171272971224349E-2</v>
      </c>
      <c r="AM17" s="186"/>
      <c r="AN17" s="255">
        <v>12732519</v>
      </c>
      <c r="AO17" s="198">
        <f t="shared" si="11"/>
        <v>667533</v>
      </c>
      <c r="AP17" s="188">
        <f t="shared" si="12"/>
        <v>5.5328120563090666E-2</v>
      </c>
      <c r="AR17" s="33">
        <v>12064986</v>
      </c>
      <c r="AS17" s="227">
        <v>12370314</v>
      </c>
      <c r="AT17" s="196">
        <f t="shared" si="24"/>
        <v>12370314</v>
      </c>
      <c r="AU17" s="197">
        <f t="shared" si="14"/>
        <v>2.5306950211131607E-2</v>
      </c>
      <c r="AV17" s="186"/>
      <c r="AW17" s="255">
        <v>12652971</v>
      </c>
      <c r="AX17" s="198">
        <f t="shared" si="25"/>
        <v>587985</v>
      </c>
      <c r="AY17" s="188">
        <f t="shared" si="16"/>
        <v>4.8734826546835697E-2</v>
      </c>
    </row>
    <row r="18" spans="1:51" x14ac:dyDescent="0.2">
      <c r="A18" s="25" t="s">
        <v>8</v>
      </c>
      <c r="B18" s="234">
        <v>1577593</v>
      </c>
      <c r="D18" s="234">
        <v>1550147</v>
      </c>
      <c r="E18" s="27">
        <v>-27446</v>
      </c>
      <c r="F18" s="179">
        <f t="shared" si="17"/>
        <v>-1.7397389567524679E-2</v>
      </c>
      <c r="H18" s="234">
        <v>1547373</v>
      </c>
      <c r="I18" s="27">
        <v>-30220</v>
      </c>
      <c r="J18" s="179">
        <f t="shared" si="22"/>
        <v>-1.9155764509604212E-2</v>
      </c>
      <c r="M18" s="1" t="s">
        <v>8</v>
      </c>
      <c r="N18" s="52">
        <v>1577593</v>
      </c>
      <c r="O18" s="246">
        <v>1550147</v>
      </c>
      <c r="P18" s="53">
        <f t="shared" si="1"/>
        <v>-27446</v>
      </c>
      <c r="Q18" s="165">
        <f t="shared" si="23"/>
        <v>-1.7397389567524679E-2</v>
      </c>
      <c r="S18" s="241">
        <v>1547373</v>
      </c>
      <c r="T18" s="31">
        <f t="shared" si="3"/>
        <v>-30220</v>
      </c>
      <c r="U18" s="173">
        <f t="shared" si="4"/>
        <v>-1.9155764509604212E-2</v>
      </c>
      <c r="X18" s="1" t="s">
        <v>8</v>
      </c>
      <c r="Y18" s="33">
        <v>1577593</v>
      </c>
      <c r="Z18" s="251">
        <v>1550147</v>
      </c>
      <c r="AA18" s="34">
        <f t="shared" si="5"/>
        <v>-27446</v>
      </c>
      <c r="AB18" s="148">
        <f t="shared" si="6"/>
        <v>-1.7397389567524679E-2</v>
      </c>
      <c r="AD18" s="253">
        <v>1547373</v>
      </c>
      <c r="AE18" s="34">
        <f t="shared" si="7"/>
        <v>-30220</v>
      </c>
      <c r="AF18" s="158">
        <f t="shared" si="8"/>
        <v>-1.9155764509604212E-2</v>
      </c>
      <c r="AI18" s="33">
        <v>1577593</v>
      </c>
      <c r="AJ18" s="224">
        <v>1550147</v>
      </c>
      <c r="AK18" s="196">
        <f t="shared" si="9"/>
        <v>-27446</v>
      </c>
      <c r="AL18" s="197">
        <f t="shared" si="10"/>
        <v>-1.7397389567524679E-2</v>
      </c>
      <c r="AM18" s="186"/>
      <c r="AN18" s="255">
        <v>1547373</v>
      </c>
      <c r="AO18" s="198">
        <f t="shared" si="11"/>
        <v>-30220</v>
      </c>
      <c r="AP18" s="185">
        <f t="shared" si="12"/>
        <v>-1.9155764509604212E-2</v>
      </c>
      <c r="AR18" s="33">
        <v>1577593</v>
      </c>
      <c r="AS18" s="224">
        <v>1550147</v>
      </c>
      <c r="AT18" s="196">
        <f t="shared" si="24"/>
        <v>1550147</v>
      </c>
      <c r="AU18" s="197">
        <f t="shared" si="14"/>
        <v>-1.7397389567524679E-2</v>
      </c>
      <c r="AV18" s="186"/>
      <c r="AW18" s="255">
        <v>1547373</v>
      </c>
      <c r="AX18" s="198">
        <f t="shared" si="25"/>
        <v>-30220</v>
      </c>
      <c r="AY18" s="185">
        <f t="shared" si="16"/>
        <v>-1.9155764509604212E-2</v>
      </c>
    </row>
    <row r="19" spans="1:51" x14ac:dyDescent="0.2">
      <c r="A19" s="25" t="s">
        <v>9</v>
      </c>
      <c r="B19" s="234">
        <v>241865</v>
      </c>
      <c r="D19" s="234">
        <v>255926</v>
      </c>
      <c r="E19" s="27">
        <v>14061</v>
      </c>
      <c r="F19" s="178">
        <f t="shared" si="17"/>
        <v>5.8135736878010436E-2</v>
      </c>
      <c r="H19" s="234">
        <v>255926</v>
      </c>
      <c r="I19" s="27">
        <v>14061</v>
      </c>
      <c r="J19" s="178">
        <f t="shared" si="22"/>
        <v>5.8135736878010436E-2</v>
      </c>
      <c r="M19" s="1" t="s">
        <v>9</v>
      </c>
      <c r="N19" s="52">
        <v>241865</v>
      </c>
      <c r="O19" s="246">
        <v>229515</v>
      </c>
      <c r="P19" s="53">
        <f t="shared" si="1"/>
        <v>-12350</v>
      </c>
      <c r="Q19" s="165">
        <f t="shared" si="23"/>
        <v>-5.1061542596076315E-2</v>
      </c>
      <c r="S19" s="241">
        <v>229515</v>
      </c>
      <c r="T19" s="31">
        <f t="shared" si="3"/>
        <v>-12350</v>
      </c>
      <c r="U19" s="173">
        <f t="shared" si="4"/>
        <v>-5.1061542596076315E-2</v>
      </c>
      <c r="X19" s="1" t="s">
        <v>9</v>
      </c>
      <c r="Y19" s="33">
        <v>241865</v>
      </c>
      <c r="Z19" s="251">
        <v>255926</v>
      </c>
      <c r="AA19" s="34">
        <f t="shared" si="5"/>
        <v>14061</v>
      </c>
      <c r="AB19" s="147">
        <f t="shared" si="6"/>
        <v>5.8135736878010436E-2</v>
      </c>
      <c r="AD19" s="253">
        <v>255926</v>
      </c>
      <c r="AE19" s="34">
        <f t="shared" si="7"/>
        <v>14061</v>
      </c>
      <c r="AF19" s="156">
        <f t="shared" si="8"/>
        <v>5.8135736878010436E-2</v>
      </c>
      <c r="AI19" s="33">
        <v>241865</v>
      </c>
      <c r="AJ19" s="224">
        <v>255926</v>
      </c>
      <c r="AK19" s="196">
        <f t="shared" si="9"/>
        <v>14061</v>
      </c>
      <c r="AL19" s="197">
        <f t="shared" si="10"/>
        <v>5.8135736878010436E-2</v>
      </c>
      <c r="AM19" s="186"/>
      <c r="AN19" s="255">
        <v>255926</v>
      </c>
      <c r="AO19" s="198">
        <f t="shared" si="11"/>
        <v>14061</v>
      </c>
      <c r="AP19" s="185">
        <f t="shared" si="12"/>
        <v>5.8135736878010436E-2</v>
      </c>
      <c r="AR19" s="33">
        <v>241865</v>
      </c>
      <c r="AS19" s="224">
        <v>255926</v>
      </c>
      <c r="AT19" s="196">
        <f t="shared" si="24"/>
        <v>255926</v>
      </c>
      <c r="AU19" s="197">
        <f t="shared" si="14"/>
        <v>5.8135736878010436E-2</v>
      </c>
      <c r="AV19" s="186"/>
      <c r="AW19" s="255">
        <v>255926</v>
      </c>
      <c r="AX19" s="198">
        <f t="shared" si="25"/>
        <v>14061</v>
      </c>
      <c r="AY19" s="185">
        <f t="shared" si="16"/>
        <v>5.8135736878010436E-2</v>
      </c>
    </row>
    <row r="20" spans="1:51" ht="12.75" thickBot="1" x14ac:dyDescent="0.25">
      <c r="A20" s="39" t="s">
        <v>37</v>
      </c>
      <c r="B20" s="235">
        <v>0</v>
      </c>
      <c r="D20" s="235">
        <v>0</v>
      </c>
      <c r="E20" s="41">
        <v>0</v>
      </c>
      <c r="F20" s="180">
        <v>0</v>
      </c>
      <c r="H20" s="235">
        <v>0</v>
      </c>
      <c r="I20" s="41">
        <v>0</v>
      </c>
      <c r="J20" s="180">
        <v>0</v>
      </c>
      <c r="N20" s="55">
        <v>0</v>
      </c>
      <c r="O20" s="247">
        <v>0</v>
      </c>
      <c r="P20" s="56">
        <f t="shared" si="1"/>
        <v>0</v>
      </c>
      <c r="Q20" s="166">
        <v>0</v>
      </c>
      <c r="S20" s="242">
        <v>0</v>
      </c>
      <c r="T20" s="45">
        <f t="shared" si="3"/>
        <v>0</v>
      </c>
      <c r="U20" s="174">
        <v>0</v>
      </c>
      <c r="X20" s="1" t="s">
        <v>37</v>
      </c>
      <c r="Y20" s="47">
        <v>0</v>
      </c>
      <c r="Z20" s="252">
        <v>0</v>
      </c>
      <c r="AA20" s="48">
        <f t="shared" si="5"/>
        <v>0</v>
      </c>
      <c r="AB20" s="149">
        <v>0</v>
      </c>
      <c r="AD20" s="254">
        <v>0</v>
      </c>
      <c r="AE20" s="48">
        <f t="shared" si="7"/>
        <v>0</v>
      </c>
      <c r="AF20" s="157">
        <v>0</v>
      </c>
      <c r="AI20" s="47">
        <v>0</v>
      </c>
      <c r="AJ20" s="225">
        <v>0</v>
      </c>
      <c r="AK20" s="189">
        <f t="shared" si="9"/>
        <v>0</v>
      </c>
      <c r="AL20" s="190">
        <v>0</v>
      </c>
      <c r="AM20" s="186"/>
      <c r="AN20" s="256">
        <v>0</v>
      </c>
      <c r="AO20" s="200">
        <f t="shared" si="11"/>
        <v>0</v>
      </c>
      <c r="AP20" s="201">
        <v>0</v>
      </c>
      <c r="AR20" s="47">
        <v>0</v>
      </c>
      <c r="AS20" s="225">
        <v>0</v>
      </c>
      <c r="AT20" s="189">
        <f t="shared" si="24"/>
        <v>0</v>
      </c>
      <c r="AU20" s="190">
        <v>0</v>
      </c>
      <c r="AV20" s="186"/>
      <c r="AW20" s="256">
        <v>0</v>
      </c>
      <c r="AX20" s="200">
        <f t="shared" si="25"/>
        <v>0</v>
      </c>
      <c r="AY20" s="201">
        <v>0</v>
      </c>
    </row>
    <row r="21" spans="1:51" ht="12.75" thickBot="1" x14ac:dyDescent="0.25">
      <c r="E21" s="4"/>
      <c r="I21" s="4"/>
      <c r="N21" s="62"/>
      <c r="O21" s="248"/>
      <c r="P21" s="63"/>
      <c r="Q21" s="167"/>
      <c r="S21" s="248"/>
      <c r="T21" s="65"/>
      <c r="U21" s="167"/>
      <c r="AJ21" s="226"/>
      <c r="AK21" s="193"/>
      <c r="AL21" s="194"/>
      <c r="AM21" s="186"/>
      <c r="AN21" s="226"/>
      <c r="AO21" s="195"/>
      <c r="AP21" s="194"/>
      <c r="AS21" s="226"/>
      <c r="AT21" s="193"/>
      <c r="AU21" s="194"/>
      <c r="AV21" s="186"/>
      <c r="AW21" s="226"/>
      <c r="AX21" s="195"/>
      <c r="AY21" s="194"/>
    </row>
    <row r="22" spans="1:51" s="15" customFormat="1" ht="12.75" thickBot="1" x14ac:dyDescent="0.25">
      <c r="A22" s="9" t="s">
        <v>12</v>
      </c>
      <c r="B22" s="354">
        <f>SUM(B23:B26)</f>
        <v>24219491</v>
      </c>
      <c r="C22" s="264"/>
      <c r="D22" s="284">
        <f>SUM(D23:D26)</f>
        <v>21067000</v>
      </c>
      <c r="E22" s="285">
        <v>-3152491</v>
      </c>
      <c r="F22" s="291">
        <f t="shared" si="17"/>
        <v>-0.13016338782677139</v>
      </c>
      <c r="G22" s="287"/>
      <c r="H22" s="284">
        <f>SUM(H23:H26)</f>
        <v>21103690</v>
      </c>
      <c r="I22" s="285">
        <v>-3115801</v>
      </c>
      <c r="J22" s="291">
        <f t="shared" ref="J22:J25" si="26">H22/B22-1</f>
        <v>-0.12864849224122832</v>
      </c>
      <c r="L22" s="264"/>
      <c r="M22" s="15" t="s">
        <v>12</v>
      </c>
      <c r="N22" s="51">
        <v>24219491</v>
      </c>
      <c r="O22" s="279">
        <f>SUM(O23:O26)</f>
        <v>20647036</v>
      </c>
      <c r="P22" s="280">
        <f t="shared" si="1"/>
        <v>-3572455</v>
      </c>
      <c r="Q22" s="345">
        <f>O22/B22-1</f>
        <v>-0.1475033063246457</v>
      </c>
      <c r="R22" s="282"/>
      <c r="S22" s="279">
        <f>SUM(S23:S26)</f>
        <v>20848324</v>
      </c>
      <c r="T22" s="290">
        <f t="shared" si="3"/>
        <v>-3371167</v>
      </c>
      <c r="U22" s="346">
        <f>S22/B22-1</f>
        <v>-0.13919231415722155</v>
      </c>
      <c r="W22" s="264"/>
      <c r="X22" s="15" t="s">
        <v>12</v>
      </c>
      <c r="Y22" s="22">
        <v>24219491</v>
      </c>
      <c r="Z22" s="284">
        <f>SUM(Z23:Z26)</f>
        <v>20734009</v>
      </c>
      <c r="AA22" s="285">
        <f t="shared" si="5"/>
        <v>-3485482</v>
      </c>
      <c r="AB22" s="291">
        <f t="shared" si="6"/>
        <v>-0.14391227297055909</v>
      </c>
      <c r="AC22" s="287"/>
      <c r="AD22" s="284">
        <f>SUM(AD23:AD26)</f>
        <v>21111226</v>
      </c>
      <c r="AE22" s="285">
        <f t="shared" si="7"/>
        <v>-3108265</v>
      </c>
      <c r="AF22" s="292">
        <f t="shared" si="8"/>
        <v>-0.12833733789037927</v>
      </c>
      <c r="AH22" s="264"/>
      <c r="AI22" s="222">
        <v>24219491</v>
      </c>
      <c r="AJ22" s="273">
        <f>SUM(AJ23:AJ25)</f>
        <v>20775968</v>
      </c>
      <c r="AK22" s="293">
        <f t="shared" si="9"/>
        <v>-3443523</v>
      </c>
      <c r="AL22" s="271">
        <f t="shared" si="10"/>
        <v>-0.14217982533158935</v>
      </c>
      <c r="AM22" s="272"/>
      <c r="AN22" s="273">
        <f>SUM(AN23:AN25)</f>
        <v>21205997</v>
      </c>
      <c r="AO22" s="294">
        <f t="shared" si="11"/>
        <v>-3013494</v>
      </c>
      <c r="AP22" s="271">
        <f t="shared" si="12"/>
        <v>-0.1244243324519082</v>
      </c>
      <c r="AQ22" s="264"/>
      <c r="AR22" s="222">
        <v>24219491</v>
      </c>
      <c r="AS22" s="278">
        <f>SUM(AS23:AS25)</f>
        <v>20711325</v>
      </c>
      <c r="AT22" s="326">
        <f t="shared" ref="AT22:AT26" si="27">AS22-K22</f>
        <v>20711325</v>
      </c>
      <c r="AU22" s="276">
        <f t="shared" si="14"/>
        <v>-0.14484887399161284</v>
      </c>
      <c r="AV22" s="277"/>
      <c r="AW22" s="278">
        <f>SUM(AW23:AW25)</f>
        <v>21094699</v>
      </c>
      <c r="AX22" s="327">
        <f t="shared" ref="AX22:AX26" si="28">AW22-$B22</f>
        <v>-3124792</v>
      </c>
      <c r="AY22" s="276">
        <f t="shared" si="16"/>
        <v>-0.129019722173352</v>
      </c>
    </row>
    <row r="23" spans="1:51" x14ac:dyDescent="0.2">
      <c r="A23" s="25" t="s">
        <v>7</v>
      </c>
      <c r="B23" s="237">
        <v>16720237</v>
      </c>
      <c r="D23" s="237">
        <v>17489816</v>
      </c>
      <c r="E23" s="60">
        <v>769579</v>
      </c>
      <c r="F23" s="161">
        <f t="shared" si="17"/>
        <v>4.6026799739740554E-2</v>
      </c>
      <c r="H23" s="237">
        <v>17528902</v>
      </c>
      <c r="I23" s="60">
        <v>808665</v>
      </c>
      <c r="J23" s="161">
        <f t="shared" si="26"/>
        <v>4.8364446030280561E-2</v>
      </c>
      <c r="M23" s="1" t="s">
        <v>7</v>
      </c>
      <c r="N23" s="52">
        <v>16720237</v>
      </c>
      <c r="O23" s="246">
        <v>17112851</v>
      </c>
      <c r="P23" s="53">
        <f t="shared" si="1"/>
        <v>392614</v>
      </c>
      <c r="Q23" s="164">
        <f t="shared" ref="Q23:Q25" si="29">O23/B23-1</f>
        <v>2.3481365724660419E-2</v>
      </c>
      <c r="S23" s="241">
        <v>17316535</v>
      </c>
      <c r="T23" s="31">
        <f t="shared" si="3"/>
        <v>596298</v>
      </c>
      <c r="U23" s="172">
        <f t="shared" si="4"/>
        <v>3.566325046708374E-2</v>
      </c>
      <c r="X23" s="1" t="s">
        <v>7</v>
      </c>
      <c r="Y23" s="33">
        <v>16720237</v>
      </c>
      <c r="Z23" s="251">
        <v>17156825</v>
      </c>
      <c r="AA23" s="34">
        <f t="shared" si="5"/>
        <v>436588</v>
      </c>
      <c r="AB23" s="147">
        <f t="shared" si="6"/>
        <v>2.611135236898865E-2</v>
      </c>
      <c r="AD23" s="253">
        <v>17536438</v>
      </c>
      <c r="AE23" s="34">
        <f t="shared" si="7"/>
        <v>816201</v>
      </c>
      <c r="AF23" s="156">
        <f t="shared" si="8"/>
        <v>4.8815157344958671E-2</v>
      </c>
      <c r="AI23" s="33">
        <v>16720237</v>
      </c>
      <c r="AJ23" s="227">
        <v>17198784</v>
      </c>
      <c r="AK23" s="196">
        <f t="shared" si="9"/>
        <v>478547</v>
      </c>
      <c r="AL23" s="197">
        <f t="shared" si="10"/>
        <v>2.8620826367473207E-2</v>
      </c>
      <c r="AM23" s="186"/>
      <c r="AN23" s="255">
        <v>17631209</v>
      </c>
      <c r="AO23" s="198">
        <f t="shared" si="11"/>
        <v>910972</v>
      </c>
      <c r="AP23" s="188">
        <f t="shared" si="12"/>
        <v>5.4483199012071326E-2</v>
      </c>
      <c r="AR23" s="33">
        <v>16720237</v>
      </c>
      <c r="AS23" s="227">
        <v>17134141</v>
      </c>
      <c r="AT23" s="196">
        <f t="shared" si="27"/>
        <v>17134141</v>
      </c>
      <c r="AU23" s="197">
        <f t="shared" si="14"/>
        <v>2.4754673034838026E-2</v>
      </c>
      <c r="AV23" s="186"/>
      <c r="AW23" s="255">
        <v>17519911</v>
      </c>
      <c r="AX23" s="198">
        <f t="shared" si="28"/>
        <v>799674</v>
      </c>
      <c r="AY23" s="188">
        <f t="shared" si="16"/>
        <v>4.7826714417983363E-2</v>
      </c>
    </row>
    <row r="24" spans="1:51" x14ac:dyDescent="0.2">
      <c r="A24" s="25" t="s">
        <v>8</v>
      </c>
      <c r="B24" s="234">
        <v>7034200</v>
      </c>
      <c r="D24" s="234">
        <v>3160528</v>
      </c>
      <c r="E24" s="27">
        <v>-3873672</v>
      </c>
      <c r="F24" s="162">
        <f t="shared" si="17"/>
        <v>-0.55069119444997305</v>
      </c>
      <c r="H24" s="234">
        <v>3158132</v>
      </c>
      <c r="I24" s="27">
        <v>-3876068</v>
      </c>
      <c r="J24" s="162">
        <f t="shared" si="26"/>
        <v>-0.55103181598476025</v>
      </c>
      <c r="M24" s="1" t="s">
        <v>8</v>
      </c>
      <c r="N24" s="52">
        <v>7034200</v>
      </c>
      <c r="O24" s="246">
        <v>3160528</v>
      </c>
      <c r="P24" s="53">
        <f t="shared" si="1"/>
        <v>-3873672</v>
      </c>
      <c r="Q24" s="165">
        <f t="shared" si="29"/>
        <v>-0.55069119444997305</v>
      </c>
      <c r="S24" s="241">
        <v>3158132</v>
      </c>
      <c r="T24" s="31">
        <f t="shared" si="3"/>
        <v>-3876068</v>
      </c>
      <c r="U24" s="173">
        <f t="shared" si="4"/>
        <v>-0.55103181598476025</v>
      </c>
      <c r="X24" s="1" t="s">
        <v>8</v>
      </c>
      <c r="Y24" s="33">
        <v>7034200</v>
      </c>
      <c r="Z24" s="251">
        <v>3160528</v>
      </c>
      <c r="AA24" s="34">
        <f t="shared" si="5"/>
        <v>-3873672</v>
      </c>
      <c r="AB24" s="148">
        <f t="shared" si="6"/>
        <v>-0.55069119444997305</v>
      </c>
      <c r="AD24" s="253">
        <v>3158132</v>
      </c>
      <c r="AE24" s="34">
        <f t="shared" si="7"/>
        <v>-3876068</v>
      </c>
      <c r="AF24" s="158">
        <f t="shared" si="8"/>
        <v>-0.55103181598476025</v>
      </c>
      <c r="AI24" s="33">
        <v>7034200</v>
      </c>
      <c r="AJ24" s="224">
        <v>3160528</v>
      </c>
      <c r="AK24" s="196">
        <f t="shared" si="9"/>
        <v>-3873672</v>
      </c>
      <c r="AL24" s="197">
        <f t="shared" si="10"/>
        <v>-0.55069119444997305</v>
      </c>
      <c r="AM24" s="186"/>
      <c r="AN24" s="255">
        <v>3158132</v>
      </c>
      <c r="AO24" s="198">
        <f t="shared" si="11"/>
        <v>-3876068</v>
      </c>
      <c r="AP24" s="185">
        <f t="shared" si="12"/>
        <v>-0.55103181598476025</v>
      </c>
      <c r="AR24" s="33">
        <v>7034200</v>
      </c>
      <c r="AS24" s="224">
        <v>3160528</v>
      </c>
      <c r="AT24" s="196">
        <f t="shared" si="27"/>
        <v>3160528</v>
      </c>
      <c r="AU24" s="197">
        <f t="shared" si="14"/>
        <v>-0.55069119444997305</v>
      </c>
      <c r="AV24" s="186"/>
      <c r="AW24" s="255">
        <v>3158132</v>
      </c>
      <c r="AX24" s="198">
        <f t="shared" si="28"/>
        <v>-3876068</v>
      </c>
      <c r="AY24" s="185">
        <f t="shared" si="16"/>
        <v>-0.55103181598476025</v>
      </c>
    </row>
    <row r="25" spans="1:51" x14ac:dyDescent="0.2">
      <c r="A25" s="25" t="s">
        <v>9</v>
      </c>
      <c r="B25" s="234">
        <v>465054</v>
      </c>
      <c r="D25" s="234">
        <v>416656</v>
      </c>
      <c r="E25" s="27">
        <v>-48398</v>
      </c>
      <c r="F25" s="162">
        <f t="shared" si="17"/>
        <v>-0.10406963492411636</v>
      </c>
      <c r="H25" s="234">
        <v>416656</v>
      </c>
      <c r="I25" s="27">
        <v>-48398</v>
      </c>
      <c r="J25" s="162">
        <f t="shared" si="26"/>
        <v>-0.10406963492411636</v>
      </c>
      <c r="M25" s="1" t="s">
        <v>9</v>
      </c>
      <c r="N25" s="52">
        <v>465054</v>
      </c>
      <c r="O25" s="246">
        <v>373657</v>
      </c>
      <c r="P25" s="53">
        <f t="shared" si="1"/>
        <v>-91397</v>
      </c>
      <c r="Q25" s="165">
        <f t="shared" si="29"/>
        <v>-0.19652986534897021</v>
      </c>
      <c r="S25" s="241">
        <v>373657</v>
      </c>
      <c r="T25" s="31">
        <f t="shared" si="3"/>
        <v>-91397</v>
      </c>
      <c r="U25" s="173">
        <f t="shared" si="4"/>
        <v>-0.19652986534897021</v>
      </c>
      <c r="X25" s="1" t="s">
        <v>9</v>
      </c>
      <c r="Y25" s="33">
        <v>465054</v>
      </c>
      <c r="Z25" s="251">
        <v>416656</v>
      </c>
      <c r="AA25" s="34">
        <f t="shared" si="5"/>
        <v>-48398</v>
      </c>
      <c r="AB25" s="148">
        <f t="shared" si="6"/>
        <v>-0.10406963492411636</v>
      </c>
      <c r="AD25" s="253">
        <v>416656</v>
      </c>
      <c r="AE25" s="34">
        <f t="shared" si="7"/>
        <v>-48398</v>
      </c>
      <c r="AF25" s="158">
        <f t="shared" si="8"/>
        <v>-0.10406963492411636</v>
      </c>
      <c r="AI25" s="33">
        <v>465054</v>
      </c>
      <c r="AJ25" s="224">
        <v>416656</v>
      </c>
      <c r="AK25" s="196">
        <f t="shared" si="9"/>
        <v>-48398</v>
      </c>
      <c r="AL25" s="197">
        <f t="shared" si="10"/>
        <v>-0.10406963492411636</v>
      </c>
      <c r="AM25" s="186"/>
      <c r="AN25" s="255">
        <v>416656</v>
      </c>
      <c r="AO25" s="198">
        <f t="shared" si="11"/>
        <v>-48398</v>
      </c>
      <c r="AP25" s="185">
        <f t="shared" si="12"/>
        <v>-0.10406963492411636</v>
      </c>
      <c r="AR25" s="33">
        <v>465054</v>
      </c>
      <c r="AS25" s="224">
        <v>416656</v>
      </c>
      <c r="AT25" s="196">
        <f t="shared" si="27"/>
        <v>416656</v>
      </c>
      <c r="AU25" s="197">
        <f t="shared" si="14"/>
        <v>-0.10406963492411636</v>
      </c>
      <c r="AV25" s="186"/>
      <c r="AW25" s="255">
        <v>416656</v>
      </c>
      <c r="AX25" s="198">
        <f t="shared" si="28"/>
        <v>-48398</v>
      </c>
      <c r="AY25" s="185">
        <f t="shared" si="16"/>
        <v>-0.10406963492411636</v>
      </c>
    </row>
    <row r="26" spans="1:51" ht="12.75" thickBot="1" x14ac:dyDescent="0.25">
      <c r="A26" s="39" t="s">
        <v>37</v>
      </c>
      <c r="B26" s="235">
        <v>0</v>
      </c>
      <c r="D26" s="235">
        <v>0</v>
      </c>
      <c r="E26" s="41">
        <v>0</v>
      </c>
      <c r="F26" s="163">
        <v>0</v>
      </c>
      <c r="H26" s="235">
        <v>0</v>
      </c>
      <c r="I26" s="41">
        <v>0</v>
      </c>
      <c r="J26" s="163">
        <v>0</v>
      </c>
      <c r="N26" s="55">
        <v>0</v>
      </c>
      <c r="O26" s="247">
        <v>0</v>
      </c>
      <c r="P26" s="56">
        <f t="shared" si="1"/>
        <v>0</v>
      </c>
      <c r="Q26" s="166">
        <v>0</v>
      </c>
      <c r="S26" s="242">
        <v>0</v>
      </c>
      <c r="T26" s="45">
        <f t="shared" si="3"/>
        <v>0</v>
      </c>
      <c r="U26" s="174">
        <v>0</v>
      </c>
      <c r="X26" s="1" t="s">
        <v>37</v>
      </c>
      <c r="Y26" s="47">
        <v>0</v>
      </c>
      <c r="Z26" s="252">
        <v>0</v>
      </c>
      <c r="AA26" s="48">
        <f t="shared" si="5"/>
        <v>0</v>
      </c>
      <c r="AB26" s="149">
        <v>0</v>
      </c>
      <c r="AD26" s="254">
        <v>0</v>
      </c>
      <c r="AE26" s="48">
        <f t="shared" si="7"/>
        <v>0</v>
      </c>
      <c r="AF26" s="157">
        <v>0</v>
      </c>
      <c r="AI26" s="47">
        <v>0</v>
      </c>
      <c r="AJ26" s="225">
        <v>0</v>
      </c>
      <c r="AK26" s="189">
        <f t="shared" si="9"/>
        <v>0</v>
      </c>
      <c r="AL26" s="190">
        <v>0</v>
      </c>
      <c r="AM26" s="186"/>
      <c r="AN26" s="256">
        <v>0</v>
      </c>
      <c r="AO26" s="200">
        <f t="shared" si="11"/>
        <v>0</v>
      </c>
      <c r="AP26" s="201">
        <v>0</v>
      </c>
      <c r="AR26" s="47">
        <v>0</v>
      </c>
      <c r="AS26" s="225">
        <v>0</v>
      </c>
      <c r="AT26" s="189">
        <f t="shared" si="27"/>
        <v>0</v>
      </c>
      <c r="AU26" s="190">
        <v>0</v>
      </c>
      <c r="AV26" s="186"/>
      <c r="AW26" s="256">
        <v>0</v>
      </c>
      <c r="AX26" s="200">
        <f t="shared" si="28"/>
        <v>0</v>
      </c>
      <c r="AY26" s="201">
        <v>0</v>
      </c>
    </row>
    <row r="27" spans="1:51" ht="12.75" thickBot="1" x14ac:dyDescent="0.25">
      <c r="E27" s="4"/>
      <c r="I27" s="4"/>
      <c r="AJ27" s="226"/>
      <c r="AK27" s="193"/>
      <c r="AL27" s="194"/>
      <c r="AM27" s="186"/>
      <c r="AN27" s="226"/>
      <c r="AO27" s="195"/>
      <c r="AP27" s="194"/>
      <c r="AS27" s="226"/>
      <c r="AT27" s="193"/>
      <c r="AU27" s="194"/>
      <c r="AV27" s="186"/>
      <c r="AW27" s="226"/>
      <c r="AX27" s="195"/>
      <c r="AY27" s="194" t="e">
        <f t="shared" si="16"/>
        <v>#DIV/0!</v>
      </c>
    </row>
    <row r="28" spans="1:51" s="15" customFormat="1" ht="12.75" thickBot="1" x14ac:dyDescent="0.25">
      <c r="A28" s="9" t="s">
        <v>13</v>
      </c>
      <c r="B28" s="354">
        <f>SUM(B29:B32)</f>
        <v>115661624</v>
      </c>
      <c r="C28" s="264"/>
      <c r="D28" s="284">
        <f>SUM(D29:D32)</f>
        <v>111764957</v>
      </c>
      <c r="E28" s="285">
        <v>-3896667</v>
      </c>
      <c r="F28" s="291">
        <f t="shared" si="17"/>
        <v>-3.3690232466388359E-2</v>
      </c>
      <c r="G28" s="287"/>
      <c r="H28" s="284">
        <f>SUM(H29:H32)</f>
        <v>112295766</v>
      </c>
      <c r="I28" s="285">
        <v>-3365858</v>
      </c>
      <c r="J28" s="291">
        <f t="shared" ref="J28:J31" si="30">H28/B28-1</f>
        <v>-2.9100905586454506E-2</v>
      </c>
      <c r="L28" s="264"/>
      <c r="M28" s="15" t="s">
        <v>13</v>
      </c>
      <c r="N28" s="51">
        <v>115661624</v>
      </c>
      <c r="O28" s="279">
        <f>SUM(O29:O32)</f>
        <v>109092544</v>
      </c>
      <c r="P28" s="280">
        <f t="shared" si="1"/>
        <v>-6569080</v>
      </c>
      <c r="Q28" s="345">
        <f t="shared" ref="Q28:Q31" si="31">O28/B28-1</f>
        <v>-5.6795674942278218E-2</v>
      </c>
      <c r="R28" s="282"/>
      <c r="S28" s="279">
        <f>SUM(S29:S32)</f>
        <v>110584998</v>
      </c>
      <c r="T28" s="290">
        <f t="shared" si="3"/>
        <v>-5076626</v>
      </c>
      <c r="U28" s="346">
        <f t="shared" si="4"/>
        <v>-4.389205187020373E-2</v>
      </c>
      <c r="W28" s="264"/>
      <c r="X28" s="15" t="s">
        <v>13</v>
      </c>
      <c r="Y28" s="22">
        <v>115661624</v>
      </c>
      <c r="Z28" s="284">
        <f>SUM(Z29:Z32)</f>
        <v>109136039</v>
      </c>
      <c r="AA28" s="285">
        <f t="shared" si="5"/>
        <v>-6525585</v>
      </c>
      <c r="AB28" s="291">
        <f t="shared" si="6"/>
        <v>-5.6419621083653504E-2</v>
      </c>
      <c r="AC28" s="287"/>
      <c r="AD28" s="284">
        <f>SUM(AD29:AD32)</f>
        <v>112041097</v>
      </c>
      <c r="AE28" s="285">
        <f t="shared" si="7"/>
        <v>-3620527</v>
      </c>
      <c r="AF28" s="292">
        <f t="shared" si="8"/>
        <v>-3.1302750858832828E-2</v>
      </c>
      <c r="AH28" s="264"/>
      <c r="AI28" s="222">
        <v>115661624</v>
      </c>
      <c r="AJ28" s="273">
        <f>SUM(AJ29:AJ31)</f>
        <v>109172037</v>
      </c>
      <c r="AK28" s="293">
        <f t="shared" si="9"/>
        <v>-6489587</v>
      </c>
      <c r="AL28" s="271">
        <f t="shared" si="10"/>
        <v>-5.6108385612845924E-2</v>
      </c>
      <c r="AM28" s="272"/>
      <c r="AN28" s="273">
        <f>SUM(AN29:AN31)</f>
        <v>112294580</v>
      </c>
      <c r="AO28" s="294">
        <f t="shared" si="11"/>
        <v>-3367044</v>
      </c>
      <c r="AP28" s="271">
        <f t="shared" si="12"/>
        <v>-2.9111159635801021E-2</v>
      </c>
      <c r="AQ28" s="264"/>
      <c r="AR28" s="222">
        <v>115661624</v>
      </c>
      <c r="AS28" s="278">
        <f>SUM(AS29:AS31)</f>
        <v>108797596</v>
      </c>
      <c r="AT28" s="326">
        <f t="shared" ref="AT28:AT32" si="32">AS28-K28</f>
        <v>108797596</v>
      </c>
      <c r="AU28" s="276">
        <f t="shared" si="14"/>
        <v>-5.9345768826486456E-2</v>
      </c>
      <c r="AV28" s="277"/>
      <c r="AW28" s="278">
        <f>SUM(AW29:AW31)</f>
        <v>111794675</v>
      </c>
      <c r="AX28" s="327">
        <f t="shared" ref="AX28:AX32" si="33">AW28-$B28</f>
        <v>-3866949</v>
      </c>
      <c r="AY28" s="276">
        <f t="shared" si="16"/>
        <v>-3.3433293310839218E-2</v>
      </c>
    </row>
    <row r="29" spans="1:51" x14ac:dyDescent="0.2">
      <c r="A29" s="25" t="s">
        <v>7</v>
      </c>
      <c r="B29" s="237">
        <v>95960976</v>
      </c>
      <c r="D29" s="237">
        <v>102497084</v>
      </c>
      <c r="E29" s="60">
        <v>6536108</v>
      </c>
      <c r="F29" s="181">
        <f t="shared" si="17"/>
        <v>6.811214592065018E-2</v>
      </c>
      <c r="H29" s="237">
        <v>103024365</v>
      </c>
      <c r="I29" s="60">
        <v>7063389</v>
      </c>
      <c r="J29" s="181">
        <f t="shared" si="30"/>
        <v>7.360688995076492E-2</v>
      </c>
      <c r="M29" s="1" t="s">
        <v>7</v>
      </c>
      <c r="N29" s="52">
        <v>95960976</v>
      </c>
      <c r="O29" s="246">
        <v>100286991</v>
      </c>
      <c r="P29" s="53">
        <f t="shared" si="1"/>
        <v>4326015</v>
      </c>
      <c r="Q29" s="164">
        <f t="shared" si="31"/>
        <v>4.5080981669048503E-2</v>
      </c>
      <c r="S29" s="241">
        <v>101775917</v>
      </c>
      <c r="T29" s="31">
        <f t="shared" si="3"/>
        <v>5814941</v>
      </c>
      <c r="U29" s="172">
        <f t="shared" si="4"/>
        <v>6.0596934737304098E-2</v>
      </c>
      <c r="X29" s="1" t="s">
        <v>7</v>
      </c>
      <c r="Y29" s="33">
        <v>95960976</v>
      </c>
      <c r="Z29" s="251">
        <v>99868166</v>
      </c>
      <c r="AA29" s="34">
        <f t="shared" si="5"/>
        <v>3907190</v>
      </c>
      <c r="AB29" s="147">
        <f t="shared" si="6"/>
        <v>4.0716447069066852E-2</v>
      </c>
      <c r="AD29" s="253">
        <v>102769696</v>
      </c>
      <c r="AE29" s="34">
        <f t="shared" si="7"/>
        <v>6808720</v>
      </c>
      <c r="AF29" s="156">
        <f t="shared" si="8"/>
        <v>7.095300906485158E-2</v>
      </c>
      <c r="AI29" s="33">
        <v>95960976</v>
      </c>
      <c r="AJ29" s="227">
        <v>99904164</v>
      </c>
      <c r="AK29" s="196">
        <f t="shared" si="9"/>
        <v>3943188</v>
      </c>
      <c r="AL29" s="197">
        <f t="shared" si="10"/>
        <v>4.1091578726752509E-2</v>
      </c>
      <c r="AM29" s="186"/>
      <c r="AN29" s="255">
        <v>103023179</v>
      </c>
      <c r="AO29" s="198">
        <f t="shared" si="11"/>
        <v>7062203</v>
      </c>
      <c r="AP29" s="188">
        <f t="shared" si="12"/>
        <v>7.3594530760087373E-2</v>
      </c>
      <c r="AR29" s="33">
        <v>95960976</v>
      </c>
      <c r="AS29" s="227">
        <v>99529723</v>
      </c>
      <c r="AT29" s="196">
        <f t="shared" si="32"/>
        <v>99529723</v>
      </c>
      <c r="AU29" s="197">
        <f t="shared" si="14"/>
        <v>3.7189565475032271E-2</v>
      </c>
      <c r="AV29" s="186"/>
      <c r="AW29" s="255">
        <v>102523274</v>
      </c>
      <c r="AX29" s="198">
        <f t="shared" si="33"/>
        <v>6562298</v>
      </c>
      <c r="AY29" s="188">
        <f t="shared" si="16"/>
        <v>6.8385069364029771E-2</v>
      </c>
    </row>
    <row r="30" spans="1:51" x14ac:dyDescent="0.2">
      <c r="A30" s="25" t="s">
        <v>8</v>
      </c>
      <c r="B30" s="234">
        <v>15530879</v>
      </c>
      <c r="D30" s="234">
        <v>4788025</v>
      </c>
      <c r="E30" s="27">
        <v>-10742854</v>
      </c>
      <c r="F30" s="179">
        <f t="shared" si="17"/>
        <v>-0.6917093359622466</v>
      </c>
      <c r="H30" s="234">
        <v>4791553</v>
      </c>
      <c r="I30" s="27">
        <v>-10739326</v>
      </c>
      <c r="J30" s="179">
        <f t="shared" si="30"/>
        <v>-0.69148217560641612</v>
      </c>
      <c r="M30" s="1" t="s">
        <v>8</v>
      </c>
      <c r="N30" s="52">
        <v>15530879</v>
      </c>
      <c r="O30" s="246">
        <v>4788025</v>
      </c>
      <c r="P30" s="53">
        <f t="shared" si="1"/>
        <v>-10742854</v>
      </c>
      <c r="Q30" s="165">
        <f t="shared" si="31"/>
        <v>-0.6917093359622466</v>
      </c>
      <c r="S30" s="241">
        <v>4791553</v>
      </c>
      <c r="T30" s="31">
        <f t="shared" si="3"/>
        <v>-10739326</v>
      </c>
      <c r="U30" s="173">
        <f t="shared" si="4"/>
        <v>-0.69148217560641612</v>
      </c>
      <c r="X30" s="1" t="s">
        <v>8</v>
      </c>
      <c r="Y30" s="33">
        <v>15530879</v>
      </c>
      <c r="Z30" s="251">
        <v>4788025</v>
      </c>
      <c r="AA30" s="34">
        <f t="shared" si="5"/>
        <v>-10742854</v>
      </c>
      <c r="AB30" s="148">
        <f t="shared" si="6"/>
        <v>-0.6917093359622466</v>
      </c>
      <c r="AD30" s="253">
        <v>4791553</v>
      </c>
      <c r="AE30" s="34">
        <f t="shared" si="7"/>
        <v>-10739326</v>
      </c>
      <c r="AF30" s="158">
        <f t="shared" si="8"/>
        <v>-0.69148217560641612</v>
      </c>
      <c r="AI30" s="33">
        <v>15530879</v>
      </c>
      <c r="AJ30" s="224">
        <v>4788025</v>
      </c>
      <c r="AK30" s="196">
        <f t="shared" si="9"/>
        <v>-10742854</v>
      </c>
      <c r="AL30" s="197">
        <f t="shared" si="10"/>
        <v>-0.6917093359622466</v>
      </c>
      <c r="AM30" s="186"/>
      <c r="AN30" s="255">
        <v>4791553</v>
      </c>
      <c r="AO30" s="198">
        <f t="shared" si="11"/>
        <v>-10739326</v>
      </c>
      <c r="AP30" s="185">
        <f t="shared" si="12"/>
        <v>-0.69148217560641612</v>
      </c>
      <c r="AR30" s="33">
        <v>15530879</v>
      </c>
      <c r="AS30" s="224">
        <v>4788025</v>
      </c>
      <c r="AT30" s="196">
        <f t="shared" si="32"/>
        <v>4788025</v>
      </c>
      <c r="AU30" s="197">
        <f t="shared" si="14"/>
        <v>-0.6917093359622466</v>
      </c>
      <c r="AV30" s="186"/>
      <c r="AW30" s="255">
        <v>4791553</v>
      </c>
      <c r="AX30" s="198">
        <f t="shared" si="33"/>
        <v>-10739326</v>
      </c>
      <c r="AY30" s="185">
        <f t="shared" si="16"/>
        <v>-0.69148217560641612</v>
      </c>
    </row>
    <row r="31" spans="1:51" x14ac:dyDescent="0.2">
      <c r="A31" s="25" t="s">
        <v>9</v>
      </c>
      <c r="B31" s="234">
        <v>4169769</v>
      </c>
      <c r="D31" s="234">
        <v>4479848</v>
      </c>
      <c r="E31" s="27">
        <v>310079</v>
      </c>
      <c r="F31" s="178">
        <f t="shared" si="17"/>
        <v>7.4363591844056609E-2</v>
      </c>
      <c r="H31" s="234">
        <v>4479848</v>
      </c>
      <c r="I31" s="27">
        <v>310079</v>
      </c>
      <c r="J31" s="178">
        <f t="shared" si="30"/>
        <v>7.4363591844056609E-2</v>
      </c>
      <c r="M31" s="1" t="s">
        <v>9</v>
      </c>
      <c r="N31" s="52">
        <v>4169769</v>
      </c>
      <c r="O31" s="246">
        <v>4017528</v>
      </c>
      <c r="P31" s="53">
        <f t="shared" si="1"/>
        <v>-152241</v>
      </c>
      <c r="Q31" s="165">
        <f t="shared" si="31"/>
        <v>-3.6510655626246891E-2</v>
      </c>
      <c r="S31" s="241">
        <v>4017528</v>
      </c>
      <c r="T31" s="31">
        <f t="shared" si="3"/>
        <v>-152241</v>
      </c>
      <c r="U31" s="173">
        <f t="shared" si="4"/>
        <v>-3.6510655626246891E-2</v>
      </c>
      <c r="X31" s="1" t="s">
        <v>9</v>
      </c>
      <c r="Y31" s="33">
        <v>4169769</v>
      </c>
      <c r="Z31" s="251">
        <v>4479848</v>
      </c>
      <c r="AA31" s="34">
        <f t="shared" si="5"/>
        <v>310079</v>
      </c>
      <c r="AB31" s="147">
        <f t="shared" si="6"/>
        <v>7.4363591844056609E-2</v>
      </c>
      <c r="AD31" s="253">
        <v>4479848</v>
      </c>
      <c r="AE31" s="34">
        <f t="shared" si="7"/>
        <v>310079</v>
      </c>
      <c r="AF31" s="156">
        <f t="shared" si="8"/>
        <v>7.4363591844056609E-2</v>
      </c>
      <c r="AI31" s="33">
        <v>4169769</v>
      </c>
      <c r="AJ31" s="224">
        <v>4479848</v>
      </c>
      <c r="AK31" s="196">
        <f t="shared" si="9"/>
        <v>310079</v>
      </c>
      <c r="AL31" s="197">
        <f t="shared" si="10"/>
        <v>7.4363591844056609E-2</v>
      </c>
      <c r="AM31" s="186"/>
      <c r="AN31" s="255">
        <v>4479848</v>
      </c>
      <c r="AO31" s="198">
        <f t="shared" si="11"/>
        <v>310079</v>
      </c>
      <c r="AP31" s="185">
        <f t="shared" si="12"/>
        <v>7.4363591844056609E-2</v>
      </c>
      <c r="AR31" s="33">
        <v>4169769</v>
      </c>
      <c r="AS31" s="224">
        <v>4479848</v>
      </c>
      <c r="AT31" s="196">
        <f t="shared" si="32"/>
        <v>4479848</v>
      </c>
      <c r="AU31" s="197">
        <f t="shared" si="14"/>
        <v>7.4363591844056609E-2</v>
      </c>
      <c r="AV31" s="186"/>
      <c r="AW31" s="255">
        <v>4479848</v>
      </c>
      <c r="AX31" s="198">
        <f t="shared" si="33"/>
        <v>310079</v>
      </c>
      <c r="AY31" s="185">
        <f t="shared" si="16"/>
        <v>7.4363591844056609E-2</v>
      </c>
    </row>
    <row r="32" spans="1:51" ht="12.75" thickBot="1" x14ac:dyDescent="0.25">
      <c r="A32" s="39" t="s">
        <v>37</v>
      </c>
      <c r="B32" s="235">
        <v>0</v>
      </c>
      <c r="D32" s="235">
        <v>0</v>
      </c>
      <c r="E32" s="41">
        <v>0</v>
      </c>
      <c r="F32" s="180">
        <v>0</v>
      </c>
      <c r="H32" s="235">
        <v>0</v>
      </c>
      <c r="I32" s="41">
        <v>0</v>
      </c>
      <c r="J32" s="180">
        <v>0</v>
      </c>
      <c r="N32" s="55">
        <v>0</v>
      </c>
      <c r="O32" s="247">
        <v>0</v>
      </c>
      <c r="P32" s="56">
        <f t="shared" si="1"/>
        <v>0</v>
      </c>
      <c r="Q32" s="166">
        <v>0</v>
      </c>
      <c r="S32" s="242">
        <v>0</v>
      </c>
      <c r="T32" s="45">
        <f t="shared" si="3"/>
        <v>0</v>
      </c>
      <c r="U32" s="174">
        <v>0</v>
      </c>
      <c r="X32" s="1" t="s">
        <v>37</v>
      </c>
      <c r="Y32" s="47">
        <v>0</v>
      </c>
      <c r="Z32" s="252">
        <v>0</v>
      </c>
      <c r="AA32" s="48">
        <f t="shared" si="5"/>
        <v>0</v>
      </c>
      <c r="AB32" s="149">
        <v>0</v>
      </c>
      <c r="AD32" s="254">
        <v>0</v>
      </c>
      <c r="AE32" s="48">
        <f t="shared" si="7"/>
        <v>0</v>
      </c>
      <c r="AF32" s="157">
        <v>0</v>
      </c>
      <c r="AI32" s="47">
        <v>0</v>
      </c>
      <c r="AJ32" s="225">
        <v>0</v>
      </c>
      <c r="AK32" s="189">
        <f t="shared" si="9"/>
        <v>0</v>
      </c>
      <c r="AL32" s="190">
        <v>0</v>
      </c>
      <c r="AM32" s="186"/>
      <c r="AN32" s="256">
        <v>0</v>
      </c>
      <c r="AO32" s="200">
        <f t="shared" si="11"/>
        <v>0</v>
      </c>
      <c r="AP32" s="201">
        <v>0</v>
      </c>
      <c r="AR32" s="47">
        <v>0</v>
      </c>
      <c r="AS32" s="225">
        <v>0</v>
      </c>
      <c r="AT32" s="189">
        <f t="shared" si="32"/>
        <v>0</v>
      </c>
      <c r="AU32" s="190">
        <v>0</v>
      </c>
      <c r="AV32" s="186"/>
      <c r="AW32" s="256">
        <v>0</v>
      </c>
      <c r="AX32" s="200">
        <f t="shared" si="33"/>
        <v>0</v>
      </c>
      <c r="AY32" s="201">
        <v>0</v>
      </c>
    </row>
    <row r="33" spans="1:51" ht="12.75" thickBot="1" x14ac:dyDescent="0.25">
      <c r="E33" s="4"/>
      <c r="I33" s="4"/>
      <c r="AJ33" s="226"/>
      <c r="AK33" s="193"/>
      <c r="AL33" s="194"/>
      <c r="AM33" s="186"/>
      <c r="AN33" s="226"/>
      <c r="AO33" s="195"/>
      <c r="AP33" s="194"/>
      <c r="AS33" s="226"/>
      <c r="AT33" s="193"/>
      <c r="AU33" s="194"/>
      <c r="AV33" s="186"/>
      <c r="AW33" s="226"/>
      <c r="AX33" s="195"/>
      <c r="AY33" s="194"/>
    </row>
    <row r="34" spans="1:51" s="15" customFormat="1" ht="12.75" thickBot="1" x14ac:dyDescent="0.25">
      <c r="A34" s="9" t="s">
        <v>14</v>
      </c>
      <c r="B34" s="354">
        <f>SUM(B35:B38)</f>
        <v>26591044</v>
      </c>
      <c r="C34" s="264"/>
      <c r="D34" s="284">
        <f>SUM(D35:D38)</f>
        <v>27258141</v>
      </c>
      <c r="E34" s="285">
        <v>667097</v>
      </c>
      <c r="F34" s="336">
        <f t="shared" si="17"/>
        <v>2.5087281266579886E-2</v>
      </c>
      <c r="G34" s="287"/>
      <c r="H34" s="284">
        <f>SUM(H35:H38)</f>
        <v>27256461</v>
      </c>
      <c r="I34" s="285">
        <v>665417</v>
      </c>
      <c r="J34" s="288">
        <f t="shared" ref="J34:J37" si="34">H34/B34-1</f>
        <v>2.5024102099940215E-2</v>
      </c>
      <c r="L34" s="264"/>
      <c r="M34" s="15" t="s">
        <v>14</v>
      </c>
      <c r="N34" s="51">
        <v>26591044</v>
      </c>
      <c r="O34" s="279">
        <f>SUM(O35:O38)</f>
        <v>26711736</v>
      </c>
      <c r="P34" s="280">
        <f t="shared" si="1"/>
        <v>120692</v>
      </c>
      <c r="Q34" s="281">
        <f t="shared" ref="Q34:Q37" si="35">O34/B34-1</f>
        <v>4.5388214167145779E-3</v>
      </c>
      <c r="R34" s="282"/>
      <c r="S34" s="279">
        <f>SUM(S35:S38)</f>
        <v>26926573</v>
      </c>
      <c r="T34" s="343">
        <f t="shared" si="3"/>
        <v>335529</v>
      </c>
      <c r="U34" s="283">
        <f t="shared" si="4"/>
        <v>1.2618120597295945E-2</v>
      </c>
      <c r="W34" s="264"/>
      <c r="X34" s="15" t="s">
        <v>14</v>
      </c>
      <c r="Y34" s="22">
        <v>26591044</v>
      </c>
      <c r="Z34" s="284">
        <f>SUM(Z35:Z38)</f>
        <v>26930263</v>
      </c>
      <c r="AA34" s="285">
        <f t="shared" si="5"/>
        <v>339219</v>
      </c>
      <c r="AB34" s="286">
        <f t="shared" si="6"/>
        <v>1.2756889124022397E-2</v>
      </c>
      <c r="AC34" s="287"/>
      <c r="AD34" s="284">
        <f>SUM(AD35:AD38)</f>
        <v>27314425</v>
      </c>
      <c r="AE34" s="285">
        <f t="shared" si="7"/>
        <v>723381</v>
      </c>
      <c r="AF34" s="288">
        <f t="shared" si="8"/>
        <v>2.72039337755976E-2</v>
      </c>
      <c r="AH34" s="264"/>
      <c r="AI34" s="222">
        <v>26591044</v>
      </c>
      <c r="AJ34" s="273">
        <f>SUM(AJ35:AJ37)</f>
        <v>27018938</v>
      </c>
      <c r="AK34" s="293">
        <f t="shared" si="9"/>
        <v>427894</v>
      </c>
      <c r="AL34" s="271">
        <f t="shared" si="10"/>
        <v>1.6091658529841846E-2</v>
      </c>
      <c r="AM34" s="272"/>
      <c r="AN34" s="273">
        <f>SUM(AN35:AN37)</f>
        <v>27487256</v>
      </c>
      <c r="AO34" s="294">
        <f t="shared" si="11"/>
        <v>896212</v>
      </c>
      <c r="AP34" s="271">
        <f t="shared" si="12"/>
        <v>3.3703528150305084E-2</v>
      </c>
      <c r="AQ34" s="264"/>
      <c r="AR34" s="222">
        <v>26591044</v>
      </c>
      <c r="AS34" s="278">
        <f>SUM(AS35:AS37)</f>
        <v>26933751</v>
      </c>
      <c r="AT34" s="326">
        <f t="shared" ref="AT34:AT38" si="36">AS34-K34</f>
        <v>26933751</v>
      </c>
      <c r="AU34" s="276">
        <f t="shared" si="14"/>
        <v>1.2888061108093485E-2</v>
      </c>
      <c r="AV34" s="277"/>
      <c r="AW34" s="278">
        <f>SUM(AW35:AW37)</f>
        <v>27316845</v>
      </c>
      <c r="AX34" s="327">
        <f t="shared" ref="AX34:AX38" si="37">AW34-$B34</f>
        <v>725801</v>
      </c>
      <c r="AY34" s="276">
        <f t="shared" si="16"/>
        <v>2.729494186087611E-2</v>
      </c>
    </row>
    <row r="35" spans="1:51" x14ac:dyDescent="0.2">
      <c r="A35" s="25" t="s">
        <v>7</v>
      </c>
      <c r="B35" s="237">
        <v>22254859</v>
      </c>
      <c r="D35" s="237">
        <v>22938264</v>
      </c>
      <c r="E35" s="60">
        <v>683405</v>
      </c>
      <c r="F35" s="182">
        <f t="shared" si="17"/>
        <v>3.0708125358152039E-2</v>
      </c>
      <c r="H35" s="238">
        <v>22941374</v>
      </c>
      <c r="I35" s="60">
        <v>686515</v>
      </c>
      <c r="J35" s="178">
        <f t="shared" si="34"/>
        <v>3.0847870121307075E-2</v>
      </c>
      <c r="M35" s="1" t="s">
        <v>7</v>
      </c>
      <c r="N35" s="52">
        <v>22254859</v>
      </c>
      <c r="O35" s="246">
        <v>22443750</v>
      </c>
      <c r="P35" s="53">
        <f t="shared" si="1"/>
        <v>188891</v>
      </c>
      <c r="Q35" s="164">
        <f t="shared" si="35"/>
        <v>8.4876296003493223E-3</v>
      </c>
      <c r="S35" s="241">
        <v>22663377</v>
      </c>
      <c r="T35" s="75">
        <f t="shared" si="3"/>
        <v>408518</v>
      </c>
      <c r="U35" s="172">
        <f t="shared" si="4"/>
        <v>1.8356350853537151E-2</v>
      </c>
      <c r="X35" s="1" t="s">
        <v>7</v>
      </c>
      <c r="Y35" s="33">
        <v>22254859</v>
      </c>
      <c r="Z35" s="251">
        <v>22610386</v>
      </c>
      <c r="AA35" s="34">
        <f t="shared" si="5"/>
        <v>355527</v>
      </c>
      <c r="AB35" s="147">
        <f t="shared" si="6"/>
        <v>1.5975252865003453E-2</v>
      </c>
      <c r="AD35" s="253">
        <v>22999338</v>
      </c>
      <c r="AE35" s="34">
        <f t="shared" si="7"/>
        <v>744479</v>
      </c>
      <c r="AF35" s="156">
        <f t="shared" si="8"/>
        <v>3.3452424928866131E-2</v>
      </c>
      <c r="AI35" s="33">
        <v>22254859</v>
      </c>
      <c r="AJ35" s="227">
        <v>22699061</v>
      </c>
      <c r="AK35" s="196">
        <f t="shared" si="9"/>
        <v>444202</v>
      </c>
      <c r="AL35" s="197">
        <f t="shared" si="10"/>
        <v>1.9959775975215033E-2</v>
      </c>
      <c r="AM35" s="186"/>
      <c r="AN35" s="255">
        <v>23172169</v>
      </c>
      <c r="AO35" s="198">
        <f t="shared" si="11"/>
        <v>917310</v>
      </c>
      <c r="AP35" s="188">
        <f t="shared" si="12"/>
        <v>4.1218414369643908E-2</v>
      </c>
      <c r="AR35" s="33">
        <v>22254859</v>
      </c>
      <c r="AS35" s="227">
        <v>22613874</v>
      </c>
      <c r="AT35" s="196">
        <f t="shared" si="36"/>
        <v>22613874</v>
      </c>
      <c r="AU35" s="197">
        <f t="shared" si="14"/>
        <v>1.6131982682972668E-2</v>
      </c>
      <c r="AV35" s="186"/>
      <c r="AW35" s="255">
        <v>23001758</v>
      </c>
      <c r="AX35" s="198">
        <f t="shared" si="37"/>
        <v>746899</v>
      </c>
      <c r="AY35" s="188">
        <f t="shared" si="16"/>
        <v>3.3561165226883682E-2</v>
      </c>
    </row>
    <row r="36" spans="1:51" x14ac:dyDescent="0.2">
      <c r="A36" s="25" t="s">
        <v>8</v>
      </c>
      <c r="B36" s="234">
        <v>3863236</v>
      </c>
      <c r="D36" s="234">
        <v>3817057</v>
      </c>
      <c r="E36" s="27">
        <v>-46179</v>
      </c>
      <c r="F36" s="162">
        <f t="shared" si="17"/>
        <v>-1.1953450423427436E-2</v>
      </c>
      <c r="H36" s="238">
        <v>3812267</v>
      </c>
      <c r="I36" s="27">
        <v>-50969</v>
      </c>
      <c r="J36" s="179">
        <f t="shared" si="34"/>
        <v>-1.3193343611417996E-2</v>
      </c>
      <c r="M36" s="1" t="s">
        <v>8</v>
      </c>
      <c r="N36" s="52">
        <v>3863236</v>
      </c>
      <c r="O36" s="246">
        <v>3817057</v>
      </c>
      <c r="P36" s="53">
        <f t="shared" si="1"/>
        <v>-46179</v>
      </c>
      <c r="Q36" s="165">
        <f t="shared" si="35"/>
        <v>-1.1953450423427436E-2</v>
      </c>
      <c r="S36" s="241">
        <v>3812267</v>
      </c>
      <c r="T36" s="75">
        <f t="shared" si="3"/>
        <v>-50969</v>
      </c>
      <c r="U36" s="173">
        <f t="shared" si="4"/>
        <v>-1.3193343611417996E-2</v>
      </c>
      <c r="X36" s="1" t="s">
        <v>8</v>
      </c>
      <c r="Y36" s="33">
        <v>3863236</v>
      </c>
      <c r="Z36" s="251">
        <v>3817057</v>
      </c>
      <c r="AA36" s="34">
        <f t="shared" si="5"/>
        <v>-46179</v>
      </c>
      <c r="AB36" s="148">
        <f t="shared" si="6"/>
        <v>-1.1953450423427436E-2</v>
      </c>
      <c r="AD36" s="253">
        <v>3812267</v>
      </c>
      <c r="AE36" s="34">
        <f t="shared" si="7"/>
        <v>-50969</v>
      </c>
      <c r="AF36" s="158">
        <f t="shared" si="8"/>
        <v>-1.3193343611417996E-2</v>
      </c>
      <c r="AI36" s="33">
        <v>3863236</v>
      </c>
      <c r="AJ36" s="224">
        <v>3817057</v>
      </c>
      <c r="AK36" s="196">
        <f t="shared" si="9"/>
        <v>-46179</v>
      </c>
      <c r="AL36" s="197">
        <f t="shared" si="10"/>
        <v>-1.1953450423427436E-2</v>
      </c>
      <c r="AM36" s="186"/>
      <c r="AN36" s="255">
        <v>3812267</v>
      </c>
      <c r="AO36" s="198">
        <f t="shared" si="11"/>
        <v>-50969</v>
      </c>
      <c r="AP36" s="185">
        <f t="shared" si="12"/>
        <v>-1.3193343611417996E-2</v>
      </c>
      <c r="AR36" s="33">
        <v>3863236</v>
      </c>
      <c r="AS36" s="224">
        <v>3817057</v>
      </c>
      <c r="AT36" s="196">
        <f t="shared" si="36"/>
        <v>3817057</v>
      </c>
      <c r="AU36" s="197">
        <f t="shared" si="14"/>
        <v>-1.1953450423427436E-2</v>
      </c>
      <c r="AV36" s="186"/>
      <c r="AW36" s="255">
        <v>3812267</v>
      </c>
      <c r="AX36" s="198">
        <f t="shared" si="37"/>
        <v>-50969</v>
      </c>
      <c r="AY36" s="185">
        <f t="shared" si="16"/>
        <v>-1.3193343611417996E-2</v>
      </c>
    </row>
    <row r="37" spans="1:51" x14ac:dyDescent="0.2">
      <c r="A37" s="25" t="s">
        <v>9</v>
      </c>
      <c r="B37" s="234">
        <v>472949</v>
      </c>
      <c r="D37" s="234">
        <v>502820</v>
      </c>
      <c r="E37" s="27">
        <v>29871</v>
      </c>
      <c r="F37" s="161">
        <f t="shared" si="17"/>
        <v>6.3159029831969304E-2</v>
      </c>
      <c r="H37" s="238">
        <v>502820</v>
      </c>
      <c r="I37" s="27">
        <v>29871</v>
      </c>
      <c r="J37" s="178">
        <f t="shared" si="34"/>
        <v>6.3159029831969304E-2</v>
      </c>
      <c r="M37" s="1" t="s">
        <v>9</v>
      </c>
      <c r="N37" s="52">
        <v>472949</v>
      </c>
      <c r="O37" s="246">
        <v>450929</v>
      </c>
      <c r="P37" s="53">
        <f t="shared" si="1"/>
        <v>-22020</v>
      </c>
      <c r="Q37" s="165">
        <f t="shared" si="35"/>
        <v>-4.6558931301260764E-2</v>
      </c>
      <c r="S37" s="241">
        <v>450929</v>
      </c>
      <c r="T37" s="75">
        <f t="shared" si="3"/>
        <v>-22020</v>
      </c>
      <c r="U37" s="173">
        <f t="shared" si="4"/>
        <v>-4.6558931301260764E-2</v>
      </c>
      <c r="X37" s="1" t="s">
        <v>9</v>
      </c>
      <c r="Y37" s="33">
        <v>472949</v>
      </c>
      <c r="Z37" s="251">
        <v>502820</v>
      </c>
      <c r="AA37" s="34">
        <f t="shared" si="5"/>
        <v>29871</v>
      </c>
      <c r="AB37" s="147">
        <f t="shared" si="6"/>
        <v>6.3159029831969304E-2</v>
      </c>
      <c r="AD37" s="253">
        <v>502820</v>
      </c>
      <c r="AE37" s="34">
        <f t="shared" si="7"/>
        <v>29871</v>
      </c>
      <c r="AF37" s="156">
        <f t="shared" si="8"/>
        <v>6.3159029831969304E-2</v>
      </c>
      <c r="AI37" s="33">
        <v>472949</v>
      </c>
      <c r="AJ37" s="224">
        <v>502820</v>
      </c>
      <c r="AK37" s="196">
        <f t="shared" si="9"/>
        <v>29871</v>
      </c>
      <c r="AL37" s="197">
        <f t="shared" si="10"/>
        <v>6.3159029831969304E-2</v>
      </c>
      <c r="AM37" s="186"/>
      <c r="AN37" s="255">
        <v>502820</v>
      </c>
      <c r="AO37" s="198">
        <f t="shared" si="11"/>
        <v>29871</v>
      </c>
      <c r="AP37" s="185">
        <f t="shared" si="12"/>
        <v>6.3159029831969304E-2</v>
      </c>
      <c r="AR37" s="33">
        <v>472949</v>
      </c>
      <c r="AS37" s="224">
        <v>502820</v>
      </c>
      <c r="AT37" s="196">
        <f t="shared" si="36"/>
        <v>502820</v>
      </c>
      <c r="AU37" s="197">
        <f t="shared" si="14"/>
        <v>6.3159029831969304E-2</v>
      </c>
      <c r="AV37" s="186"/>
      <c r="AW37" s="255">
        <v>502820</v>
      </c>
      <c r="AX37" s="198">
        <f t="shared" si="37"/>
        <v>29871</v>
      </c>
      <c r="AY37" s="185">
        <f t="shared" si="16"/>
        <v>6.3159029831969304E-2</v>
      </c>
    </row>
    <row r="38" spans="1:51" ht="12.75" thickBot="1" x14ac:dyDescent="0.25">
      <c r="A38" s="39" t="s">
        <v>37</v>
      </c>
      <c r="B38" s="235">
        <v>0</v>
      </c>
      <c r="D38" s="235">
        <v>0</v>
      </c>
      <c r="E38" s="41">
        <v>0</v>
      </c>
      <c r="F38" s="163">
        <v>0</v>
      </c>
      <c r="H38" s="239">
        <v>0</v>
      </c>
      <c r="I38" s="41">
        <v>0</v>
      </c>
      <c r="J38" s="180">
        <v>0</v>
      </c>
      <c r="N38" s="55">
        <v>0</v>
      </c>
      <c r="O38" s="247">
        <v>0</v>
      </c>
      <c r="P38" s="56">
        <f t="shared" si="1"/>
        <v>0</v>
      </c>
      <c r="Q38" s="166">
        <v>0</v>
      </c>
      <c r="S38" s="242">
        <v>0</v>
      </c>
      <c r="T38" s="79">
        <f t="shared" si="3"/>
        <v>0</v>
      </c>
      <c r="U38" s="174">
        <v>0</v>
      </c>
      <c r="X38" s="1" t="s">
        <v>37</v>
      </c>
      <c r="Y38" s="47">
        <v>0</v>
      </c>
      <c r="Z38" s="252">
        <v>0</v>
      </c>
      <c r="AA38" s="48">
        <f t="shared" si="5"/>
        <v>0</v>
      </c>
      <c r="AB38" s="149">
        <v>0</v>
      </c>
      <c r="AD38" s="254">
        <v>0</v>
      </c>
      <c r="AE38" s="48">
        <f t="shared" si="7"/>
        <v>0</v>
      </c>
      <c r="AF38" s="157">
        <v>0</v>
      </c>
      <c r="AI38" s="47">
        <v>0</v>
      </c>
      <c r="AJ38" s="225">
        <v>0</v>
      </c>
      <c r="AK38" s="189">
        <f t="shared" si="9"/>
        <v>0</v>
      </c>
      <c r="AL38" s="190">
        <v>0</v>
      </c>
      <c r="AM38" s="186"/>
      <c r="AN38" s="256">
        <v>0</v>
      </c>
      <c r="AO38" s="200">
        <f t="shared" si="11"/>
        <v>0</v>
      </c>
      <c r="AP38" s="201">
        <v>0</v>
      </c>
      <c r="AR38" s="47">
        <v>0</v>
      </c>
      <c r="AS38" s="225">
        <v>0</v>
      </c>
      <c r="AT38" s="189">
        <f t="shared" si="36"/>
        <v>0</v>
      </c>
      <c r="AU38" s="190">
        <v>0</v>
      </c>
      <c r="AV38" s="186"/>
      <c r="AW38" s="256">
        <v>0</v>
      </c>
      <c r="AX38" s="200">
        <f t="shared" si="37"/>
        <v>0</v>
      </c>
      <c r="AY38" s="201">
        <v>0</v>
      </c>
    </row>
    <row r="39" spans="1:51" ht="12.75" thickBot="1" x14ac:dyDescent="0.25">
      <c r="B39" s="240"/>
      <c r="D39" s="240"/>
      <c r="E39" s="7"/>
      <c r="F39" s="183"/>
      <c r="H39" s="240"/>
      <c r="I39" s="7"/>
      <c r="J39" s="183"/>
      <c r="T39" s="2"/>
      <c r="AJ39" s="226"/>
      <c r="AK39" s="193"/>
      <c r="AL39" s="194"/>
      <c r="AM39" s="186"/>
      <c r="AN39" s="226"/>
      <c r="AO39" s="195"/>
      <c r="AP39" s="194"/>
      <c r="AS39" s="226"/>
      <c r="AT39" s="193"/>
      <c r="AU39" s="194"/>
      <c r="AV39" s="186"/>
      <c r="AW39" s="226"/>
      <c r="AX39" s="195"/>
      <c r="AY39" s="194"/>
    </row>
    <row r="40" spans="1:51" s="15" customFormat="1" ht="12.75" thickBot="1" x14ac:dyDescent="0.25">
      <c r="A40" s="9" t="s">
        <v>15</v>
      </c>
      <c r="B40" s="354">
        <f>SUM(B41:B44)</f>
        <v>22019008</v>
      </c>
      <c r="C40" s="264"/>
      <c r="D40" s="284">
        <f>SUM(D41:D44)</f>
        <v>22300623</v>
      </c>
      <c r="E40" s="285">
        <v>281615</v>
      </c>
      <c r="F40" s="286">
        <f t="shared" si="17"/>
        <v>1.2789631576499705E-2</v>
      </c>
      <c r="G40" s="287"/>
      <c r="H40" s="284">
        <f>SUM(H41:H44)</f>
        <v>22257597</v>
      </c>
      <c r="I40" s="285">
        <v>238589</v>
      </c>
      <c r="J40" s="288">
        <f t="shared" ref="J40:J43" si="38">H40/B40-1</f>
        <v>1.0835592593453791E-2</v>
      </c>
      <c r="L40" s="264"/>
      <c r="M40" s="15" t="s">
        <v>15</v>
      </c>
      <c r="N40" s="51">
        <v>22019008</v>
      </c>
      <c r="O40" s="279">
        <f>SUM(O41:O44)</f>
        <v>21835070</v>
      </c>
      <c r="P40" s="280">
        <f t="shared" si="1"/>
        <v>-183938</v>
      </c>
      <c r="Q40" s="345">
        <f t="shared" ref="Q40:Q43" si="39">O40/B40-1</f>
        <v>-8.3536006708385679E-3</v>
      </c>
      <c r="R40" s="282"/>
      <c r="S40" s="279">
        <f>SUM(S41:S44)</f>
        <v>21975438</v>
      </c>
      <c r="T40" s="343">
        <f t="shared" si="3"/>
        <v>-43570</v>
      </c>
      <c r="U40" s="346">
        <f t="shared" si="4"/>
        <v>-1.9787449098523924E-3</v>
      </c>
      <c r="W40" s="264"/>
      <c r="X40" s="15" t="s">
        <v>15</v>
      </c>
      <c r="Y40" s="22">
        <v>22019008</v>
      </c>
      <c r="Z40" s="284">
        <f>SUM(Z41:Z44)</f>
        <v>22122478</v>
      </c>
      <c r="AA40" s="285">
        <f t="shared" si="5"/>
        <v>103470</v>
      </c>
      <c r="AB40" s="286">
        <f t="shared" si="6"/>
        <v>4.6991217769665194E-3</v>
      </c>
      <c r="AC40" s="287"/>
      <c r="AD40" s="284">
        <f>SUM(AD41:AD44)</f>
        <v>22350181</v>
      </c>
      <c r="AE40" s="285">
        <f t="shared" si="7"/>
        <v>331173</v>
      </c>
      <c r="AF40" s="288">
        <f t="shared" si="8"/>
        <v>1.5040323342450312E-2</v>
      </c>
      <c r="AH40" s="264"/>
      <c r="AI40" s="222">
        <v>22019008</v>
      </c>
      <c r="AJ40" s="269">
        <f>SUM(AJ41:AJ43)</f>
        <v>22227925</v>
      </c>
      <c r="AK40" s="339">
        <f t="shared" si="9"/>
        <v>208917</v>
      </c>
      <c r="AL40" s="271">
        <f t="shared" si="10"/>
        <v>9.4880296151398369E-3</v>
      </c>
      <c r="AM40" s="272"/>
      <c r="AN40" s="273">
        <f>SUM(AN41:AN43)</f>
        <v>22540179</v>
      </c>
      <c r="AO40" s="294">
        <f t="shared" si="11"/>
        <v>521171</v>
      </c>
      <c r="AP40" s="271">
        <f t="shared" si="12"/>
        <v>2.3669140771464425E-2</v>
      </c>
      <c r="AQ40" s="264"/>
      <c r="AR40" s="222">
        <v>22019008</v>
      </c>
      <c r="AS40" s="274">
        <f>SUM(AS41:AS43)</f>
        <v>22155438</v>
      </c>
      <c r="AT40" s="328">
        <f t="shared" ref="AT40:AT44" si="40">AS40-K40</f>
        <v>22155438</v>
      </c>
      <c r="AU40" s="276">
        <f t="shared" si="14"/>
        <v>6.1960102834786035E-3</v>
      </c>
      <c r="AV40" s="277"/>
      <c r="AW40" s="278">
        <f>SUM(AW41:AW43)</f>
        <v>22374089</v>
      </c>
      <c r="AX40" s="327">
        <f t="shared" ref="AX40:AX44" si="41">AW40-$B40</f>
        <v>355081</v>
      </c>
      <c r="AY40" s="276">
        <f t="shared" si="16"/>
        <v>1.6126112493351163E-2</v>
      </c>
    </row>
    <row r="41" spans="1:51" x14ac:dyDescent="0.2">
      <c r="A41" s="25" t="s">
        <v>7</v>
      </c>
      <c r="B41" s="234">
        <v>19093240</v>
      </c>
      <c r="D41" s="234">
        <v>19374881</v>
      </c>
      <c r="E41" s="27">
        <v>281641</v>
      </c>
      <c r="F41" s="161">
        <f t="shared" si="17"/>
        <v>1.47508228043014E-2</v>
      </c>
      <c r="H41" s="238">
        <v>19333900</v>
      </c>
      <c r="I41" s="27">
        <v>240660</v>
      </c>
      <c r="J41" s="178">
        <f t="shared" si="38"/>
        <v>1.2604461055326421E-2</v>
      </c>
      <c r="M41" s="1" t="s">
        <v>7</v>
      </c>
      <c r="N41" s="52">
        <v>19093240</v>
      </c>
      <c r="O41" s="246">
        <v>18957216</v>
      </c>
      <c r="P41" s="53">
        <f t="shared" si="1"/>
        <v>-136024</v>
      </c>
      <c r="Q41" s="165">
        <f t="shared" si="39"/>
        <v>-7.1241968361577257E-3</v>
      </c>
      <c r="S41" s="241">
        <v>19099629</v>
      </c>
      <c r="T41" s="75">
        <f t="shared" si="3"/>
        <v>6389</v>
      </c>
      <c r="U41" s="172">
        <f t="shared" si="4"/>
        <v>3.3462104912529433E-4</v>
      </c>
      <c r="X41" s="1" t="s">
        <v>7</v>
      </c>
      <c r="Y41" s="33">
        <v>19093240</v>
      </c>
      <c r="Z41" s="251">
        <v>19196736</v>
      </c>
      <c r="AA41" s="34">
        <f t="shared" si="5"/>
        <v>103496</v>
      </c>
      <c r="AB41" s="147">
        <f t="shared" si="6"/>
        <v>5.4205572233942956E-3</v>
      </c>
      <c r="AD41" s="253">
        <v>19426484</v>
      </c>
      <c r="AE41" s="34">
        <f t="shared" si="7"/>
        <v>333244</v>
      </c>
      <c r="AF41" s="156">
        <f t="shared" si="8"/>
        <v>1.7453507105132493E-2</v>
      </c>
      <c r="AI41" s="33">
        <v>19093240</v>
      </c>
      <c r="AJ41" s="224">
        <v>19302183</v>
      </c>
      <c r="AK41" s="202">
        <f t="shared" si="9"/>
        <v>208943</v>
      </c>
      <c r="AL41" s="197">
        <f t="shared" si="10"/>
        <v>1.0943297208855007E-2</v>
      </c>
      <c r="AM41" s="186"/>
      <c r="AN41" s="255">
        <v>19616482</v>
      </c>
      <c r="AO41" s="198">
        <f t="shared" si="11"/>
        <v>523242</v>
      </c>
      <c r="AP41" s="188">
        <f t="shared" si="12"/>
        <v>2.740456831842053E-2</v>
      </c>
      <c r="AR41" s="33">
        <v>19093240</v>
      </c>
      <c r="AS41" s="224">
        <v>19229696</v>
      </c>
      <c r="AT41" s="202">
        <f t="shared" si="40"/>
        <v>19229696</v>
      </c>
      <c r="AU41" s="197">
        <f t="shared" si="14"/>
        <v>7.1468226450828176E-3</v>
      </c>
      <c r="AV41" s="186"/>
      <c r="AW41" s="255">
        <v>19450392</v>
      </c>
      <c r="AX41" s="198">
        <f t="shared" si="41"/>
        <v>357152</v>
      </c>
      <c r="AY41" s="188">
        <f t="shared" si="16"/>
        <v>1.8705678030549011E-2</v>
      </c>
    </row>
    <row r="42" spans="1:51" x14ac:dyDescent="0.2">
      <c r="A42" s="25" t="s">
        <v>8</v>
      </c>
      <c r="B42" s="234">
        <v>2491336</v>
      </c>
      <c r="D42" s="234">
        <v>2461714</v>
      </c>
      <c r="E42" s="27">
        <v>-29622</v>
      </c>
      <c r="F42" s="162">
        <f t="shared" si="17"/>
        <v>-1.1890006004810272E-2</v>
      </c>
      <c r="H42" s="238">
        <v>2459669</v>
      </c>
      <c r="I42" s="27">
        <v>-31667</v>
      </c>
      <c r="J42" s="179">
        <f t="shared" si="38"/>
        <v>-1.2710850724270029E-2</v>
      </c>
      <c r="M42" s="1" t="s">
        <v>8</v>
      </c>
      <c r="N42" s="52">
        <v>2491336</v>
      </c>
      <c r="O42" s="246">
        <v>2461714</v>
      </c>
      <c r="P42" s="53">
        <f t="shared" si="1"/>
        <v>-29622</v>
      </c>
      <c r="Q42" s="165">
        <f t="shared" si="39"/>
        <v>-1.1890006004810272E-2</v>
      </c>
      <c r="S42" s="241">
        <v>2459669</v>
      </c>
      <c r="T42" s="75">
        <f t="shared" si="3"/>
        <v>-31667</v>
      </c>
      <c r="U42" s="173">
        <f t="shared" si="4"/>
        <v>-1.2710850724270029E-2</v>
      </c>
      <c r="X42" s="1" t="s">
        <v>8</v>
      </c>
      <c r="Y42" s="33">
        <v>2491336</v>
      </c>
      <c r="Z42" s="251">
        <v>2461714</v>
      </c>
      <c r="AA42" s="34">
        <f t="shared" si="5"/>
        <v>-29622</v>
      </c>
      <c r="AB42" s="148">
        <f t="shared" si="6"/>
        <v>-1.1890006004810272E-2</v>
      </c>
      <c r="AD42" s="253">
        <v>2459669</v>
      </c>
      <c r="AE42" s="34">
        <f t="shared" si="7"/>
        <v>-31667</v>
      </c>
      <c r="AF42" s="158">
        <f t="shared" si="8"/>
        <v>-1.2710850724270029E-2</v>
      </c>
      <c r="AI42" s="33">
        <v>2491336</v>
      </c>
      <c r="AJ42" s="224">
        <v>2461714</v>
      </c>
      <c r="AK42" s="202">
        <f t="shared" si="9"/>
        <v>-29622</v>
      </c>
      <c r="AL42" s="197">
        <f t="shared" si="10"/>
        <v>-1.1890006004810272E-2</v>
      </c>
      <c r="AM42" s="186"/>
      <c r="AN42" s="255">
        <v>2459669</v>
      </c>
      <c r="AO42" s="198">
        <f t="shared" si="11"/>
        <v>-31667</v>
      </c>
      <c r="AP42" s="185">
        <f t="shared" si="12"/>
        <v>-1.2710850724270029E-2</v>
      </c>
      <c r="AR42" s="33">
        <v>2491336</v>
      </c>
      <c r="AS42" s="224">
        <v>2461714</v>
      </c>
      <c r="AT42" s="202">
        <f t="shared" si="40"/>
        <v>2461714</v>
      </c>
      <c r="AU42" s="197">
        <f t="shared" si="14"/>
        <v>-1.1890006004810272E-2</v>
      </c>
      <c r="AV42" s="186"/>
      <c r="AW42" s="255">
        <v>2459669</v>
      </c>
      <c r="AX42" s="198">
        <f t="shared" si="41"/>
        <v>-31667</v>
      </c>
      <c r="AY42" s="185">
        <f t="shared" si="16"/>
        <v>-1.2710850724270029E-2</v>
      </c>
    </row>
    <row r="43" spans="1:51" x14ac:dyDescent="0.2">
      <c r="A43" s="25" t="s">
        <v>9</v>
      </c>
      <c r="B43" s="234">
        <v>434432</v>
      </c>
      <c r="D43" s="234">
        <v>464028</v>
      </c>
      <c r="E43" s="27">
        <v>29596</v>
      </c>
      <c r="F43" s="161">
        <f t="shared" si="17"/>
        <v>6.812573659398935E-2</v>
      </c>
      <c r="H43" s="238">
        <v>464028</v>
      </c>
      <c r="I43" s="27">
        <v>29596</v>
      </c>
      <c r="J43" s="178">
        <f t="shared" si="38"/>
        <v>6.812573659398935E-2</v>
      </c>
      <c r="M43" s="1" t="s">
        <v>9</v>
      </c>
      <c r="N43" s="52">
        <v>434432</v>
      </c>
      <c r="O43" s="246">
        <v>416140</v>
      </c>
      <c r="P43" s="53">
        <f t="shared" si="1"/>
        <v>-18292</v>
      </c>
      <c r="Q43" s="165">
        <f t="shared" si="39"/>
        <v>-4.2105553918679983E-2</v>
      </c>
      <c r="S43" s="241">
        <v>416140</v>
      </c>
      <c r="T43" s="75">
        <f t="shared" si="3"/>
        <v>-18292</v>
      </c>
      <c r="U43" s="173">
        <f t="shared" si="4"/>
        <v>-4.2105553918679983E-2</v>
      </c>
      <c r="X43" s="1" t="s">
        <v>9</v>
      </c>
      <c r="Y43" s="33">
        <v>434432</v>
      </c>
      <c r="Z43" s="251">
        <v>464028</v>
      </c>
      <c r="AA43" s="34">
        <f t="shared" si="5"/>
        <v>29596</v>
      </c>
      <c r="AB43" s="147">
        <f t="shared" si="6"/>
        <v>6.812573659398935E-2</v>
      </c>
      <c r="AD43" s="253">
        <v>464028</v>
      </c>
      <c r="AE43" s="34">
        <f t="shared" si="7"/>
        <v>29596</v>
      </c>
      <c r="AF43" s="156">
        <f t="shared" si="8"/>
        <v>6.812573659398935E-2</v>
      </c>
      <c r="AI43" s="33">
        <v>434432</v>
      </c>
      <c r="AJ43" s="224">
        <v>464028</v>
      </c>
      <c r="AK43" s="202">
        <f t="shared" si="9"/>
        <v>29596</v>
      </c>
      <c r="AL43" s="197">
        <f t="shared" si="10"/>
        <v>6.812573659398935E-2</v>
      </c>
      <c r="AM43" s="186"/>
      <c r="AN43" s="255">
        <v>464028</v>
      </c>
      <c r="AO43" s="198">
        <f t="shared" si="11"/>
        <v>29596</v>
      </c>
      <c r="AP43" s="185">
        <f t="shared" si="12"/>
        <v>6.812573659398935E-2</v>
      </c>
      <c r="AR43" s="33">
        <v>434432</v>
      </c>
      <c r="AS43" s="224">
        <v>464028</v>
      </c>
      <c r="AT43" s="202">
        <f t="shared" si="40"/>
        <v>464028</v>
      </c>
      <c r="AU43" s="197">
        <f t="shared" si="14"/>
        <v>6.812573659398935E-2</v>
      </c>
      <c r="AV43" s="186"/>
      <c r="AW43" s="255">
        <v>464028</v>
      </c>
      <c r="AX43" s="198">
        <f t="shared" si="41"/>
        <v>29596</v>
      </c>
      <c r="AY43" s="185">
        <f t="shared" si="16"/>
        <v>6.812573659398935E-2</v>
      </c>
    </row>
    <row r="44" spans="1:51" ht="12.75" thickBot="1" x14ac:dyDescent="0.25">
      <c r="A44" s="39" t="s">
        <v>37</v>
      </c>
      <c r="B44" s="235">
        <v>0</v>
      </c>
      <c r="D44" s="235">
        <v>0</v>
      </c>
      <c r="E44" s="41">
        <v>0</v>
      </c>
      <c r="F44" s="163">
        <v>0</v>
      </c>
      <c r="H44" s="239">
        <v>0</v>
      </c>
      <c r="I44" s="41">
        <v>0</v>
      </c>
      <c r="J44" s="180">
        <v>0</v>
      </c>
      <c r="N44" s="55">
        <v>0</v>
      </c>
      <c r="O44" s="247">
        <v>0</v>
      </c>
      <c r="P44" s="56">
        <f t="shared" si="1"/>
        <v>0</v>
      </c>
      <c r="Q44" s="166">
        <v>0</v>
      </c>
      <c r="S44" s="242">
        <v>0</v>
      </c>
      <c r="T44" s="79">
        <f t="shared" si="3"/>
        <v>0</v>
      </c>
      <c r="U44" s="174">
        <v>0</v>
      </c>
      <c r="X44" s="1" t="s">
        <v>37</v>
      </c>
      <c r="Y44" s="47">
        <v>0</v>
      </c>
      <c r="Z44" s="252">
        <v>0</v>
      </c>
      <c r="AA44" s="48">
        <f t="shared" si="5"/>
        <v>0</v>
      </c>
      <c r="AB44" s="149">
        <v>0</v>
      </c>
      <c r="AD44" s="254">
        <v>0</v>
      </c>
      <c r="AE44" s="48">
        <f t="shared" si="7"/>
        <v>0</v>
      </c>
      <c r="AF44" s="157">
        <v>0</v>
      </c>
      <c r="AI44" s="47">
        <v>0</v>
      </c>
      <c r="AJ44" s="225">
        <v>0</v>
      </c>
      <c r="AK44" s="189">
        <f t="shared" si="9"/>
        <v>0</v>
      </c>
      <c r="AL44" s="190">
        <v>0</v>
      </c>
      <c r="AM44" s="186"/>
      <c r="AN44" s="256">
        <v>0</v>
      </c>
      <c r="AO44" s="200">
        <f t="shared" si="11"/>
        <v>0</v>
      </c>
      <c r="AP44" s="201">
        <v>0</v>
      </c>
      <c r="AR44" s="47">
        <v>0</v>
      </c>
      <c r="AS44" s="225">
        <v>0</v>
      </c>
      <c r="AT44" s="189">
        <f t="shared" si="40"/>
        <v>0</v>
      </c>
      <c r="AU44" s="190">
        <v>0</v>
      </c>
      <c r="AV44" s="186"/>
      <c r="AW44" s="256">
        <v>0</v>
      </c>
      <c r="AX44" s="200">
        <f t="shared" si="41"/>
        <v>0</v>
      </c>
      <c r="AY44" s="201">
        <v>0</v>
      </c>
    </row>
    <row r="45" spans="1:51" ht="12.75" thickBot="1" x14ac:dyDescent="0.25">
      <c r="E45" s="4"/>
      <c r="I45" s="4"/>
      <c r="T45" s="2"/>
      <c r="AJ45" s="226"/>
      <c r="AK45" s="193"/>
      <c r="AL45" s="194"/>
      <c r="AM45" s="186"/>
      <c r="AN45" s="226"/>
      <c r="AO45" s="195"/>
      <c r="AP45" s="194"/>
      <c r="AS45" s="226"/>
      <c r="AT45" s="193"/>
      <c r="AU45" s="194"/>
      <c r="AV45" s="186"/>
      <c r="AW45" s="226"/>
      <c r="AX45" s="195"/>
      <c r="AY45" s="194"/>
    </row>
    <row r="46" spans="1:51" s="15" customFormat="1" ht="12.75" thickBot="1" x14ac:dyDescent="0.25">
      <c r="A46" s="9" t="s">
        <v>16</v>
      </c>
      <c r="B46" s="354">
        <f>SUM(B47:B50)</f>
        <v>129400900</v>
      </c>
      <c r="C46" s="264"/>
      <c r="D46" s="284">
        <f>SUM(D47:D50)</f>
        <v>130276625.540792</v>
      </c>
      <c r="E46" s="285">
        <v>14375725.540792003</v>
      </c>
      <c r="F46" s="286">
        <f t="shared" si="17"/>
        <v>6.7675382535361539E-3</v>
      </c>
      <c r="G46" s="287"/>
      <c r="H46" s="284">
        <f>SUM(H47:H50)</f>
        <v>130435117.917592</v>
      </c>
      <c r="I46" s="285">
        <v>14534217.917592004</v>
      </c>
      <c r="J46" s="288">
        <f t="shared" ref="J46:J50" si="42">H46/B46-1</f>
        <v>7.9923549031883923E-3</v>
      </c>
      <c r="L46" s="264"/>
      <c r="M46" s="15" t="s">
        <v>16</v>
      </c>
      <c r="N46" s="51">
        <v>115900900</v>
      </c>
      <c r="O46" s="279">
        <f>SUM(O47:O50)</f>
        <v>127426700.20999999</v>
      </c>
      <c r="P46" s="280">
        <f t="shared" si="1"/>
        <v>-1974199.7900000066</v>
      </c>
      <c r="Q46" s="281">
        <f t="shared" ref="Q46:Q50" si="43">O46/B46-1</f>
        <v>-1.5256461044706904E-2</v>
      </c>
      <c r="R46" s="282"/>
      <c r="S46" s="279">
        <f>SUM(S47:S50)</f>
        <v>128630644.84209999</v>
      </c>
      <c r="T46" s="343">
        <f t="shared" si="3"/>
        <v>-770255.15790000558</v>
      </c>
      <c r="U46" s="283">
        <f t="shared" si="4"/>
        <v>-5.9524714117135114E-3</v>
      </c>
      <c r="W46" s="264"/>
      <c r="X46" s="15" t="s">
        <v>16</v>
      </c>
      <c r="Y46" s="22">
        <v>129400900</v>
      </c>
      <c r="Z46" s="284">
        <f>SUM(Z47:Z50)</f>
        <v>128443711.66738699</v>
      </c>
      <c r="AA46" s="285">
        <f t="shared" si="5"/>
        <v>-957188.33261300623</v>
      </c>
      <c r="AB46" s="291">
        <f t="shared" si="6"/>
        <v>-7.3970763156439023E-3</v>
      </c>
      <c r="AC46" s="287"/>
      <c r="AD46" s="284">
        <f>SUM(AD47:AD50)</f>
        <v>133388327.305426</v>
      </c>
      <c r="AE46" s="285">
        <f t="shared" si="7"/>
        <v>3987427.3054260015</v>
      </c>
      <c r="AF46" s="288">
        <f t="shared" si="8"/>
        <v>3.0814525288664907E-2</v>
      </c>
      <c r="AH46" s="264"/>
      <c r="AI46" s="222">
        <v>129400900</v>
      </c>
      <c r="AJ46" s="273">
        <f>SUM(AJ47:AJ50)</f>
        <v>131619192.34</v>
      </c>
      <c r="AK46" s="293">
        <f t="shared" si="9"/>
        <v>2218292.3400000036</v>
      </c>
      <c r="AL46" s="271">
        <f t="shared" si="10"/>
        <v>1.7142789115067947E-2</v>
      </c>
      <c r="AM46" s="272"/>
      <c r="AN46" s="273">
        <f>SUM(AN47:AN50)</f>
        <v>132507818.84</v>
      </c>
      <c r="AO46" s="294">
        <f t="shared" si="11"/>
        <v>3106918.8400000036</v>
      </c>
      <c r="AP46" s="271">
        <f t="shared" si="12"/>
        <v>2.4010024968914356E-2</v>
      </c>
      <c r="AQ46" s="264"/>
      <c r="AR46" s="222">
        <v>129400900</v>
      </c>
      <c r="AS46" s="278">
        <f>SUM(AS47:AS50)</f>
        <v>137813599.757</v>
      </c>
      <c r="AT46" s="326">
        <f t="shared" ref="AT46:AT50" si="44">AS46-K46</f>
        <v>137813599.757</v>
      </c>
      <c r="AU46" s="276">
        <f t="shared" si="14"/>
        <v>6.5012683505292435E-2</v>
      </c>
      <c r="AV46" s="277"/>
      <c r="AW46" s="278">
        <f>SUM(AW47:AW50)</f>
        <v>139905616.73500001</v>
      </c>
      <c r="AX46" s="327">
        <f t="shared" ref="AX46:AX50" si="45">AW46-$B46</f>
        <v>10504716.735000014</v>
      </c>
      <c r="AY46" s="276">
        <f t="shared" si="16"/>
        <v>8.1179626532736693E-2</v>
      </c>
    </row>
    <row r="47" spans="1:51" x14ac:dyDescent="0.2">
      <c r="A47" s="25" t="s">
        <v>7</v>
      </c>
      <c r="B47" s="234">
        <v>112414221</v>
      </c>
      <c r="D47" s="234">
        <v>116388288.540792</v>
      </c>
      <c r="E47" s="27">
        <v>3974067.5407920033</v>
      </c>
      <c r="F47" s="161">
        <f t="shared" si="17"/>
        <v>3.535200000000005E-2</v>
      </c>
      <c r="H47" s="238">
        <v>116478219.917592</v>
      </c>
      <c r="I47" s="27">
        <v>4063998.9175920039</v>
      </c>
      <c r="J47" s="178">
        <f t="shared" si="42"/>
        <v>3.6151999999999962E-2</v>
      </c>
      <c r="M47" s="1" t="s">
        <v>7</v>
      </c>
      <c r="N47" s="52">
        <v>112414221</v>
      </c>
      <c r="O47" s="246">
        <v>113538363.20999999</v>
      </c>
      <c r="P47" s="53">
        <f t="shared" si="1"/>
        <v>1124142.2099999934</v>
      </c>
      <c r="Q47" s="164">
        <f t="shared" si="43"/>
        <v>1.0000000000000009E-2</v>
      </c>
      <c r="S47" s="241">
        <v>114673746.84209999</v>
      </c>
      <c r="T47" s="75">
        <f t="shared" si="3"/>
        <v>2259525.8420999944</v>
      </c>
      <c r="U47" s="172">
        <f t="shared" si="4"/>
        <v>2.0100000000000007E-2</v>
      </c>
      <c r="X47" s="1" t="s">
        <v>7</v>
      </c>
      <c r="Y47" s="33">
        <v>112414221</v>
      </c>
      <c r="Z47" s="251">
        <v>114555374.66738699</v>
      </c>
      <c r="AA47" s="34">
        <f t="shared" si="5"/>
        <v>2141153.6673869938</v>
      </c>
      <c r="AB47" s="147">
        <f t="shared" si="6"/>
        <v>1.9047000000000036E-2</v>
      </c>
      <c r="AD47" s="253">
        <v>116697877.305426</v>
      </c>
      <c r="AE47" s="34">
        <f t="shared" si="7"/>
        <v>4283656.3054260015</v>
      </c>
      <c r="AF47" s="156">
        <f t="shared" si="8"/>
        <v>3.8105999999999973E-2</v>
      </c>
      <c r="AI47" s="33">
        <v>112414221</v>
      </c>
      <c r="AJ47" s="227">
        <v>116910789.84</v>
      </c>
      <c r="AK47" s="196">
        <f t="shared" si="9"/>
        <v>4496568.8400000036</v>
      </c>
      <c r="AL47" s="197">
        <f t="shared" si="10"/>
        <v>4.0000000000000036E-2</v>
      </c>
      <c r="AM47" s="186"/>
      <c r="AN47" s="255">
        <v>116910789.84</v>
      </c>
      <c r="AO47" s="198">
        <f t="shared" si="11"/>
        <v>4496568.8400000036</v>
      </c>
      <c r="AP47" s="188">
        <f t="shared" si="12"/>
        <v>4.0000000000000036E-2</v>
      </c>
      <c r="AR47" s="33">
        <v>112414221</v>
      </c>
      <c r="AS47" s="227">
        <v>114325262.757</v>
      </c>
      <c r="AT47" s="196">
        <f t="shared" si="44"/>
        <v>114325262.757</v>
      </c>
      <c r="AU47" s="197">
        <f t="shared" si="14"/>
        <v>1.6999999999999904E-2</v>
      </c>
      <c r="AV47" s="186"/>
      <c r="AW47" s="255">
        <v>116348718.735</v>
      </c>
      <c r="AX47" s="198">
        <f t="shared" si="45"/>
        <v>3934497.7349999994</v>
      </c>
      <c r="AY47" s="188">
        <f t="shared" si="16"/>
        <v>3.499999999999992E-2</v>
      </c>
    </row>
    <row r="48" spans="1:51" x14ac:dyDescent="0.2">
      <c r="A48" s="25" t="s">
        <v>8</v>
      </c>
      <c r="B48" s="234">
        <v>3486679</v>
      </c>
      <c r="D48" s="234">
        <v>13888337</v>
      </c>
      <c r="E48" s="27">
        <v>10401658</v>
      </c>
      <c r="F48" s="161">
        <f t="shared" si="17"/>
        <v>2.9832565601823395</v>
      </c>
      <c r="H48" s="238">
        <v>13956898</v>
      </c>
      <c r="I48" s="27">
        <v>10470219</v>
      </c>
      <c r="J48" s="178">
        <f t="shared" si="42"/>
        <v>3.0029202573566423</v>
      </c>
      <c r="M48" s="1" t="s">
        <v>8</v>
      </c>
      <c r="N48" s="52">
        <v>3486679</v>
      </c>
      <c r="O48" s="246">
        <v>13888337</v>
      </c>
      <c r="P48" s="53">
        <f t="shared" si="1"/>
        <v>10401658</v>
      </c>
      <c r="Q48" s="164">
        <f t="shared" si="43"/>
        <v>2.9832565601823395</v>
      </c>
      <c r="S48" s="241">
        <v>13956898</v>
      </c>
      <c r="T48" s="75">
        <f t="shared" si="3"/>
        <v>10470219</v>
      </c>
      <c r="U48" s="172">
        <f t="shared" si="4"/>
        <v>3.0029202573566423</v>
      </c>
      <c r="X48" s="1" t="s">
        <v>8</v>
      </c>
      <c r="Y48" s="33">
        <v>3486679</v>
      </c>
      <c r="Z48" s="251">
        <v>13888337</v>
      </c>
      <c r="AA48" s="34">
        <f t="shared" si="5"/>
        <v>10401658</v>
      </c>
      <c r="AB48" s="147">
        <f t="shared" si="6"/>
        <v>2.9832565601823395</v>
      </c>
      <c r="AD48" s="253">
        <v>16690450</v>
      </c>
      <c r="AE48" s="34">
        <f t="shared" si="7"/>
        <v>13203771</v>
      </c>
      <c r="AF48" s="156">
        <f t="shared" si="8"/>
        <v>3.7869190137663953</v>
      </c>
      <c r="AI48" s="33">
        <v>3486679</v>
      </c>
      <c r="AJ48" s="224">
        <v>14708402.5</v>
      </c>
      <c r="AK48" s="196">
        <f t="shared" si="9"/>
        <v>11221723.5</v>
      </c>
      <c r="AL48" s="197">
        <f t="shared" si="10"/>
        <v>3.2184561584246785</v>
      </c>
      <c r="AM48" s="186"/>
      <c r="AN48" s="255">
        <v>15597029</v>
      </c>
      <c r="AO48" s="198">
        <f t="shared" si="11"/>
        <v>12110350</v>
      </c>
      <c r="AP48" s="185">
        <f t="shared" si="12"/>
        <v>3.4733194538413201</v>
      </c>
      <c r="AR48" s="33">
        <v>3486679</v>
      </c>
      <c r="AS48" s="224">
        <v>13888337</v>
      </c>
      <c r="AT48" s="196">
        <f t="shared" si="44"/>
        <v>13888337</v>
      </c>
      <c r="AU48" s="197">
        <f t="shared" si="14"/>
        <v>2.9832565601823395</v>
      </c>
      <c r="AV48" s="186"/>
      <c r="AW48" s="255">
        <v>13956898</v>
      </c>
      <c r="AX48" s="198">
        <f t="shared" si="45"/>
        <v>10470219</v>
      </c>
      <c r="AY48" s="185">
        <f t="shared" si="16"/>
        <v>3.0029202573566423</v>
      </c>
    </row>
    <row r="49" spans="1:51" x14ac:dyDescent="0.2">
      <c r="A49" s="25" t="s">
        <v>9</v>
      </c>
      <c r="B49" s="234">
        <v>0</v>
      </c>
      <c r="D49" s="234">
        <v>0</v>
      </c>
      <c r="E49" s="27">
        <v>0</v>
      </c>
      <c r="F49" s="161">
        <v>0</v>
      </c>
      <c r="H49" s="238">
        <v>0</v>
      </c>
      <c r="I49" s="27">
        <v>0</v>
      </c>
      <c r="J49" s="178">
        <v>0</v>
      </c>
      <c r="M49" s="1" t="s">
        <v>9</v>
      </c>
      <c r="N49" s="52">
        <v>0</v>
      </c>
      <c r="O49" s="246">
        <v>0</v>
      </c>
      <c r="P49" s="53">
        <f t="shared" si="1"/>
        <v>0</v>
      </c>
      <c r="Q49" s="164">
        <v>0</v>
      </c>
      <c r="S49" s="241">
        <v>0</v>
      </c>
      <c r="T49" s="75">
        <f t="shared" si="3"/>
        <v>0</v>
      </c>
      <c r="U49" s="172">
        <v>0</v>
      </c>
      <c r="X49" s="1" t="s">
        <v>9</v>
      </c>
      <c r="Y49" s="33">
        <v>0</v>
      </c>
      <c r="Z49" s="251">
        <v>0</v>
      </c>
      <c r="AA49" s="34">
        <f t="shared" si="5"/>
        <v>0</v>
      </c>
      <c r="AB49" s="147">
        <v>0</v>
      </c>
      <c r="AD49" s="253">
        <v>0</v>
      </c>
      <c r="AE49" s="34">
        <f t="shared" si="7"/>
        <v>0</v>
      </c>
      <c r="AF49" s="156">
        <v>0</v>
      </c>
      <c r="AI49" s="33">
        <v>0</v>
      </c>
      <c r="AJ49" s="228">
        <v>0</v>
      </c>
      <c r="AK49" s="184">
        <f t="shared" si="9"/>
        <v>0</v>
      </c>
      <c r="AL49" s="197">
        <v>0</v>
      </c>
      <c r="AM49" s="186"/>
      <c r="AN49" s="257">
        <v>0</v>
      </c>
      <c r="AO49" s="203">
        <f t="shared" si="11"/>
        <v>0</v>
      </c>
      <c r="AP49" s="185">
        <v>0</v>
      </c>
      <c r="AR49" s="33">
        <v>0</v>
      </c>
      <c r="AS49" s="228">
        <v>0</v>
      </c>
      <c r="AT49" s="184">
        <f t="shared" si="44"/>
        <v>0</v>
      </c>
      <c r="AU49" s="197" t="e">
        <f t="shared" si="14"/>
        <v>#DIV/0!</v>
      </c>
      <c r="AV49" s="186"/>
      <c r="AW49" s="257">
        <v>0</v>
      </c>
      <c r="AX49" s="203">
        <f t="shared" si="45"/>
        <v>0</v>
      </c>
      <c r="AY49" s="185" t="e">
        <f t="shared" si="16"/>
        <v>#DIV/0!</v>
      </c>
    </row>
    <row r="50" spans="1:51" ht="12.75" thickBot="1" x14ac:dyDescent="0.25">
      <c r="A50" s="39" t="s">
        <v>37</v>
      </c>
      <c r="B50" s="235">
        <v>13500000</v>
      </c>
      <c r="D50" s="235">
        <v>0</v>
      </c>
      <c r="E50" s="41">
        <v>0</v>
      </c>
      <c r="F50" s="163">
        <f t="shared" si="17"/>
        <v>-1</v>
      </c>
      <c r="H50" s="239">
        <v>0</v>
      </c>
      <c r="I50" s="41">
        <v>0</v>
      </c>
      <c r="J50" s="180">
        <f t="shared" si="42"/>
        <v>-1</v>
      </c>
      <c r="N50" s="55">
        <v>0</v>
      </c>
      <c r="O50" s="247">
        <v>0</v>
      </c>
      <c r="P50" s="56">
        <f t="shared" si="1"/>
        <v>-13500000</v>
      </c>
      <c r="Q50" s="166">
        <f t="shared" si="43"/>
        <v>-1</v>
      </c>
      <c r="S50" s="242">
        <v>0</v>
      </c>
      <c r="T50" s="79">
        <f t="shared" si="3"/>
        <v>-13500000</v>
      </c>
      <c r="U50" s="174">
        <f t="shared" si="4"/>
        <v>-1</v>
      </c>
      <c r="X50" s="1" t="s">
        <v>37</v>
      </c>
      <c r="Y50" s="47">
        <v>13500000</v>
      </c>
      <c r="Z50" s="252">
        <v>0</v>
      </c>
      <c r="AA50" s="48">
        <f t="shared" si="5"/>
        <v>-13500000</v>
      </c>
      <c r="AB50" s="151">
        <f t="shared" si="6"/>
        <v>-1</v>
      </c>
      <c r="AD50" s="254">
        <v>0</v>
      </c>
      <c r="AE50" s="48">
        <f t="shared" si="7"/>
        <v>-13500000</v>
      </c>
      <c r="AF50" s="159">
        <f t="shared" si="8"/>
        <v>-1</v>
      </c>
      <c r="AI50" s="47">
        <v>13500000</v>
      </c>
      <c r="AJ50" s="225">
        <v>0</v>
      </c>
      <c r="AK50" s="48">
        <f t="shared" si="9"/>
        <v>-13500000</v>
      </c>
      <c r="AL50" s="151">
        <f t="shared" si="10"/>
        <v>-1</v>
      </c>
      <c r="AM50" s="186"/>
      <c r="AN50" s="256">
        <v>0</v>
      </c>
      <c r="AO50" s="48">
        <f t="shared" si="11"/>
        <v>-13500000</v>
      </c>
      <c r="AP50" s="201">
        <f t="shared" si="12"/>
        <v>-1</v>
      </c>
      <c r="AR50" s="47">
        <v>13500000</v>
      </c>
      <c r="AS50" s="225">
        <v>9600000</v>
      </c>
      <c r="AT50" s="48">
        <f t="shared" si="44"/>
        <v>9600000</v>
      </c>
      <c r="AU50" s="151">
        <f t="shared" si="14"/>
        <v>-0.28888888888888886</v>
      </c>
      <c r="AV50" s="186"/>
      <c r="AW50" s="256">
        <v>9600000</v>
      </c>
      <c r="AX50" s="48">
        <f t="shared" si="45"/>
        <v>-3900000</v>
      </c>
      <c r="AY50" s="201">
        <f t="shared" si="16"/>
        <v>-0.28888888888888886</v>
      </c>
    </row>
    <row r="51" spans="1:51" ht="12.75" thickBot="1" x14ac:dyDescent="0.25">
      <c r="E51" s="4"/>
      <c r="I51" s="4"/>
      <c r="T51" s="2"/>
      <c r="AJ51" s="226"/>
      <c r="AK51" s="193"/>
      <c r="AL51" s="194"/>
      <c r="AM51" s="186"/>
      <c r="AN51" s="226"/>
      <c r="AO51" s="195"/>
      <c r="AP51" s="194"/>
      <c r="AS51" s="226"/>
      <c r="AT51" s="193"/>
      <c r="AU51" s="194"/>
      <c r="AV51" s="186"/>
      <c r="AW51" s="226"/>
      <c r="AX51" s="195"/>
      <c r="AY51" s="194"/>
    </row>
    <row r="52" spans="1:51" s="15" customFormat="1" ht="12.75" thickBot="1" x14ac:dyDescent="0.25">
      <c r="A52" s="9" t="s">
        <v>18</v>
      </c>
      <c r="B52" s="354">
        <f>SUM(B53:B57)</f>
        <v>574849225</v>
      </c>
      <c r="C52" s="264"/>
      <c r="D52" s="284">
        <f>SUM(D53:D57)</f>
        <v>571461033.54079199</v>
      </c>
      <c r="E52" s="285">
        <v>24611808.540791988</v>
      </c>
      <c r="F52" s="286">
        <f t="shared" si="17"/>
        <v>-5.8940524086259494E-3</v>
      </c>
      <c r="G52" s="287"/>
      <c r="H52" s="289">
        <f>SUM(H53:H57)</f>
        <v>573233790.91759205</v>
      </c>
      <c r="I52" s="285">
        <v>26384565.917592049</v>
      </c>
      <c r="J52" s="288">
        <f t="shared" ref="J52:J57" si="46">H52/B52-1</f>
        <v>-2.8101874581251129E-3</v>
      </c>
      <c r="K52" s="82">
        <f>SUM(D52+H52)</f>
        <v>1144694824.458384</v>
      </c>
      <c r="L52" s="264"/>
      <c r="M52" s="15" t="s">
        <v>18</v>
      </c>
      <c r="N52" s="83">
        <v>546849225</v>
      </c>
      <c r="O52" s="279">
        <f>SUM(O53:O57)</f>
        <v>585416753.21000004</v>
      </c>
      <c r="P52" s="347">
        <f t="shared" si="1"/>
        <v>10567528.210000038</v>
      </c>
      <c r="Q52" s="283">
        <f t="shared" ref="Q52:Q57" si="47">O52/B52-1</f>
        <v>1.8383130306907969E-2</v>
      </c>
      <c r="R52" s="282"/>
      <c r="S52" s="279">
        <f>SUM(S53:S57)</f>
        <v>591884743.84210002</v>
      </c>
      <c r="T52" s="343">
        <f t="shared" si="3"/>
        <v>17035518.842100024</v>
      </c>
      <c r="U52" s="283">
        <f t="shared" si="4"/>
        <v>2.9634760040078367E-2</v>
      </c>
      <c r="V52" s="82">
        <f>SUM(O52+S52)</f>
        <v>1177301497.0521002</v>
      </c>
      <c r="W52" s="264"/>
      <c r="X52" s="15" t="s">
        <v>18</v>
      </c>
      <c r="Y52" s="22">
        <v>574849225</v>
      </c>
      <c r="Z52" s="284">
        <f>SUM(Z53:Z57)</f>
        <v>556764603.66738701</v>
      </c>
      <c r="AA52" s="285">
        <f t="shared" si="5"/>
        <v>-18084621.332612991</v>
      </c>
      <c r="AB52" s="291">
        <f t="shared" si="6"/>
        <v>-3.1459764658485878E-2</v>
      </c>
      <c r="AC52" s="287"/>
      <c r="AD52" s="284">
        <f>SUM(AD53:AD57)</f>
        <v>575701185.305426</v>
      </c>
      <c r="AE52" s="285">
        <f t="shared" si="7"/>
        <v>851960.30542600155</v>
      </c>
      <c r="AF52" s="288">
        <f t="shared" si="8"/>
        <v>1.4820587179638078E-3</v>
      </c>
      <c r="AG52" s="82">
        <f>SUM(Z52+AD52)</f>
        <v>1132465788.9728131</v>
      </c>
      <c r="AH52" s="264"/>
      <c r="AI52" s="222">
        <v>574849225</v>
      </c>
      <c r="AJ52" s="340">
        <f>SUM(AJ53:AJ57)</f>
        <v>568644953.34000003</v>
      </c>
      <c r="AK52" s="270">
        <f t="shared" si="9"/>
        <v>-6204271.6599999666</v>
      </c>
      <c r="AL52" s="271">
        <f t="shared" si="10"/>
        <v>-1.0792867747190571E-2</v>
      </c>
      <c r="AM52" s="272"/>
      <c r="AN52" s="340">
        <f>SUM(AN53:AN57)</f>
        <v>582409421.84000003</v>
      </c>
      <c r="AO52" s="341">
        <f t="shared" si="11"/>
        <v>7560196.8400000334</v>
      </c>
      <c r="AP52" s="271">
        <f t="shared" si="12"/>
        <v>1.3151617000092486E-2</v>
      </c>
      <c r="AQ52" s="264"/>
      <c r="AR52" s="222">
        <v>574849225</v>
      </c>
      <c r="AS52" s="329">
        <f>SUM(AS53:AS57)</f>
        <v>571370195.75699997</v>
      </c>
      <c r="AT52" s="275">
        <f t="shared" ref="AT52:AT57" si="48">AS52-K52</f>
        <v>-573324628.70138407</v>
      </c>
      <c r="AU52" s="276">
        <f t="shared" si="14"/>
        <v>-6.0520725986888957E-3</v>
      </c>
      <c r="AV52" s="277"/>
      <c r="AW52" s="329">
        <f>SUM(AW53:AW57)</f>
        <v>587137892.73500001</v>
      </c>
      <c r="AX52" s="330">
        <f t="shared" ref="AX52:AX57" si="49">AW52-$B52</f>
        <v>12288667.735000014</v>
      </c>
      <c r="AY52" s="276">
        <f t="shared" si="16"/>
        <v>2.1377201534889423E-2</v>
      </c>
    </row>
    <row r="53" spans="1:51" x14ac:dyDescent="0.2">
      <c r="A53" s="25" t="s">
        <v>7</v>
      </c>
      <c r="B53" s="234">
        <f>B5+B11+B17+B23+B29+B35+B41+B47</f>
        <v>472292638</v>
      </c>
      <c r="D53" s="234">
        <f>D5+D11+D17+D23+D29+D35+D41+D47</f>
        <v>497415427.54079199</v>
      </c>
      <c r="E53" s="27">
        <v>25122789.540791988</v>
      </c>
      <c r="F53" s="161">
        <f t="shared" si="17"/>
        <v>5.3193269425453105E-2</v>
      </c>
      <c r="H53" s="228">
        <f>H5+H11+H17+H23+H29+H35+H41+H47</f>
        <v>499000980.91759199</v>
      </c>
      <c r="I53" s="27">
        <v>26708342.917591989</v>
      </c>
      <c r="J53" s="178">
        <f t="shared" si="46"/>
        <v>5.6550411267668244E-2</v>
      </c>
      <c r="M53" s="1" t="s">
        <v>7</v>
      </c>
      <c r="N53" s="52">
        <v>472292638</v>
      </c>
      <c r="O53" s="228">
        <f>O5+O11+O17+O23+O29+O35+O41+O47</f>
        <v>486349991.20999998</v>
      </c>
      <c r="P53" s="53">
        <f t="shared" si="1"/>
        <v>14057353.209999979</v>
      </c>
      <c r="Q53" s="164">
        <f t="shared" si="47"/>
        <v>2.9764074387286898E-2</v>
      </c>
      <c r="S53" s="228">
        <f>S5+S11+S17+S23+S29+S35+S41+S47</f>
        <v>492561388.84210002</v>
      </c>
      <c r="T53" s="75">
        <f t="shared" si="3"/>
        <v>20268750.842100024</v>
      </c>
      <c r="U53" s="172">
        <f t="shared" si="4"/>
        <v>4.2915661205161548E-2</v>
      </c>
      <c r="X53" s="1" t="s">
        <v>7</v>
      </c>
      <c r="Y53" s="33">
        <v>472292638</v>
      </c>
      <c r="Z53" s="228">
        <f>Z5+Z11+Z17+Z23+Z29+Z35+Z41+Z47</f>
        <v>486862037.66738701</v>
      </c>
      <c r="AA53" s="34">
        <f t="shared" si="5"/>
        <v>14569399.667387009</v>
      </c>
      <c r="AB53" s="147">
        <f t="shared" si="6"/>
        <v>3.0848246394615586E-2</v>
      </c>
      <c r="AD53" s="228">
        <f>AD5+AD11+AD17+AD23+AD29+AD35+AD41+AD47</f>
        <v>498738362.305426</v>
      </c>
      <c r="AE53" s="34">
        <f t="shared" si="7"/>
        <v>26445724.305426002</v>
      </c>
      <c r="AF53" s="156">
        <f t="shared" si="8"/>
        <v>5.5994360651935526E-2</v>
      </c>
      <c r="AI53" s="33">
        <v>472292638</v>
      </c>
      <c r="AJ53" s="228">
        <f>AJ5+AJ11+AJ17+AJ23+AJ29+AJ35+AJ41+AJ47</f>
        <v>489677096.84000003</v>
      </c>
      <c r="AK53" s="184">
        <f t="shared" si="9"/>
        <v>17384458.840000033</v>
      </c>
      <c r="AL53" s="197">
        <f t="shared" si="10"/>
        <v>3.6808659380373365E-2</v>
      </c>
      <c r="AM53" s="186"/>
      <c r="AN53" s="228">
        <f>AN5+AN11+AN17+AN23+AN29+AN35+AN41+AN47</f>
        <v>500362775.84000003</v>
      </c>
      <c r="AO53" s="203">
        <f t="shared" si="11"/>
        <v>28070137.840000033</v>
      </c>
      <c r="AP53" s="188">
        <f t="shared" si="12"/>
        <v>5.943378232374652E-2</v>
      </c>
      <c r="AR53" s="33">
        <v>472292638</v>
      </c>
      <c r="AS53" s="228">
        <f>AS5+AS11+AS17+AS23+AS29+AS35+AS41+AS47</f>
        <v>485693924.75699997</v>
      </c>
      <c r="AT53" s="184">
        <f t="shared" si="48"/>
        <v>485693924.75699997</v>
      </c>
      <c r="AU53" s="197">
        <f t="shared" si="14"/>
        <v>2.8374964330907027E-2</v>
      </c>
      <c r="AV53" s="186"/>
      <c r="AW53" s="257">
        <f>SUM(AW5+AW11+AW17+AW23+AW29+AW35+AW41+AW47)</f>
        <v>497705702.73500001</v>
      </c>
      <c r="AX53" s="203">
        <f t="shared" si="49"/>
        <v>25413064.735000014</v>
      </c>
      <c r="AY53" s="188">
        <f t="shared" si="16"/>
        <v>5.3807878188861347E-2</v>
      </c>
    </row>
    <row r="54" spans="1:51" x14ac:dyDescent="0.2">
      <c r="A54" s="25" t="s">
        <v>8</v>
      </c>
      <c r="B54" s="234">
        <f>B6+B12+B18+B24+B30+B36+B42+B48</f>
        <v>52910480</v>
      </c>
      <c r="D54" s="234">
        <f>D6+D12+D18+D24+D30+D36+D42+D48</f>
        <v>50608110</v>
      </c>
      <c r="E54" s="27">
        <v>-2302370</v>
      </c>
      <c r="F54" s="162">
        <f t="shared" si="17"/>
        <v>-4.3514441751426158E-2</v>
      </c>
      <c r="H54" s="228">
        <f>H6+H12+H18+H24+H30+H36+H42+H48</f>
        <v>50795314</v>
      </c>
      <c r="I54" s="27">
        <v>-2115166</v>
      </c>
      <c r="J54" s="179">
        <f t="shared" si="46"/>
        <v>-3.9976314711187677E-2</v>
      </c>
      <c r="M54" s="1" t="s">
        <v>8</v>
      </c>
      <c r="N54" s="52">
        <v>52910480</v>
      </c>
      <c r="O54" s="228">
        <f>O6+O12+O18+O24+O30+O36+O42+O48</f>
        <v>46465070</v>
      </c>
      <c r="P54" s="53">
        <f t="shared" si="1"/>
        <v>-6445410</v>
      </c>
      <c r="Q54" s="165">
        <f t="shared" si="47"/>
        <v>-0.12181726569103135</v>
      </c>
      <c r="S54" s="228">
        <f>S6+S12+S18+S24+S30+S36+S42+S48</f>
        <v>46652274</v>
      </c>
      <c r="T54" s="75">
        <f t="shared" si="3"/>
        <v>-6258206</v>
      </c>
      <c r="U54" s="173">
        <f t="shared" si="4"/>
        <v>-0.11827913865079276</v>
      </c>
      <c r="X54" s="1" t="s">
        <v>8</v>
      </c>
      <c r="Y54" s="33">
        <v>52910480</v>
      </c>
      <c r="Z54" s="228">
        <f>Z6+Z12+Z18+Z24+Z30+Z36+Z42+Z48</f>
        <v>46465070</v>
      </c>
      <c r="AA54" s="34">
        <f t="shared" si="5"/>
        <v>-6445410</v>
      </c>
      <c r="AB54" s="148">
        <f t="shared" si="6"/>
        <v>-0.12181726569103135</v>
      </c>
      <c r="AD54" s="228">
        <f>AD6+AD12+AD18+AD24+AD30+AD36+AD42+AD48</f>
        <v>53528866</v>
      </c>
      <c r="AE54" s="34">
        <f t="shared" si="7"/>
        <v>618386</v>
      </c>
      <c r="AF54" s="156">
        <f t="shared" si="8"/>
        <v>1.1687401059298663E-2</v>
      </c>
      <c r="AI54" s="33">
        <v>52910480</v>
      </c>
      <c r="AJ54" s="228">
        <f>AJ6+AJ12+AJ18+AJ24+AJ30+AJ36+AJ42+AJ48</f>
        <v>49356655.5</v>
      </c>
      <c r="AK54" s="184">
        <f t="shared" si="9"/>
        <v>-3553824.5</v>
      </c>
      <c r="AL54" s="197">
        <f t="shared" si="10"/>
        <v>-6.7166740880067577E-2</v>
      </c>
      <c r="AM54" s="186"/>
      <c r="AN54" s="228">
        <f>AN6+AN12+AN18+AN24+AN30+AN36+AN42+AN48</f>
        <v>52435445</v>
      </c>
      <c r="AO54" s="203">
        <f t="shared" si="11"/>
        <v>-475035</v>
      </c>
      <c r="AP54" s="185">
        <f t="shared" si="12"/>
        <v>-8.9780890288653215E-3</v>
      </c>
      <c r="AR54" s="33">
        <v>52910480</v>
      </c>
      <c r="AS54" s="228">
        <f>AS6+AS12+AS18+AS24+AS30+AS36+AS42+AS48</f>
        <v>46465070</v>
      </c>
      <c r="AT54" s="184">
        <f t="shared" si="48"/>
        <v>46465070</v>
      </c>
      <c r="AU54" s="197">
        <f t="shared" si="14"/>
        <v>-0.12181726569103135</v>
      </c>
      <c r="AV54" s="186"/>
      <c r="AW54" s="228">
        <f>AW6+AW12+AW18+AW24+AW30+AW36+AW42+AW48</f>
        <v>50220989</v>
      </c>
      <c r="AX54" s="203">
        <f t="shared" si="49"/>
        <v>-2689491</v>
      </c>
      <c r="AY54" s="185">
        <f t="shared" si="16"/>
        <v>-5.08309695924134E-2</v>
      </c>
    </row>
    <row r="55" spans="1:51" x14ac:dyDescent="0.2">
      <c r="A55" s="25" t="s">
        <v>9</v>
      </c>
      <c r="B55" s="234">
        <f>B7+B13+B19+B25+B31+B37+B43+B49</f>
        <v>11456299</v>
      </c>
      <c r="D55" s="234">
        <f>D7+D13+D19+D25+D31+D37+D43+D49</f>
        <v>12343655</v>
      </c>
      <c r="E55" s="27">
        <v>887356</v>
      </c>
      <c r="F55" s="161">
        <f t="shared" si="17"/>
        <v>7.7455729812917706E-2</v>
      </c>
      <c r="H55" s="228">
        <f>H7+H13+H19+H25+H31+H37+H43+H49</f>
        <v>12343655</v>
      </c>
      <c r="I55" s="27">
        <v>887356</v>
      </c>
      <c r="J55" s="178">
        <f t="shared" si="46"/>
        <v>7.7455729812917706E-2</v>
      </c>
      <c r="M55" s="1" t="s">
        <v>9</v>
      </c>
      <c r="N55" s="52">
        <v>11456299</v>
      </c>
      <c r="O55" s="228">
        <f>O7+O13+O19+O25+O31+O37+O43+O49</f>
        <v>11069791</v>
      </c>
      <c r="P55" s="53">
        <f t="shared" si="1"/>
        <v>-386508</v>
      </c>
      <c r="Q55" s="165">
        <f t="shared" si="47"/>
        <v>-3.3737597107058703E-2</v>
      </c>
      <c r="S55" s="228">
        <f>S7+S13+S19+S25+S31+S37+S43+S49</f>
        <v>11069791</v>
      </c>
      <c r="T55" s="75">
        <f t="shared" si="3"/>
        <v>-386508</v>
      </c>
      <c r="U55" s="173">
        <f t="shared" si="4"/>
        <v>-3.3737597107058703E-2</v>
      </c>
      <c r="X55" s="1" t="s">
        <v>9</v>
      </c>
      <c r="Y55" s="33">
        <v>11456299</v>
      </c>
      <c r="Z55" s="228">
        <f>Z7+Z13+Z19+Z25+Z31+Z37+Z43+Z49</f>
        <v>12343655</v>
      </c>
      <c r="AA55" s="34">
        <f t="shared" si="5"/>
        <v>887356</v>
      </c>
      <c r="AB55" s="147">
        <f t="shared" si="6"/>
        <v>7.7455729812917706E-2</v>
      </c>
      <c r="AD55" s="228">
        <f>AD7+AD13+AD19+AD25+AD31+AD37+AD43+AD49</f>
        <v>12343655</v>
      </c>
      <c r="AE55" s="34">
        <f t="shared" si="7"/>
        <v>887356</v>
      </c>
      <c r="AF55" s="156">
        <f t="shared" si="8"/>
        <v>7.7455729812917706E-2</v>
      </c>
      <c r="AI55" s="33">
        <v>11456299</v>
      </c>
      <c r="AJ55" s="228">
        <f>AJ7+AJ13+AJ19+AJ25+AJ31+AJ37+AJ43+AJ49</f>
        <v>12343655</v>
      </c>
      <c r="AK55" s="184">
        <f t="shared" si="9"/>
        <v>887356</v>
      </c>
      <c r="AL55" s="197">
        <f t="shared" si="10"/>
        <v>7.7455729812917706E-2</v>
      </c>
      <c r="AM55" s="186"/>
      <c r="AN55" s="228">
        <f>AN7+AN13+AN19+AN25+AN31+AN37+AN43+AN49</f>
        <v>12343655</v>
      </c>
      <c r="AO55" s="203">
        <f t="shared" si="11"/>
        <v>887356</v>
      </c>
      <c r="AP55" s="185">
        <f t="shared" si="12"/>
        <v>7.7455729812917706E-2</v>
      </c>
      <c r="AR55" s="33">
        <v>11456299</v>
      </c>
      <c r="AS55" s="228">
        <f>AS7+AS13+AS19+AS25+AS31+AS37+AS43+AS49</f>
        <v>12343655</v>
      </c>
      <c r="AT55" s="184">
        <f t="shared" si="48"/>
        <v>12343655</v>
      </c>
      <c r="AU55" s="197">
        <f t="shared" si="14"/>
        <v>7.7455729812917706E-2</v>
      </c>
      <c r="AV55" s="186"/>
      <c r="AW55" s="228">
        <f>AW7+AW13+AW19+AW25+AW31+AW37+AW43+AW49</f>
        <v>12343655</v>
      </c>
      <c r="AX55" s="203">
        <f t="shared" si="49"/>
        <v>887356</v>
      </c>
      <c r="AY55" s="185">
        <f t="shared" si="16"/>
        <v>7.7455729812917706E-2</v>
      </c>
    </row>
    <row r="56" spans="1:51" x14ac:dyDescent="0.2">
      <c r="A56" s="25" t="s">
        <v>19</v>
      </c>
      <c r="B56" s="234">
        <v>10189808</v>
      </c>
      <c r="D56" s="234">
        <v>11093841</v>
      </c>
      <c r="E56" s="27">
        <v>904033</v>
      </c>
      <c r="F56" s="161">
        <f t="shared" si="17"/>
        <v>8.8719336026743534E-2</v>
      </c>
      <c r="H56" s="238">
        <v>11093841</v>
      </c>
      <c r="I56" s="27">
        <v>904033</v>
      </c>
      <c r="J56" s="178">
        <f t="shared" si="46"/>
        <v>8.8719336026743534E-2</v>
      </c>
      <c r="M56" s="1" t="s">
        <v>19</v>
      </c>
      <c r="N56" s="52">
        <v>10189808</v>
      </c>
      <c r="O56" s="246">
        <v>7681901</v>
      </c>
      <c r="P56" s="53">
        <f t="shared" si="1"/>
        <v>-2507907</v>
      </c>
      <c r="Q56" s="165">
        <f t="shared" si="47"/>
        <v>-0.24611916142090218</v>
      </c>
      <c r="S56" s="241">
        <v>7751290</v>
      </c>
      <c r="T56" s="75">
        <f t="shared" si="3"/>
        <v>-2438518</v>
      </c>
      <c r="U56" s="173">
        <f t="shared" si="4"/>
        <v>-0.23930951397710343</v>
      </c>
      <c r="X56" s="1" t="s">
        <v>19</v>
      </c>
      <c r="Y56" s="33">
        <v>10189808</v>
      </c>
      <c r="Z56" s="251">
        <v>11093841</v>
      </c>
      <c r="AA56" s="34">
        <f t="shared" si="5"/>
        <v>904033</v>
      </c>
      <c r="AB56" s="147">
        <f t="shared" si="6"/>
        <v>8.8719336026743534E-2</v>
      </c>
      <c r="AD56" s="253">
        <v>11090302</v>
      </c>
      <c r="AE56" s="34">
        <f t="shared" si="7"/>
        <v>900494</v>
      </c>
      <c r="AF56" s="156">
        <f t="shared" si="8"/>
        <v>8.8372028207008402E-2</v>
      </c>
      <c r="AI56" s="33">
        <v>10189808</v>
      </c>
      <c r="AJ56" s="228">
        <v>11017546</v>
      </c>
      <c r="AK56" s="184">
        <f t="shared" si="9"/>
        <v>827738</v>
      </c>
      <c r="AL56" s="197">
        <f t="shared" si="10"/>
        <v>8.1231952554945197E-2</v>
      </c>
      <c r="AM56" s="186"/>
      <c r="AN56" s="257">
        <v>11017546</v>
      </c>
      <c r="AO56" s="203">
        <f t="shared" si="11"/>
        <v>827738</v>
      </c>
      <c r="AP56" s="185">
        <f t="shared" si="12"/>
        <v>8.1231952554945197E-2</v>
      </c>
      <c r="AR56" s="33">
        <v>10189808</v>
      </c>
      <c r="AS56" s="228">
        <v>11017546</v>
      </c>
      <c r="AT56" s="184">
        <f t="shared" si="48"/>
        <v>11017546</v>
      </c>
      <c r="AU56" s="197">
        <f t="shared" si="14"/>
        <v>8.1231952554945197E-2</v>
      </c>
      <c r="AV56" s="186"/>
      <c r="AW56" s="257">
        <v>11017546</v>
      </c>
      <c r="AX56" s="203">
        <f t="shared" si="49"/>
        <v>827738</v>
      </c>
      <c r="AY56" s="185">
        <f t="shared" si="16"/>
        <v>8.1231952554945197E-2</v>
      </c>
    </row>
    <row r="57" spans="1:51" ht="12.75" thickBot="1" x14ac:dyDescent="0.25">
      <c r="A57" s="39" t="s">
        <v>37</v>
      </c>
      <c r="B57" s="235">
        <f>B50+14500000</f>
        <v>28000000</v>
      </c>
      <c r="D57" s="235">
        <f>D8+D14+D20+D26+D32+D38+D44+D50</f>
        <v>0</v>
      </c>
      <c r="E57" s="41">
        <v>0</v>
      </c>
      <c r="F57" s="163">
        <v>0</v>
      </c>
      <c r="H57" s="239">
        <v>0</v>
      </c>
      <c r="I57" s="41">
        <v>0</v>
      </c>
      <c r="J57" s="180">
        <f t="shared" si="46"/>
        <v>-1</v>
      </c>
      <c r="N57" s="55">
        <v>0</v>
      </c>
      <c r="O57" s="247">
        <v>33850000</v>
      </c>
      <c r="P57" s="56">
        <f t="shared" si="1"/>
        <v>5850000</v>
      </c>
      <c r="Q57" s="166">
        <f t="shared" si="47"/>
        <v>0.20892857142857135</v>
      </c>
      <c r="S57" s="242">
        <v>33850000</v>
      </c>
      <c r="T57" s="79">
        <f t="shared" si="3"/>
        <v>5850000</v>
      </c>
      <c r="U57" s="174">
        <f t="shared" si="4"/>
        <v>0.20892857142857135</v>
      </c>
      <c r="X57" s="1" t="s">
        <v>37</v>
      </c>
      <c r="Y57" s="47">
        <v>28000000</v>
      </c>
      <c r="Z57" s="225">
        <f>Z8+Z14+Z20+Z26+Z32+Z38+Z44+Z50</f>
        <v>0</v>
      </c>
      <c r="AA57" s="48">
        <f t="shared" si="5"/>
        <v>-28000000</v>
      </c>
      <c r="AB57" s="151">
        <f t="shared" si="6"/>
        <v>-1</v>
      </c>
      <c r="AD57" s="225">
        <f>AD8+AD14+AD20+AD26+AD32+AD38+AD44+AD50</f>
        <v>0</v>
      </c>
      <c r="AE57" s="48">
        <f t="shared" si="7"/>
        <v>-28000000</v>
      </c>
      <c r="AF57" s="159">
        <f t="shared" si="8"/>
        <v>-1</v>
      </c>
      <c r="AI57" s="47">
        <v>28000000</v>
      </c>
      <c r="AJ57" s="225">
        <f>AJ8+AJ14+AJ20+AJ26+AJ32+AJ38+AJ44+AJ50</f>
        <v>6250000</v>
      </c>
      <c r="AK57" s="48">
        <f t="shared" si="9"/>
        <v>-21750000</v>
      </c>
      <c r="AL57" s="151">
        <f t="shared" si="10"/>
        <v>-0.7767857142857143</v>
      </c>
      <c r="AM57" s="186"/>
      <c r="AN57" s="225">
        <f>AN8+AN14+AN20+AN26+AN32+AN38+AN44+AN50</f>
        <v>6250000</v>
      </c>
      <c r="AO57" s="48">
        <f t="shared" si="11"/>
        <v>-21750000</v>
      </c>
      <c r="AP57" s="201">
        <f t="shared" si="12"/>
        <v>-0.7767857142857143</v>
      </c>
      <c r="AR57" s="47">
        <v>28000000</v>
      </c>
      <c r="AS57" s="225">
        <v>15850000</v>
      </c>
      <c r="AT57" s="48">
        <f t="shared" si="48"/>
        <v>15850000</v>
      </c>
      <c r="AU57" s="151">
        <f t="shared" si="14"/>
        <v>-0.43392857142857144</v>
      </c>
      <c r="AV57" s="186"/>
      <c r="AW57" s="225">
        <v>15850000</v>
      </c>
      <c r="AX57" s="48">
        <f t="shared" si="49"/>
        <v>-12150000</v>
      </c>
      <c r="AY57" s="201">
        <f t="shared" si="16"/>
        <v>-0.43392857142857144</v>
      </c>
    </row>
    <row r="58" spans="1:51" ht="12.75" thickBot="1" x14ac:dyDescent="0.25">
      <c r="E58" s="4"/>
      <c r="I58" s="4"/>
      <c r="T58" s="2"/>
      <c r="AJ58" s="226"/>
      <c r="AK58" s="193"/>
      <c r="AL58" s="194"/>
      <c r="AM58" s="186"/>
      <c r="AN58" s="226"/>
      <c r="AO58" s="195"/>
      <c r="AP58" s="194"/>
      <c r="AS58" s="226"/>
      <c r="AT58" s="193"/>
      <c r="AU58" s="194"/>
      <c r="AV58" s="186"/>
      <c r="AW58" s="226"/>
      <c r="AX58" s="195"/>
      <c r="AY58" s="194"/>
    </row>
    <row r="59" spans="1:51" s="15" customFormat="1" ht="12.75" thickBot="1" x14ac:dyDescent="0.25">
      <c r="A59" s="9" t="s">
        <v>20</v>
      </c>
      <c r="B59" s="354">
        <f>SUM(B60:B63)</f>
        <v>298122895</v>
      </c>
      <c r="C59" s="264"/>
      <c r="D59" s="284">
        <f>SUM(D60:D63)</f>
        <v>272570164</v>
      </c>
      <c r="E59" s="285">
        <v>-552731</v>
      </c>
      <c r="F59" s="291">
        <f t="shared" si="17"/>
        <v>-8.571207186217622E-2</v>
      </c>
      <c r="G59" s="287"/>
      <c r="H59" s="284">
        <f>SUM(H60:H63)</f>
        <v>269284318</v>
      </c>
      <c r="I59" s="285">
        <v>-3838577</v>
      </c>
      <c r="J59" s="292">
        <f t="shared" ref="J59:J63" si="50">H59/B59-1</f>
        <v>-9.6733855345125352E-2</v>
      </c>
      <c r="L59" s="264"/>
      <c r="M59" s="15" t="s">
        <v>20</v>
      </c>
      <c r="N59" s="51">
        <v>273122895</v>
      </c>
      <c r="O59" s="279">
        <v>263931284</v>
      </c>
      <c r="P59" s="280">
        <f t="shared" si="1"/>
        <v>-34191611</v>
      </c>
      <c r="Q59" s="345">
        <f t="shared" ref="Q59:Q63" si="51">O59/B59-1</f>
        <v>-0.11468965172902945</v>
      </c>
      <c r="R59" s="282"/>
      <c r="S59" s="350">
        <v>262938242</v>
      </c>
      <c r="T59" s="343">
        <f t="shared" si="3"/>
        <v>-35184653</v>
      </c>
      <c r="U59" s="346">
        <f t="shared" si="4"/>
        <v>-0.11802063373898208</v>
      </c>
      <c r="W59" s="264"/>
      <c r="X59" s="15" t="s">
        <v>20</v>
      </c>
      <c r="Y59" s="22">
        <v>298122895</v>
      </c>
      <c r="Z59" s="284">
        <f>SUM(Z60:Z63)</f>
        <v>270370922</v>
      </c>
      <c r="AA59" s="285">
        <f t="shared" si="5"/>
        <v>-27751973</v>
      </c>
      <c r="AB59" s="291">
        <f t="shared" si="6"/>
        <v>-9.3089036318394824E-2</v>
      </c>
      <c r="AC59" s="287"/>
      <c r="AD59" s="284">
        <f>SUM(AD60:AD63)</f>
        <v>271998906</v>
      </c>
      <c r="AE59" s="285">
        <f t="shared" si="7"/>
        <v>-26123989</v>
      </c>
      <c r="AF59" s="292">
        <f t="shared" si="8"/>
        <v>-8.7628254783987614E-2</v>
      </c>
      <c r="AH59" s="264"/>
      <c r="AI59" s="222">
        <v>298122895</v>
      </c>
      <c r="AJ59" s="340">
        <f>SUM(AJ60:AJ63)</f>
        <v>281207831</v>
      </c>
      <c r="AK59" s="270">
        <f t="shared" si="9"/>
        <v>-16915064</v>
      </c>
      <c r="AL59" s="271">
        <f t="shared" si="10"/>
        <v>-5.6738560787154557E-2</v>
      </c>
      <c r="AM59" s="272"/>
      <c r="AN59" s="340">
        <f>SUM(AN60:AN63)</f>
        <v>282529157</v>
      </c>
      <c r="AO59" s="294">
        <f t="shared" si="11"/>
        <v>-15593738</v>
      </c>
      <c r="AP59" s="271">
        <f t="shared" si="12"/>
        <v>-5.2306408737913257E-2</v>
      </c>
      <c r="AQ59" s="264"/>
      <c r="AR59" s="222">
        <v>298122895</v>
      </c>
      <c r="AS59" s="329">
        <f>SUM(AS60:AS63)</f>
        <v>277814142</v>
      </c>
      <c r="AT59" s="275">
        <f t="shared" ref="AT59:AT63" si="52">AS59-K59</f>
        <v>277814142</v>
      </c>
      <c r="AU59" s="276">
        <f t="shared" si="14"/>
        <v>-6.8122084350482393E-2</v>
      </c>
      <c r="AV59" s="277"/>
      <c r="AW59" s="329">
        <f>SUM(AW60:AW63)</f>
        <v>278701729</v>
      </c>
      <c r="AX59" s="327">
        <f t="shared" ref="AX59:AX63" si="53">AW59-$B59</f>
        <v>-19421166</v>
      </c>
      <c r="AY59" s="276">
        <f t="shared" si="16"/>
        <v>-6.51448323014574E-2</v>
      </c>
    </row>
    <row r="60" spans="1:51" x14ac:dyDescent="0.2">
      <c r="A60" s="25" t="s">
        <v>7</v>
      </c>
      <c r="B60" s="234">
        <v>244792248</v>
      </c>
      <c r="D60" s="234">
        <v>240580502</v>
      </c>
      <c r="E60" s="27">
        <v>-4211746</v>
      </c>
      <c r="F60" s="162">
        <f t="shared" si="17"/>
        <v>-1.7205389608579424E-2</v>
      </c>
      <c r="H60" s="238">
        <v>238932270</v>
      </c>
      <c r="I60" s="27">
        <v>-5859978</v>
      </c>
      <c r="J60" s="179">
        <f t="shared" si="50"/>
        <v>-2.3938576682379309E-2</v>
      </c>
      <c r="M60" s="1" t="s">
        <v>7</v>
      </c>
      <c r="N60" s="52">
        <v>244792248</v>
      </c>
      <c r="O60" s="246">
        <v>235393107</v>
      </c>
      <c r="P60" s="53">
        <f t="shared" si="1"/>
        <v>-9399141</v>
      </c>
      <c r="Q60" s="165">
        <f t="shared" si="51"/>
        <v>-3.8396399709520246E-2</v>
      </c>
      <c r="S60" s="241">
        <v>236037679</v>
      </c>
      <c r="T60" s="75">
        <f t="shared" si="3"/>
        <v>-8754569</v>
      </c>
      <c r="U60" s="173">
        <f t="shared" si="4"/>
        <v>-3.5763260771231598E-2</v>
      </c>
      <c r="X60" s="1" t="s">
        <v>7</v>
      </c>
      <c r="Y60" s="33">
        <v>244792248</v>
      </c>
      <c r="Z60" s="251">
        <v>240943965</v>
      </c>
      <c r="AA60" s="34">
        <f t="shared" si="5"/>
        <v>-3848283</v>
      </c>
      <c r="AB60" s="148">
        <f t="shared" si="6"/>
        <v>-1.5720608113374612E-2</v>
      </c>
      <c r="AD60" s="253">
        <v>241219741</v>
      </c>
      <c r="AE60" s="34">
        <f t="shared" si="7"/>
        <v>-3572507</v>
      </c>
      <c r="AF60" s="158">
        <f t="shared" si="8"/>
        <v>-1.459403649089408E-2</v>
      </c>
      <c r="AI60" s="33">
        <v>244792248</v>
      </c>
      <c r="AJ60" s="229">
        <v>243049521</v>
      </c>
      <c r="AK60" s="204">
        <f t="shared" si="9"/>
        <v>-1742727</v>
      </c>
      <c r="AL60" s="197">
        <f t="shared" si="10"/>
        <v>-7.1192082847328919E-3</v>
      </c>
      <c r="AM60" s="205"/>
      <c r="AN60" s="255">
        <v>244727109</v>
      </c>
      <c r="AO60" s="198">
        <f t="shared" si="11"/>
        <v>-65139</v>
      </c>
      <c r="AP60" s="188">
        <f t="shared" si="12"/>
        <v>-2.6609911274644293E-4</v>
      </c>
      <c r="AR60" s="33">
        <v>244792248</v>
      </c>
      <c r="AS60" s="229">
        <v>242137185</v>
      </c>
      <c r="AT60" s="204">
        <f t="shared" si="52"/>
        <v>242137185</v>
      </c>
      <c r="AU60" s="197">
        <f t="shared" si="14"/>
        <v>-1.0846189050888522E-2</v>
      </c>
      <c r="AV60" s="205"/>
      <c r="AW60" s="255">
        <v>242087025</v>
      </c>
      <c r="AX60" s="198">
        <f t="shared" si="53"/>
        <v>-2705223</v>
      </c>
      <c r="AY60" s="188">
        <f t="shared" si="16"/>
        <v>-1.1051097500440421E-2</v>
      </c>
    </row>
    <row r="61" spans="1:51" x14ac:dyDescent="0.2">
      <c r="A61" s="25" t="s">
        <v>8</v>
      </c>
      <c r="B61" s="234">
        <v>20821980</v>
      </c>
      <c r="D61" s="234">
        <v>23377459</v>
      </c>
      <c r="E61" s="27">
        <v>2555479</v>
      </c>
      <c r="F61" s="161">
        <f t="shared" si="17"/>
        <v>0.12272987487261067</v>
      </c>
      <c r="H61" s="238">
        <v>21739845</v>
      </c>
      <c r="I61" s="27">
        <v>917865</v>
      </c>
      <c r="J61" s="178">
        <f t="shared" si="50"/>
        <v>4.4081542677497421E-2</v>
      </c>
      <c r="M61" s="1" t="s">
        <v>8</v>
      </c>
      <c r="N61" s="52">
        <v>20821980</v>
      </c>
      <c r="O61" s="246">
        <v>20814754</v>
      </c>
      <c r="P61" s="53">
        <f t="shared" si="1"/>
        <v>-7226</v>
      </c>
      <c r="Q61" s="165">
        <f t="shared" si="51"/>
        <v>-3.4703712134964704E-4</v>
      </c>
      <c r="S61" s="241">
        <v>19177140</v>
      </c>
      <c r="T61" s="75">
        <f t="shared" si="3"/>
        <v>-1644840</v>
      </c>
      <c r="U61" s="173">
        <f t="shared" si="4"/>
        <v>-7.8995369316462671E-2</v>
      </c>
      <c r="X61" s="1" t="s">
        <v>8</v>
      </c>
      <c r="Y61" s="33">
        <v>20821980</v>
      </c>
      <c r="Z61" s="251">
        <v>20814754</v>
      </c>
      <c r="AA61" s="34">
        <f t="shared" si="5"/>
        <v>-7226</v>
      </c>
      <c r="AB61" s="148">
        <f t="shared" si="6"/>
        <v>-3.4703712134964704E-4</v>
      </c>
      <c r="AD61" s="253">
        <v>22166962</v>
      </c>
      <c r="AE61" s="34">
        <f t="shared" si="7"/>
        <v>1344982</v>
      </c>
      <c r="AF61" s="156">
        <f t="shared" si="8"/>
        <v>6.4594337330071472E-2</v>
      </c>
      <c r="AI61" s="33">
        <v>20821980</v>
      </c>
      <c r="AJ61" s="229">
        <v>22096107</v>
      </c>
      <c r="AK61" s="204">
        <f t="shared" si="9"/>
        <v>1274127</v>
      </c>
      <c r="AL61" s="197">
        <f t="shared" si="10"/>
        <v>6.1191442888716585E-2</v>
      </c>
      <c r="AM61" s="205"/>
      <c r="AN61" s="255">
        <v>21739845</v>
      </c>
      <c r="AO61" s="198">
        <f t="shared" si="11"/>
        <v>917865</v>
      </c>
      <c r="AP61" s="185">
        <f t="shared" si="12"/>
        <v>4.4081542677497421E-2</v>
      </c>
      <c r="AR61" s="33">
        <v>20821980</v>
      </c>
      <c r="AS61" s="229">
        <v>20814754</v>
      </c>
      <c r="AT61" s="204">
        <f t="shared" si="52"/>
        <v>20814754</v>
      </c>
      <c r="AU61" s="197">
        <f t="shared" si="14"/>
        <v>-3.4703712134964704E-4</v>
      </c>
      <c r="AV61" s="205"/>
      <c r="AW61" s="255">
        <v>21752501</v>
      </c>
      <c r="AX61" s="198">
        <f t="shared" si="53"/>
        <v>930521</v>
      </c>
      <c r="AY61" s="185">
        <f t="shared" si="16"/>
        <v>4.4689361914669101E-2</v>
      </c>
    </row>
    <row r="62" spans="1:51" x14ac:dyDescent="0.2">
      <c r="A62" s="25" t="s">
        <v>9</v>
      </c>
      <c r="B62" s="234">
        <v>7508667</v>
      </c>
      <c r="D62" s="234">
        <v>8612203</v>
      </c>
      <c r="E62" s="27">
        <v>1103536</v>
      </c>
      <c r="F62" s="161">
        <f t="shared" si="17"/>
        <v>0.14696829676958645</v>
      </c>
      <c r="H62" s="238">
        <v>8612203</v>
      </c>
      <c r="I62" s="27">
        <v>1103536</v>
      </c>
      <c r="J62" s="178">
        <f t="shared" si="50"/>
        <v>0.14696829676958645</v>
      </c>
      <c r="M62" s="1" t="s">
        <v>9</v>
      </c>
      <c r="N62" s="52">
        <v>7508667</v>
      </c>
      <c r="O62" s="246">
        <v>7723423</v>
      </c>
      <c r="P62" s="53">
        <f t="shared" si="1"/>
        <v>214756</v>
      </c>
      <c r="Q62" s="164">
        <f t="shared" si="51"/>
        <v>2.8601081923063099E-2</v>
      </c>
      <c r="S62" s="241">
        <v>7723423</v>
      </c>
      <c r="T62" s="75">
        <f t="shared" si="3"/>
        <v>214756</v>
      </c>
      <c r="U62" s="172">
        <f t="shared" si="4"/>
        <v>2.8601081923063099E-2</v>
      </c>
      <c r="X62" s="1" t="s">
        <v>9</v>
      </c>
      <c r="Y62" s="33">
        <v>7508667</v>
      </c>
      <c r="Z62" s="251">
        <v>8612203</v>
      </c>
      <c r="AA62" s="34">
        <f t="shared" si="5"/>
        <v>1103536</v>
      </c>
      <c r="AB62" s="147">
        <f t="shared" si="6"/>
        <v>0.14696829676958645</v>
      </c>
      <c r="AD62" s="253">
        <v>8612203</v>
      </c>
      <c r="AE62" s="34">
        <f t="shared" si="7"/>
        <v>1103536</v>
      </c>
      <c r="AF62" s="156">
        <f t="shared" si="8"/>
        <v>0.14696829676958645</v>
      </c>
      <c r="AI62" s="33">
        <v>7508667</v>
      </c>
      <c r="AJ62" s="229">
        <v>8612203</v>
      </c>
      <c r="AK62" s="204">
        <f t="shared" si="9"/>
        <v>1103536</v>
      </c>
      <c r="AL62" s="197">
        <f t="shared" si="10"/>
        <v>0.14696829676958645</v>
      </c>
      <c r="AM62" s="205"/>
      <c r="AN62" s="255">
        <v>8612203</v>
      </c>
      <c r="AO62" s="198">
        <f t="shared" si="11"/>
        <v>1103536</v>
      </c>
      <c r="AP62" s="185">
        <f t="shared" si="12"/>
        <v>0.14696829676958645</v>
      </c>
      <c r="AR62" s="33">
        <v>7508667</v>
      </c>
      <c r="AS62" s="229">
        <v>8612203</v>
      </c>
      <c r="AT62" s="204">
        <f t="shared" si="52"/>
        <v>8612203</v>
      </c>
      <c r="AU62" s="197">
        <f t="shared" si="14"/>
        <v>0.14696829676958645</v>
      </c>
      <c r="AV62" s="205"/>
      <c r="AW62" s="255">
        <v>8612203</v>
      </c>
      <c r="AX62" s="198">
        <f t="shared" si="53"/>
        <v>1103536</v>
      </c>
      <c r="AY62" s="185">
        <f t="shared" si="16"/>
        <v>0.14696829676958645</v>
      </c>
    </row>
    <row r="63" spans="1:51" ht="12.75" thickBot="1" x14ac:dyDescent="0.25">
      <c r="A63" s="39" t="s">
        <v>37</v>
      </c>
      <c r="B63" s="235">
        <v>25000000</v>
      </c>
      <c r="D63" s="235">
        <v>0</v>
      </c>
      <c r="E63" s="41">
        <v>0</v>
      </c>
      <c r="F63" s="163">
        <v>0</v>
      </c>
      <c r="H63" s="239">
        <v>0</v>
      </c>
      <c r="I63" s="41">
        <v>0</v>
      </c>
      <c r="J63" s="180">
        <f t="shared" si="50"/>
        <v>-1</v>
      </c>
      <c r="N63" s="55">
        <v>0</v>
      </c>
      <c r="O63" s="247">
        <v>0</v>
      </c>
      <c r="P63" s="56">
        <f t="shared" si="1"/>
        <v>-25000000</v>
      </c>
      <c r="Q63" s="166">
        <f t="shared" si="51"/>
        <v>-1</v>
      </c>
      <c r="S63" s="242">
        <v>0</v>
      </c>
      <c r="T63" s="79">
        <f t="shared" si="3"/>
        <v>-25000000</v>
      </c>
      <c r="U63" s="174">
        <f t="shared" si="4"/>
        <v>-1</v>
      </c>
      <c r="X63" s="1" t="s">
        <v>37</v>
      </c>
      <c r="Y63" s="47">
        <v>25000000</v>
      </c>
      <c r="Z63" s="252">
        <v>0</v>
      </c>
      <c r="AA63" s="48">
        <f t="shared" si="5"/>
        <v>-25000000</v>
      </c>
      <c r="AB63" s="151">
        <f t="shared" si="6"/>
        <v>-1</v>
      </c>
      <c r="AD63" s="254">
        <v>0</v>
      </c>
      <c r="AE63" s="48">
        <f t="shared" si="7"/>
        <v>-25000000</v>
      </c>
      <c r="AF63" s="159">
        <f t="shared" si="8"/>
        <v>-1</v>
      </c>
      <c r="AI63" s="47">
        <v>25000000</v>
      </c>
      <c r="AJ63" s="259">
        <v>7450000</v>
      </c>
      <c r="AK63" s="48">
        <f t="shared" si="9"/>
        <v>-17550000</v>
      </c>
      <c r="AL63" s="192">
        <f t="shared" si="10"/>
        <v>-0.70199999999999996</v>
      </c>
      <c r="AM63" s="205"/>
      <c r="AN63" s="258">
        <v>7450000</v>
      </c>
      <c r="AO63" s="48">
        <f t="shared" si="11"/>
        <v>-17550000</v>
      </c>
      <c r="AP63" s="201">
        <f t="shared" si="12"/>
        <v>-0.70199999999999996</v>
      </c>
      <c r="AR63" s="47">
        <v>25000000</v>
      </c>
      <c r="AS63" s="259">
        <v>6250000</v>
      </c>
      <c r="AT63" s="48">
        <f t="shared" si="52"/>
        <v>6250000</v>
      </c>
      <c r="AU63" s="192">
        <f t="shared" si="14"/>
        <v>-0.75</v>
      </c>
      <c r="AV63" s="205"/>
      <c r="AW63" s="258">
        <v>6250000</v>
      </c>
      <c r="AX63" s="48">
        <f t="shared" si="53"/>
        <v>-18750000</v>
      </c>
      <c r="AY63" s="201">
        <f t="shared" si="16"/>
        <v>-0.75</v>
      </c>
    </row>
    <row r="64" spans="1:51" ht="12.75" thickBot="1" x14ac:dyDescent="0.25">
      <c r="E64" s="4"/>
      <c r="I64" s="4"/>
      <c r="T64" s="2"/>
      <c r="AJ64" s="230"/>
      <c r="AK64" s="206"/>
      <c r="AL64" s="207"/>
      <c r="AM64" s="205"/>
      <c r="AN64" s="230"/>
      <c r="AO64" s="208"/>
      <c r="AP64" s="207"/>
      <c r="AS64" s="230"/>
      <c r="AT64" s="206"/>
      <c r="AU64" s="207"/>
      <c r="AV64" s="205"/>
      <c r="AW64" s="230"/>
      <c r="AX64" s="208"/>
      <c r="AY64" s="207"/>
    </row>
    <row r="65" spans="1:51" s="15" customFormat="1" ht="12.75" thickBot="1" x14ac:dyDescent="0.25">
      <c r="A65" s="9" t="s">
        <v>21</v>
      </c>
      <c r="B65" s="354">
        <f>SUM(B66:B69)</f>
        <v>29973740</v>
      </c>
      <c r="C65" s="264"/>
      <c r="D65" s="284">
        <f>SUM(D66:D69)</f>
        <v>30464887</v>
      </c>
      <c r="E65" s="285">
        <v>491147</v>
      </c>
      <c r="F65" s="286">
        <f t="shared" si="17"/>
        <v>1.638590979971144E-2</v>
      </c>
      <c r="G65" s="287"/>
      <c r="H65" s="284">
        <f>SUM(H66:H69)</f>
        <v>29503356</v>
      </c>
      <c r="I65" s="285">
        <v>-470384</v>
      </c>
      <c r="J65" s="292">
        <f t="shared" ref="J65:J68" si="54">H65/B65-1</f>
        <v>-1.5693203450753868E-2</v>
      </c>
      <c r="L65" s="264"/>
      <c r="M65" s="15" t="s">
        <v>21</v>
      </c>
      <c r="N65" s="51">
        <v>29973740</v>
      </c>
      <c r="O65" s="279">
        <f>SUM(O66:O69)</f>
        <v>29781046</v>
      </c>
      <c r="P65" s="280">
        <f t="shared" si="1"/>
        <v>-192694</v>
      </c>
      <c r="Q65" s="345">
        <f t="shared" ref="Q65:Q68" si="55">O65/B65-1</f>
        <v>-6.4287606418151899E-3</v>
      </c>
      <c r="R65" s="282"/>
      <c r="S65" s="279">
        <f>SUM(S66:S69)</f>
        <v>29087257</v>
      </c>
      <c r="T65" s="343">
        <f t="shared" si="3"/>
        <v>-886483</v>
      </c>
      <c r="U65" s="346">
        <f t="shared" si="4"/>
        <v>-2.9575321598172222E-2</v>
      </c>
      <c r="W65" s="264"/>
      <c r="X65" s="15" t="s">
        <v>21</v>
      </c>
      <c r="Y65" s="22">
        <v>29973740</v>
      </c>
      <c r="Z65" s="284">
        <f>SUM(Z66:Z69)</f>
        <v>31400721</v>
      </c>
      <c r="AA65" s="285">
        <f t="shared" si="5"/>
        <v>1426981</v>
      </c>
      <c r="AB65" s="286">
        <f t="shared" si="6"/>
        <v>4.7607705945270862E-2</v>
      </c>
      <c r="AC65" s="287"/>
      <c r="AD65" s="284">
        <f>SUM(AD66:AD69)</f>
        <v>30836620</v>
      </c>
      <c r="AE65" s="285">
        <f t="shared" si="7"/>
        <v>862880</v>
      </c>
      <c r="AF65" s="288">
        <f t="shared" si="8"/>
        <v>2.8787865645061306E-2</v>
      </c>
      <c r="AH65" s="264"/>
      <c r="AI65" s="222">
        <v>29973740</v>
      </c>
      <c r="AJ65" s="269">
        <f>SUM(AJ66:AJ68)</f>
        <v>30353206</v>
      </c>
      <c r="AK65" s="293">
        <f t="shared" si="9"/>
        <v>379466</v>
      </c>
      <c r="AL65" s="271">
        <f t="shared" si="10"/>
        <v>1.2659948341448235E-2</v>
      </c>
      <c r="AM65" s="272"/>
      <c r="AN65" s="273">
        <f>SUM(AN66:AN68)</f>
        <v>29911948</v>
      </c>
      <c r="AO65" s="294">
        <f t="shared" si="11"/>
        <v>-61792</v>
      </c>
      <c r="AP65" s="271">
        <f t="shared" si="12"/>
        <v>-2.0615378661454908E-3</v>
      </c>
      <c r="AQ65" s="264"/>
      <c r="AR65" s="222">
        <v>29973740</v>
      </c>
      <c r="AS65" s="274">
        <f>SUM(AS66:AS68)</f>
        <v>30247576</v>
      </c>
      <c r="AT65" s="326">
        <f t="shared" ref="AT65:AT69" si="56">AS65-K65</f>
        <v>30247576</v>
      </c>
      <c r="AU65" s="276">
        <f t="shared" si="14"/>
        <v>9.1358635925979925E-3</v>
      </c>
      <c r="AV65" s="277"/>
      <c r="AW65" s="278">
        <f>SUM(AW66:AW68)</f>
        <v>29670644</v>
      </c>
      <c r="AX65" s="327">
        <f t="shared" ref="AX65:AX69" si="57">AW65-$B65</f>
        <v>-303096</v>
      </c>
      <c r="AY65" s="276">
        <f t="shared" si="16"/>
        <v>-1.0112051415672507E-2</v>
      </c>
    </row>
    <row r="66" spans="1:51" x14ac:dyDescent="0.2">
      <c r="A66" s="86" t="s">
        <v>7</v>
      </c>
      <c r="B66" s="234">
        <v>27843362</v>
      </c>
      <c r="D66" s="234">
        <v>28266831</v>
      </c>
      <c r="E66" s="27">
        <v>423469</v>
      </c>
      <c r="F66" s="161">
        <f t="shared" ref="F66:F125" si="58">D66/B66-1</f>
        <v>1.5208975123047308E-2</v>
      </c>
      <c r="H66" s="238">
        <v>28208706</v>
      </c>
      <c r="I66" s="27">
        <v>365344</v>
      </c>
      <c r="J66" s="178">
        <f t="shared" si="54"/>
        <v>1.3121403945399956E-2</v>
      </c>
      <c r="M66" s="1" t="s">
        <v>7</v>
      </c>
      <c r="N66" s="52">
        <v>27843362</v>
      </c>
      <c r="O66" s="246">
        <v>27657324</v>
      </c>
      <c r="P66" s="53">
        <f t="shared" si="1"/>
        <v>-186038</v>
      </c>
      <c r="Q66" s="165">
        <f t="shared" si="55"/>
        <v>-6.6815925461874981E-3</v>
      </c>
      <c r="S66" s="241">
        <v>27866941</v>
      </c>
      <c r="T66" s="75">
        <f t="shared" si="3"/>
        <v>23579</v>
      </c>
      <c r="U66" s="172">
        <f t="shared" si="4"/>
        <v>8.4684457286443582E-4</v>
      </c>
      <c r="X66" s="1" t="s">
        <v>7</v>
      </c>
      <c r="Y66" s="33">
        <v>27843362</v>
      </c>
      <c r="Z66" s="251">
        <v>28002665</v>
      </c>
      <c r="AA66" s="34">
        <f t="shared" si="5"/>
        <v>159303</v>
      </c>
      <c r="AB66" s="147">
        <f t="shared" si="6"/>
        <v>5.7213995924774164E-3</v>
      </c>
      <c r="AD66" s="253">
        <v>28341970</v>
      </c>
      <c r="AE66" s="34">
        <f t="shared" si="7"/>
        <v>498608</v>
      </c>
      <c r="AF66" s="156">
        <f t="shared" si="8"/>
        <v>1.7907607565494477E-2</v>
      </c>
      <c r="AI66" s="33">
        <v>27843362</v>
      </c>
      <c r="AJ66" s="224">
        <v>28155150</v>
      </c>
      <c r="AK66" s="196">
        <f t="shared" si="9"/>
        <v>311788</v>
      </c>
      <c r="AL66" s="197">
        <f t="shared" si="10"/>
        <v>1.1197929330516887E-2</v>
      </c>
      <c r="AM66" s="186"/>
      <c r="AN66" s="255">
        <v>28617298</v>
      </c>
      <c r="AO66" s="187">
        <f t="shared" si="11"/>
        <v>773936</v>
      </c>
      <c r="AP66" s="188">
        <f t="shared" si="12"/>
        <v>2.779606859257866E-2</v>
      </c>
      <c r="AR66" s="33">
        <v>27843362</v>
      </c>
      <c r="AS66" s="224">
        <v>28049520</v>
      </c>
      <c r="AT66" s="196">
        <f t="shared" si="56"/>
        <v>28049520</v>
      </c>
      <c r="AU66" s="197">
        <f t="shared" si="14"/>
        <v>7.4042064316801603E-3</v>
      </c>
      <c r="AV66" s="186"/>
      <c r="AW66" s="255">
        <v>28375994</v>
      </c>
      <c r="AX66" s="187">
        <f t="shared" si="57"/>
        <v>532632</v>
      </c>
      <c r="AY66" s="188">
        <f t="shared" si="16"/>
        <v>1.9129586434281975E-2</v>
      </c>
    </row>
    <row r="67" spans="1:51" x14ac:dyDescent="0.2">
      <c r="A67" s="25" t="s">
        <v>8</v>
      </c>
      <c r="B67" s="234">
        <v>1478484</v>
      </c>
      <c r="D67" s="234">
        <v>1477771</v>
      </c>
      <c r="E67" s="27">
        <v>-713</v>
      </c>
      <c r="F67" s="162">
        <f t="shared" si="58"/>
        <v>-4.8225073791807738E-4</v>
      </c>
      <c r="H67" s="238">
        <v>574365</v>
      </c>
      <c r="I67" s="27">
        <v>-904119</v>
      </c>
      <c r="J67" s="179">
        <f t="shared" si="54"/>
        <v>-0.61151760857743476</v>
      </c>
      <c r="M67" s="1" t="s">
        <v>8</v>
      </c>
      <c r="N67" s="52">
        <v>1478484</v>
      </c>
      <c r="O67" s="246">
        <v>1477771</v>
      </c>
      <c r="P67" s="53">
        <f t="shared" si="1"/>
        <v>-713</v>
      </c>
      <c r="Q67" s="165">
        <f t="shared" si="55"/>
        <v>-4.8225073791807738E-4</v>
      </c>
      <c r="S67" s="241">
        <v>574365</v>
      </c>
      <c r="T67" s="75">
        <f t="shared" si="3"/>
        <v>-904119</v>
      </c>
      <c r="U67" s="173">
        <f t="shared" si="4"/>
        <v>-0.61151760857743476</v>
      </c>
      <c r="X67" s="1" t="s">
        <v>8</v>
      </c>
      <c r="Y67" s="33">
        <v>1478484</v>
      </c>
      <c r="Z67" s="251">
        <v>1477771</v>
      </c>
      <c r="AA67" s="34">
        <f t="shared" si="5"/>
        <v>-713</v>
      </c>
      <c r="AB67" s="148">
        <f t="shared" si="6"/>
        <v>-4.8225073791807738E-4</v>
      </c>
      <c r="AD67" s="253">
        <v>574365</v>
      </c>
      <c r="AE67" s="34">
        <f t="shared" si="7"/>
        <v>-904119</v>
      </c>
      <c r="AF67" s="158">
        <f t="shared" si="8"/>
        <v>-0.61151760857743476</v>
      </c>
      <c r="AI67" s="33">
        <v>1478484</v>
      </c>
      <c r="AJ67" s="224">
        <v>1477771</v>
      </c>
      <c r="AK67" s="196">
        <f t="shared" si="9"/>
        <v>-713</v>
      </c>
      <c r="AL67" s="197">
        <f t="shared" si="10"/>
        <v>-4.8225073791807738E-4</v>
      </c>
      <c r="AM67" s="186"/>
      <c r="AN67" s="255">
        <v>574365</v>
      </c>
      <c r="AO67" s="187">
        <f t="shared" si="11"/>
        <v>-904119</v>
      </c>
      <c r="AP67" s="185">
        <f t="shared" si="12"/>
        <v>-0.61151760857743476</v>
      </c>
      <c r="AR67" s="33">
        <v>1478484</v>
      </c>
      <c r="AS67" s="224">
        <v>1477771</v>
      </c>
      <c r="AT67" s="196">
        <f t="shared" si="56"/>
        <v>1477771</v>
      </c>
      <c r="AU67" s="197">
        <f t="shared" si="14"/>
        <v>-4.8225073791807738E-4</v>
      </c>
      <c r="AV67" s="186"/>
      <c r="AW67" s="255">
        <v>574365</v>
      </c>
      <c r="AX67" s="187">
        <f t="shared" si="57"/>
        <v>-904119</v>
      </c>
      <c r="AY67" s="185">
        <f t="shared" si="16"/>
        <v>-0.61151760857743476</v>
      </c>
    </row>
    <row r="68" spans="1:51" x14ac:dyDescent="0.2">
      <c r="A68" s="25" t="s">
        <v>9</v>
      </c>
      <c r="B68" s="234">
        <v>651894</v>
      </c>
      <c r="D68" s="234">
        <v>720285</v>
      </c>
      <c r="E68" s="27">
        <v>68391</v>
      </c>
      <c r="F68" s="161">
        <f t="shared" si="58"/>
        <v>0.1049112278990143</v>
      </c>
      <c r="H68" s="238">
        <v>720285</v>
      </c>
      <c r="I68" s="27">
        <v>68391</v>
      </c>
      <c r="J68" s="178">
        <f t="shared" si="54"/>
        <v>0.1049112278990143</v>
      </c>
      <c r="M68" s="1" t="s">
        <v>9</v>
      </c>
      <c r="N68" s="52">
        <v>651894</v>
      </c>
      <c r="O68" s="246">
        <v>645951</v>
      </c>
      <c r="P68" s="53">
        <f t="shared" si="1"/>
        <v>-5943</v>
      </c>
      <c r="Q68" s="165">
        <f t="shared" si="55"/>
        <v>-9.1165128072968615E-3</v>
      </c>
      <c r="S68" s="241">
        <v>645951</v>
      </c>
      <c r="T68" s="75">
        <f t="shared" si="3"/>
        <v>-5943</v>
      </c>
      <c r="U68" s="173">
        <f t="shared" si="4"/>
        <v>-9.1165128072968615E-3</v>
      </c>
      <c r="X68" s="1" t="s">
        <v>9</v>
      </c>
      <c r="Y68" s="33">
        <v>651894</v>
      </c>
      <c r="Z68" s="251">
        <v>720285</v>
      </c>
      <c r="AA68" s="34">
        <f t="shared" si="5"/>
        <v>68391</v>
      </c>
      <c r="AB68" s="147">
        <f t="shared" si="6"/>
        <v>0.1049112278990143</v>
      </c>
      <c r="AD68" s="253">
        <v>720285</v>
      </c>
      <c r="AE68" s="34">
        <f t="shared" si="7"/>
        <v>68391</v>
      </c>
      <c r="AF68" s="156">
        <f t="shared" si="8"/>
        <v>0.1049112278990143</v>
      </c>
      <c r="AI68" s="33">
        <v>651894</v>
      </c>
      <c r="AJ68" s="224">
        <v>720285</v>
      </c>
      <c r="AK68" s="196">
        <f t="shared" si="9"/>
        <v>68391</v>
      </c>
      <c r="AL68" s="197">
        <f t="shared" si="10"/>
        <v>0.1049112278990143</v>
      </c>
      <c r="AM68" s="186"/>
      <c r="AN68" s="255">
        <v>720285</v>
      </c>
      <c r="AO68" s="187">
        <f t="shared" ref="AO68:AO129" si="59">AN68-$B68</f>
        <v>68391</v>
      </c>
      <c r="AP68" s="185">
        <f t="shared" si="12"/>
        <v>0.1049112278990143</v>
      </c>
      <c r="AR68" s="33">
        <v>651894</v>
      </c>
      <c r="AS68" s="224">
        <v>720285</v>
      </c>
      <c r="AT68" s="196">
        <f t="shared" si="56"/>
        <v>720285</v>
      </c>
      <c r="AU68" s="197">
        <f t="shared" si="14"/>
        <v>0.1049112278990143</v>
      </c>
      <c r="AV68" s="186"/>
      <c r="AW68" s="255">
        <v>720285</v>
      </c>
      <c r="AX68" s="187">
        <f t="shared" si="57"/>
        <v>68391</v>
      </c>
      <c r="AY68" s="185">
        <f t="shared" si="16"/>
        <v>0.1049112278990143</v>
      </c>
    </row>
    <row r="69" spans="1:51" ht="12.75" thickBot="1" x14ac:dyDescent="0.25">
      <c r="A69" s="39" t="s">
        <v>37</v>
      </c>
      <c r="B69" s="235">
        <v>0</v>
      </c>
      <c r="D69" s="235">
        <v>0</v>
      </c>
      <c r="E69" s="41">
        <v>0</v>
      </c>
      <c r="F69" s="163">
        <v>0</v>
      </c>
      <c r="H69" s="239">
        <v>0</v>
      </c>
      <c r="I69" s="41">
        <v>0</v>
      </c>
      <c r="J69" s="180">
        <v>0</v>
      </c>
      <c r="N69" s="55">
        <v>0</v>
      </c>
      <c r="O69" s="247">
        <v>0</v>
      </c>
      <c r="P69" s="56">
        <f t="shared" ref="P69:P129" si="60">O69-$B69</f>
        <v>0</v>
      </c>
      <c r="Q69" s="166">
        <v>0</v>
      </c>
      <c r="S69" s="242">
        <v>0</v>
      </c>
      <c r="T69" s="79">
        <f t="shared" ref="T69:T129" si="61">S69-$B69</f>
        <v>0</v>
      </c>
      <c r="U69" s="174">
        <v>0</v>
      </c>
      <c r="X69" s="1" t="s">
        <v>37</v>
      </c>
      <c r="Y69" s="47">
        <v>0</v>
      </c>
      <c r="Z69" s="252">
        <v>1200000</v>
      </c>
      <c r="AA69" s="48">
        <f t="shared" ref="AA69:AA129" si="62">Z69-$B69</f>
        <v>1200000</v>
      </c>
      <c r="AB69" s="149"/>
      <c r="AD69" s="254">
        <v>1200000</v>
      </c>
      <c r="AE69" s="48">
        <f t="shared" ref="AE69:AE129" si="63">AD69-$B69</f>
        <v>1200000</v>
      </c>
      <c r="AF69" s="157"/>
      <c r="AI69" s="47">
        <v>0</v>
      </c>
      <c r="AJ69" s="225">
        <v>0</v>
      </c>
      <c r="AK69" s="48">
        <f t="shared" ref="AK69:AK129" si="64">AJ69-B69</f>
        <v>0</v>
      </c>
      <c r="AL69" s="192">
        <v>0</v>
      </c>
      <c r="AM69" s="186"/>
      <c r="AN69" s="256">
        <v>0</v>
      </c>
      <c r="AO69" s="48">
        <f t="shared" si="59"/>
        <v>0</v>
      </c>
      <c r="AP69" s="192">
        <v>0</v>
      </c>
      <c r="AR69" s="47">
        <v>0</v>
      </c>
      <c r="AS69" s="225">
        <v>1200000</v>
      </c>
      <c r="AT69" s="48">
        <f t="shared" si="56"/>
        <v>1200000</v>
      </c>
      <c r="AU69" s="192"/>
      <c r="AV69" s="186"/>
      <c r="AW69" s="256">
        <v>1200000</v>
      </c>
      <c r="AX69" s="48">
        <f t="shared" si="57"/>
        <v>1200000</v>
      </c>
      <c r="AY69" s="192"/>
    </row>
    <row r="70" spans="1:51" ht="12.75" thickBot="1" x14ac:dyDescent="0.25">
      <c r="E70" s="4"/>
      <c r="I70" s="4"/>
      <c r="T70" s="2"/>
      <c r="AJ70" s="226"/>
      <c r="AK70" s="193"/>
      <c r="AL70" s="194"/>
      <c r="AM70" s="186"/>
      <c r="AN70" s="226"/>
      <c r="AO70" s="195"/>
      <c r="AP70" s="194"/>
      <c r="AS70" s="226"/>
      <c r="AT70" s="193"/>
      <c r="AU70" s="194"/>
      <c r="AV70" s="186"/>
      <c r="AW70" s="226"/>
      <c r="AX70" s="195"/>
      <c r="AY70" s="194"/>
    </row>
    <row r="71" spans="1:51" s="15" customFormat="1" ht="12.75" thickBot="1" x14ac:dyDescent="0.25">
      <c r="A71" s="9" t="s">
        <v>22</v>
      </c>
      <c r="B71" s="354">
        <f>SUM(B72:B75)</f>
        <v>15716113</v>
      </c>
      <c r="C71" s="264"/>
      <c r="D71" s="284">
        <f>SUM(D72:D75)</f>
        <v>15647298</v>
      </c>
      <c r="E71" s="285">
        <v>-68815</v>
      </c>
      <c r="F71" s="291">
        <f t="shared" si="58"/>
        <v>-4.3786272089033629E-3</v>
      </c>
      <c r="G71" s="287"/>
      <c r="H71" s="284">
        <f>SUM(H72:H75)</f>
        <v>15638237</v>
      </c>
      <c r="I71" s="285">
        <v>-77876</v>
      </c>
      <c r="J71" s="292">
        <f t="shared" ref="J71:J74" si="65">H71/B71-1</f>
        <v>-4.9551692584546281E-3</v>
      </c>
      <c r="L71" s="264"/>
      <c r="M71" s="15" t="s">
        <v>22</v>
      </c>
      <c r="N71" s="51">
        <v>15716113</v>
      </c>
      <c r="O71" s="279">
        <f>SUM(O72:O75)</f>
        <v>15323418</v>
      </c>
      <c r="P71" s="280">
        <f t="shared" si="60"/>
        <v>-392695</v>
      </c>
      <c r="Q71" s="345">
        <f t="shared" ref="Q71:Q74" si="66">O71/B71-1</f>
        <v>-2.4986776310401915E-2</v>
      </c>
      <c r="R71" s="282"/>
      <c r="S71" s="279">
        <f>SUM(S72:S75)</f>
        <v>15444916</v>
      </c>
      <c r="T71" s="343">
        <f t="shared" si="61"/>
        <v>-271197</v>
      </c>
      <c r="U71" s="346">
        <f t="shared" ref="U71:U129" si="67">S71/B71-1</f>
        <v>-1.7255984351855935E-2</v>
      </c>
      <c r="W71" s="264"/>
      <c r="X71" s="15" t="s">
        <v>22</v>
      </c>
      <c r="Y71" s="22">
        <v>15716113</v>
      </c>
      <c r="Z71" s="284">
        <f>SUM(Z72:Z75)</f>
        <v>15466264</v>
      </c>
      <c r="AA71" s="285">
        <f t="shared" si="62"/>
        <v>-249849</v>
      </c>
      <c r="AB71" s="291">
        <f t="shared" ref="AB71:AB132" si="68">Z71/B71-1</f>
        <v>-1.589763321248705E-2</v>
      </c>
      <c r="AC71" s="287"/>
      <c r="AD71" s="284">
        <f>SUM(AD72:AD75)</f>
        <v>15680452</v>
      </c>
      <c r="AE71" s="285">
        <f t="shared" si="63"/>
        <v>-35661</v>
      </c>
      <c r="AF71" s="292">
        <f t="shared" ref="AF71:AF132" si="69">AD71/B71-1</f>
        <v>-2.2690725117591182E-3</v>
      </c>
      <c r="AH71" s="264"/>
      <c r="AI71" s="222">
        <v>15716113</v>
      </c>
      <c r="AJ71" s="269">
        <f>SUM(AJ72:AJ75)</f>
        <v>15524738</v>
      </c>
      <c r="AK71" s="293">
        <f t="shared" si="64"/>
        <v>-191375</v>
      </c>
      <c r="AL71" s="271">
        <f t="shared" ref="AL71:AL132" si="70">AJ71/B71-1</f>
        <v>-1.2176993128008129E-2</v>
      </c>
      <c r="AM71" s="272"/>
      <c r="AN71" s="269">
        <f>SUM(AN72:AN75)</f>
        <v>15791866</v>
      </c>
      <c r="AO71" s="294">
        <f t="shared" si="59"/>
        <v>75753</v>
      </c>
      <c r="AP71" s="271">
        <f t="shared" ref="AP71:AP132" si="71">AN71/B71-1</f>
        <v>4.8200849663018186E-3</v>
      </c>
      <c r="AQ71" s="264"/>
      <c r="AR71" s="222">
        <v>15716113</v>
      </c>
      <c r="AS71" s="274">
        <f>SUM(AS72:AS75)</f>
        <v>15473368</v>
      </c>
      <c r="AT71" s="326">
        <f t="shared" ref="AT71:AT75" si="72">AS71-K71</f>
        <v>15473368</v>
      </c>
      <c r="AU71" s="276">
        <f t="shared" ref="AU69:AU132" si="73">AS71/B71-1</f>
        <v>-1.5445613046941031E-2</v>
      </c>
      <c r="AV71" s="277"/>
      <c r="AW71" s="274">
        <f>SUM(AW72:AW75)</f>
        <v>15685577</v>
      </c>
      <c r="AX71" s="327">
        <f t="shared" ref="AX71:AX75" si="74">AW71-$B71</f>
        <v>-30536</v>
      </c>
      <c r="AY71" s="276">
        <f t="shared" ref="AY69:AY132" si="75">AW71/B71-1</f>
        <v>-1.9429740674427043E-3</v>
      </c>
    </row>
    <row r="72" spans="1:51" x14ac:dyDescent="0.2">
      <c r="A72" s="25" t="s">
        <v>7</v>
      </c>
      <c r="B72" s="234">
        <v>13453989</v>
      </c>
      <c r="D72" s="234">
        <v>13816330</v>
      </c>
      <c r="E72" s="27">
        <v>362341</v>
      </c>
      <c r="F72" s="161">
        <f t="shared" si="58"/>
        <v>2.6931863850936599E-2</v>
      </c>
      <c r="H72" s="238">
        <v>13810894</v>
      </c>
      <c r="I72" s="27">
        <v>356905</v>
      </c>
      <c r="J72" s="178">
        <f t="shared" si="65"/>
        <v>2.6527820113425138E-2</v>
      </c>
      <c r="M72" s="1" t="s">
        <v>7</v>
      </c>
      <c r="N72" s="52">
        <v>13453989</v>
      </c>
      <c r="O72" s="246">
        <v>13518422</v>
      </c>
      <c r="P72" s="53">
        <f t="shared" si="60"/>
        <v>64433</v>
      </c>
      <c r="Q72" s="164">
        <f t="shared" si="66"/>
        <v>4.789137258845777E-3</v>
      </c>
      <c r="S72" s="241">
        <v>13643545</v>
      </c>
      <c r="T72" s="75">
        <f t="shared" si="61"/>
        <v>189556</v>
      </c>
      <c r="U72" s="172">
        <f t="shared" si="67"/>
        <v>1.408920432445715E-2</v>
      </c>
      <c r="X72" s="1" t="s">
        <v>7</v>
      </c>
      <c r="Y72" s="33">
        <v>13453989</v>
      </c>
      <c r="Z72" s="251">
        <v>13635296</v>
      </c>
      <c r="AA72" s="34">
        <f t="shared" si="62"/>
        <v>181307</v>
      </c>
      <c r="AB72" s="147">
        <f t="shared" si="68"/>
        <v>1.3476077615345083E-2</v>
      </c>
      <c r="AD72" s="253">
        <v>13853109</v>
      </c>
      <c r="AE72" s="34">
        <f t="shared" si="63"/>
        <v>399120</v>
      </c>
      <c r="AF72" s="156">
        <f t="shared" si="69"/>
        <v>2.9665551235399379E-2</v>
      </c>
      <c r="AI72" s="33">
        <v>13453989</v>
      </c>
      <c r="AJ72" s="224">
        <v>13693770</v>
      </c>
      <c r="AK72" s="196">
        <f t="shared" si="64"/>
        <v>239781</v>
      </c>
      <c r="AL72" s="197">
        <f t="shared" si="70"/>
        <v>1.7822297907334361E-2</v>
      </c>
      <c r="AM72" s="186"/>
      <c r="AN72" s="255">
        <v>13964523</v>
      </c>
      <c r="AO72" s="187">
        <f t="shared" si="59"/>
        <v>510534</v>
      </c>
      <c r="AP72" s="188">
        <f t="shared" si="71"/>
        <v>3.7946663996826446E-2</v>
      </c>
      <c r="AR72" s="33">
        <v>13453989</v>
      </c>
      <c r="AS72" s="224">
        <v>13642400</v>
      </c>
      <c r="AT72" s="196">
        <f t="shared" si="72"/>
        <v>13642400</v>
      </c>
      <c r="AU72" s="197">
        <f t="shared" si="73"/>
        <v>1.4004099453329477E-2</v>
      </c>
      <c r="AV72" s="186"/>
      <c r="AW72" s="255">
        <v>13858234</v>
      </c>
      <c r="AX72" s="187">
        <f t="shared" si="74"/>
        <v>404245</v>
      </c>
      <c r="AY72" s="188">
        <f t="shared" si="75"/>
        <v>3.0046479152019634E-2</v>
      </c>
    </row>
    <row r="73" spans="1:51" x14ac:dyDescent="0.2">
      <c r="A73" s="25" t="s">
        <v>8</v>
      </c>
      <c r="B73" s="234">
        <v>2024537</v>
      </c>
      <c r="D73" s="234">
        <v>1579307</v>
      </c>
      <c r="E73" s="27">
        <v>-445230</v>
      </c>
      <c r="F73" s="162">
        <f t="shared" si="58"/>
        <v>-0.21991694891226987</v>
      </c>
      <c r="H73" s="238">
        <v>1575682</v>
      </c>
      <c r="I73" s="27">
        <v>-448855</v>
      </c>
      <c r="J73" s="179">
        <f t="shared" si="65"/>
        <v>-0.22170748176002708</v>
      </c>
      <c r="M73" s="1" t="s">
        <v>8</v>
      </c>
      <c r="N73" s="52">
        <v>2024537</v>
      </c>
      <c r="O73" s="246">
        <v>1579307</v>
      </c>
      <c r="P73" s="53">
        <f t="shared" si="60"/>
        <v>-445230</v>
      </c>
      <c r="Q73" s="165">
        <f t="shared" si="66"/>
        <v>-0.21991694891226987</v>
      </c>
      <c r="S73" s="241">
        <v>1575682</v>
      </c>
      <c r="T73" s="75">
        <f t="shared" si="61"/>
        <v>-448855</v>
      </c>
      <c r="U73" s="173">
        <f t="shared" si="67"/>
        <v>-0.22170748176002708</v>
      </c>
      <c r="X73" s="1" t="s">
        <v>8</v>
      </c>
      <c r="Y73" s="33">
        <v>2024537</v>
      </c>
      <c r="Z73" s="251">
        <v>1579307</v>
      </c>
      <c r="AA73" s="34">
        <f t="shared" si="62"/>
        <v>-445230</v>
      </c>
      <c r="AB73" s="148">
        <f t="shared" si="68"/>
        <v>-0.21991694891226987</v>
      </c>
      <c r="AD73" s="253">
        <v>1575682</v>
      </c>
      <c r="AE73" s="34">
        <f t="shared" si="63"/>
        <v>-448855</v>
      </c>
      <c r="AF73" s="158">
        <f t="shared" si="69"/>
        <v>-0.22170748176002708</v>
      </c>
      <c r="AI73" s="33">
        <v>2024537</v>
      </c>
      <c r="AJ73" s="224">
        <v>1579307</v>
      </c>
      <c r="AK73" s="196">
        <f t="shared" si="64"/>
        <v>-445230</v>
      </c>
      <c r="AL73" s="197">
        <f t="shared" si="70"/>
        <v>-0.21991694891226987</v>
      </c>
      <c r="AM73" s="186"/>
      <c r="AN73" s="255">
        <v>1575682</v>
      </c>
      <c r="AO73" s="187">
        <f t="shared" si="59"/>
        <v>-448855</v>
      </c>
      <c r="AP73" s="185">
        <f t="shared" si="71"/>
        <v>-0.22170748176002708</v>
      </c>
      <c r="AR73" s="33">
        <v>2024537</v>
      </c>
      <c r="AS73" s="224">
        <v>1579307</v>
      </c>
      <c r="AT73" s="196">
        <f t="shared" si="72"/>
        <v>1579307</v>
      </c>
      <c r="AU73" s="197">
        <f t="shared" si="73"/>
        <v>-0.21991694891226987</v>
      </c>
      <c r="AV73" s="186"/>
      <c r="AW73" s="255">
        <v>1575682</v>
      </c>
      <c r="AX73" s="187">
        <f t="shared" si="74"/>
        <v>-448855</v>
      </c>
      <c r="AY73" s="185">
        <f t="shared" si="75"/>
        <v>-0.22170748176002708</v>
      </c>
    </row>
    <row r="74" spans="1:51" x14ac:dyDescent="0.2">
      <c r="A74" s="25" t="s">
        <v>9</v>
      </c>
      <c r="B74" s="234">
        <v>237587</v>
      </c>
      <c r="D74" s="234">
        <v>251661</v>
      </c>
      <c r="E74" s="27">
        <v>14074</v>
      </c>
      <c r="F74" s="161">
        <f t="shared" si="58"/>
        <v>5.9237247829216244E-2</v>
      </c>
      <c r="H74" s="238">
        <v>251661</v>
      </c>
      <c r="I74" s="27">
        <v>14074</v>
      </c>
      <c r="J74" s="178">
        <f t="shared" si="65"/>
        <v>5.9237247829216244E-2</v>
      </c>
      <c r="M74" s="1" t="s">
        <v>9</v>
      </c>
      <c r="N74" s="52">
        <v>237587</v>
      </c>
      <c r="O74" s="246">
        <v>225689</v>
      </c>
      <c r="P74" s="53">
        <f t="shared" si="60"/>
        <v>-11898</v>
      </c>
      <c r="Q74" s="165">
        <f t="shared" si="66"/>
        <v>-5.0078497560893442E-2</v>
      </c>
      <c r="S74" s="241">
        <v>225689</v>
      </c>
      <c r="T74" s="75">
        <f t="shared" si="61"/>
        <v>-11898</v>
      </c>
      <c r="U74" s="173">
        <f t="shared" si="67"/>
        <v>-5.0078497560893442E-2</v>
      </c>
      <c r="X74" s="1" t="s">
        <v>9</v>
      </c>
      <c r="Y74" s="33">
        <v>237587</v>
      </c>
      <c r="Z74" s="251">
        <v>251661</v>
      </c>
      <c r="AA74" s="34">
        <f t="shared" si="62"/>
        <v>14074</v>
      </c>
      <c r="AB74" s="147">
        <f t="shared" si="68"/>
        <v>5.9237247829216244E-2</v>
      </c>
      <c r="AD74" s="253">
        <v>251661</v>
      </c>
      <c r="AE74" s="34">
        <f t="shared" si="63"/>
        <v>14074</v>
      </c>
      <c r="AF74" s="156">
        <f t="shared" si="69"/>
        <v>5.9237247829216244E-2</v>
      </c>
      <c r="AI74" s="33">
        <v>237587</v>
      </c>
      <c r="AJ74" s="224">
        <v>251661</v>
      </c>
      <c r="AK74" s="196">
        <f t="shared" si="64"/>
        <v>14074</v>
      </c>
      <c r="AL74" s="197">
        <f t="shared" si="70"/>
        <v>5.9237247829216244E-2</v>
      </c>
      <c r="AM74" s="186"/>
      <c r="AN74" s="255">
        <v>251661</v>
      </c>
      <c r="AO74" s="187">
        <f t="shared" si="59"/>
        <v>14074</v>
      </c>
      <c r="AP74" s="185">
        <f t="shared" si="71"/>
        <v>5.9237247829216244E-2</v>
      </c>
      <c r="AR74" s="33">
        <v>237587</v>
      </c>
      <c r="AS74" s="224">
        <v>251661</v>
      </c>
      <c r="AT74" s="196">
        <f t="shared" si="72"/>
        <v>251661</v>
      </c>
      <c r="AU74" s="197">
        <f t="shared" si="73"/>
        <v>5.9237247829216244E-2</v>
      </c>
      <c r="AV74" s="186"/>
      <c r="AW74" s="255">
        <v>251661</v>
      </c>
      <c r="AX74" s="187">
        <f t="shared" si="74"/>
        <v>14074</v>
      </c>
      <c r="AY74" s="185">
        <f t="shared" si="75"/>
        <v>5.9237247829216244E-2</v>
      </c>
    </row>
    <row r="75" spans="1:51" ht="12.75" thickBot="1" x14ac:dyDescent="0.25">
      <c r="A75" s="39" t="s">
        <v>37</v>
      </c>
      <c r="B75" s="235">
        <v>0</v>
      </c>
      <c r="D75" s="235">
        <v>0</v>
      </c>
      <c r="E75" s="41">
        <v>0</v>
      </c>
      <c r="F75" s="163">
        <v>0</v>
      </c>
      <c r="H75" s="239">
        <v>0</v>
      </c>
      <c r="I75" s="41">
        <v>0</v>
      </c>
      <c r="J75" s="180">
        <v>0</v>
      </c>
      <c r="N75" s="55">
        <v>0</v>
      </c>
      <c r="O75" s="247">
        <v>0</v>
      </c>
      <c r="P75" s="56">
        <f t="shared" si="60"/>
        <v>0</v>
      </c>
      <c r="Q75" s="166">
        <v>0</v>
      </c>
      <c r="S75" s="242">
        <v>0</v>
      </c>
      <c r="T75" s="79">
        <f t="shared" si="61"/>
        <v>0</v>
      </c>
      <c r="U75" s="174">
        <v>0</v>
      </c>
      <c r="X75" s="1" t="s">
        <v>37</v>
      </c>
      <c r="Y75" s="47">
        <v>0</v>
      </c>
      <c r="Z75" s="252">
        <v>0</v>
      </c>
      <c r="AA75" s="48">
        <f t="shared" si="62"/>
        <v>0</v>
      </c>
      <c r="AB75" s="149">
        <v>0</v>
      </c>
      <c r="AD75" s="254">
        <v>0</v>
      </c>
      <c r="AE75" s="48">
        <f t="shared" si="63"/>
        <v>0</v>
      </c>
      <c r="AF75" s="157">
        <v>0</v>
      </c>
      <c r="AI75" s="47">
        <v>0</v>
      </c>
      <c r="AJ75" s="225">
        <v>0</v>
      </c>
      <c r="AK75" s="199">
        <f t="shared" si="64"/>
        <v>0</v>
      </c>
      <c r="AL75" s="190">
        <v>0</v>
      </c>
      <c r="AM75" s="186"/>
      <c r="AN75" s="256">
        <v>0</v>
      </c>
      <c r="AO75" s="191">
        <f t="shared" si="59"/>
        <v>0</v>
      </c>
      <c r="AP75" s="192">
        <v>0</v>
      </c>
      <c r="AR75" s="47">
        <v>0</v>
      </c>
      <c r="AS75" s="225"/>
      <c r="AT75" s="199">
        <f t="shared" si="72"/>
        <v>0</v>
      </c>
      <c r="AU75" s="190">
        <v>0</v>
      </c>
      <c r="AV75" s="186"/>
      <c r="AW75" s="256"/>
      <c r="AX75" s="191">
        <f t="shared" si="74"/>
        <v>0</v>
      </c>
      <c r="AY75" s="192">
        <v>0</v>
      </c>
    </row>
    <row r="76" spans="1:51" ht="12.75" thickBot="1" x14ac:dyDescent="0.25">
      <c r="E76" s="4"/>
      <c r="I76" s="4"/>
      <c r="T76" s="2"/>
      <c r="AJ76" s="226"/>
      <c r="AK76" s="193"/>
      <c r="AL76" s="194"/>
      <c r="AM76" s="186"/>
      <c r="AN76" s="226"/>
      <c r="AO76" s="195"/>
      <c r="AP76" s="194"/>
      <c r="AS76" s="226"/>
      <c r="AT76" s="193"/>
      <c r="AU76" s="194"/>
      <c r="AV76" s="186"/>
      <c r="AW76" s="226"/>
      <c r="AX76" s="195"/>
      <c r="AY76" s="194"/>
    </row>
    <row r="77" spans="1:51" s="15" customFormat="1" ht="12.75" thickBot="1" x14ac:dyDescent="0.25">
      <c r="A77" s="9" t="s">
        <v>23</v>
      </c>
      <c r="B77" s="354">
        <f>SUM(B78:B81)</f>
        <v>57873015</v>
      </c>
      <c r="C77" s="264"/>
      <c r="D77" s="284">
        <f>SUM(D78:D81)</f>
        <v>47943585</v>
      </c>
      <c r="E77" s="285">
        <v>745570</v>
      </c>
      <c r="F77" s="286">
        <f t="shared" si="58"/>
        <v>-0.1715727096644265</v>
      </c>
      <c r="G77" s="287"/>
      <c r="H77" s="284">
        <f>SUM(H78:H81)</f>
        <v>46801283</v>
      </c>
      <c r="I77" s="285">
        <v>-396732</v>
      </c>
      <c r="J77" s="292">
        <f t="shared" ref="J77:J81" si="76">H77/B77-1</f>
        <v>-0.19131078621011888</v>
      </c>
      <c r="L77" s="264"/>
      <c r="M77" s="15" t="s">
        <v>23</v>
      </c>
      <c r="N77" s="51">
        <v>47198015</v>
      </c>
      <c r="O77" s="279">
        <f>SUM(O78:O81)</f>
        <v>46944092</v>
      </c>
      <c r="P77" s="280">
        <f t="shared" si="60"/>
        <v>-10928923</v>
      </c>
      <c r="Q77" s="345">
        <f t="shared" ref="Q77:Q81" si="77">O77/B77-1</f>
        <v>-0.18884315945868724</v>
      </c>
      <c r="R77" s="282"/>
      <c r="S77" s="279">
        <f>SUM(S78:S81)</f>
        <v>46196184</v>
      </c>
      <c r="T77" s="343">
        <f t="shared" si="61"/>
        <v>-11676831</v>
      </c>
      <c r="U77" s="346">
        <f t="shared" si="67"/>
        <v>-0.20176641911605953</v>
      </c>
      <c r="W77" s="264"/>
      <c r="X77" s="15" t="s">
        <v>23</v>
      </c>
      <c r="Y77" s="22">
        <v>57873015</v>
      </c>
      <c r="Z77" s="284">
        <f>SUM(Z78:Z81)</f>
        <v>47552127</v>
      </c>
      <c r="AA77" s="285">
        <f t="shared" si="62"/>
        <v>-10320888</v>
      </c>
      <c r="AB77" s="291">
        <f t="shared" si="68"/>
        <v>-0.1783367947911475</v>
      </c>
      <c r="AC77" s="287"/>
      <c r="AD77" s="284">
        <f>SUM(AD78:AD81)</f>
        <v>46996607</v>
      </c>
      <c r="AE77" s="285">
        <f t="shared" si="63"/>
        <v>-10876408</v>
      </c>
      <c r="AF77" s="292">
        <f t="shared" si="69"/>
        <v>-0.18793574172695171</v>
      </c>
      <c r="AH77" s="264"/>
      <c r="AI77" s="222">
        <v>57873015</v>
      </c>
      <c r="AJ77" s="340">
        <f>SUM(AJ78:AJ81)</f>
        <v>47776066</v>
      </c>
      <c r="AK77" s="270">
        <f t="shared" si="64"/>
        <v>-10096949</v>
      </c>
      <c r="AL77" s="271">
        <f t="shared" si="70"/>
        <v>-0.17446730570370317</v>
      </c>
      <c r="AM77" s="272"/>
      <c r="AN77" s="340">
        <f>SUM(AN78:AN81)</f>
        <v>47401275</v>
      </c>
      <c r="AO77" s="341">
        <f t="shared" si="59"/>
        <v>-10471740</v>
      </c>
      <c r="AP77" s="271">
        <f t="shared" si="71"/>
        <v>-0.18094339823145555</v>
      </c>
      <c r="AQ77" s="264"/>
      <c r="AR77" s="222">
        <v>57873015</v>
      </c>
      <c r="AS77" s="329">
        <f>SUM(AS78:AS81)</f>
        <v>47620464</v>
      </c>
      <c r="AT77" s="275">
        <f t="shared" ref="AT77:AT81" si="78">AS77-K77</f>
        <v>47620464</v>
      </c>
      <c r="AU77" s="276">
        <f t="shared" si="73"/>
        <v>-0.17715598539319233</v>
      </c>
      <c r="AV77" s="277"/>
      <c r="AW77" s="329">
        <f>SUM(AW78:AW81)</f>
        <v>47046231</v>
      </c>
      <c r="AX77" s="330">
        <f t="shared" ref="AX77:AX81" si="79">AW77-$B77</f>
        <v>-10826784</v>
      </c>
      <c r="AY77" s="276">
        <f t="shared" si="75"/>
        <v>-0.18707827819234923</v>
      </c>
    </row>
    <row r="78" spans="1:51" x14ac:dyDescent="0.2">
      <c r="A78" s="25" t="s">
        <v>7</v>
      </c>
      <c r="B78" s="234">
        <v>41018966</v>
      </c>
      <c r="D78" s="234">
        <v>41649694</v>
      </c>
      <c r="E78" s="27">
        <v>630728</v>
      </c>
      <c r="F78" s="161">
        <f t="shared" si="58"/>
        <v>1.5376496813693352E-2</v>
      </c>
      <c r="H78" s="238">
        <v>41565145</v>
      </c>
      <c r="I78" s="27">
        <v>546179</v>
      </c>
      <c r="J78" s="178">
        <f t="shared" si="76"/>
        <v>1.3315279570918381E-2</v>
      </c>
      <c r="M78" s="1" t="s">
        <v>7</v>
      </c>
      <c r="N78" s="52">
        <v>41018966</v>
      </c>
      <c r="O78" s="246">
        <v>40751678</v>
      </c>
      <c r="P78" s="53">
        <f t="shared" si="60"/>
        <v>-267288</v>
      </c>
      <c r="Q78" s="165">
        <f t="shared" si="77"/>
        <v>-6.5162052110235846E-3</v>
      </c>
      <c r="S78" s="241">
        <v>41061523</v>
      </c>
      <c r="T78" s="75">
        <f t="shared" si="61"/>
        <v>42557</v>
      </c>
      <c r="U78" s="172">
        <f t="shared" si="67"/>
        <v>1.0374956794376722E-3</v>
      </c>
      <c r="X78" s="1" t="s">
        <v>7</v>
      </c>
      <c r="Y78" s="33">
        <v>41018966</v>
      </c>
      <c r="Z78" s="251">
        <v>41258236</v>
      </c>
      <c r="AA78" s="34">
        <f t="shared" si="62"/>
        <v>239270</v>
      </c>
      <c r="AB78" s="147">
        <f t="shared" si="68"/>
        <v>5.8331553262458424E-3</v>
      </c>
      <c r="AD78" s="253">
        <v>41760469</v>
      </c>
      <c r="AE78" s="34">
        <f t="shared" si="63"/>
        <v>741503</v>
      </c>
      <c r="AF78" s="156">
        <f t="shared" si="69"/>
        <v>1.8077076833189709E-2</v>
      </c>
      <c r="AI78" s="33">
        <v>41018966</v>
      </c>
      <c r="AJ78" s="228">
        <v>41482175</v>
      </c>
      <c r="AK78" s="184">
        <f t="shared" si="64"/>
        <v>463209</v>
      </c>
      <c r="AL78" s="210">
        <f t="shared" si="70"/>
        <v>1.1292556716324897E-2</v>
      </c>
      <c r="AM78" s="186"/>
      <c r="AN78" s="257">
        <v>42165137</v>
      </c>
      <c r="AO78" s="203">
        <f t="shared" si="59"/>
        <v>1146171</v>
      </c>
      <c r="AP78" s="188">
        <f t="shared" si="71"/>
        <v>2.794246446875337E-2</v>
      </c>
      <c r="AR78" s="33">
        <v>41018966</v>
      </c>
      <c r="AS78" s="228">
        <v>41326573</v>
      </c>
      <c r="AT78" s="184">
        <f t="shared" si="78"/>
        <v>41326573</v>
      </c>
      <c r="AU78" s="210">
        <f t="shared" si="73"/>
        <v>7.4991407633240303E-3</v>
      </c>
      <c r="AV78" s="186"/>
      <c r="AW78" s="257">
        <v>41810093</v>
      </c>
      <c r="AX78" s="203">
        <f t="shared" si="79"/>
        <v>791127</v>
      </c>
      <c r="AY78" s="188">
        <f t="shared" si="75"/>
        <v>1.9286858669231188E-2</v>
      </c>
    </row>
    <row r="79" spans="1:51" x14ac:dyDescent="0.2">
      <c r="A79" s="25" t="s">
        <v>8</v>
      </c>
      <c r="B79" s="234">
        <v>5312223</v>
      </c>
      <c r="D79" s="234">
        <v>5310600</v>
      </c>
      <c r="E79" s="27">
        <v>-1623</v>
      </c>
      <c r="F79" s="162">
        <f t="shared" si="58"/>
        <v>-3.0552181261966904E-4</v>
      </c>
      <c r="H79" s="238">
        <v>4252847</v>
      </c>
      <c r="I79" s="27">
        <v>-1059376</v>
      </c>
      <c r="J79" s="179">
        <f t="shared" si="76"/>
        <v>-0.1994223510571751</v>
      </c>
      <c r="M79" s="1" t="s">
        <v>8</v>
      </c>
      <c r="N79" s="52">
        <v>5312223</v>
      </c>
      <c r="O79" s="246">
        <v>5310600</v>
      </c>
      <c r="P79" s="53">
        <f t="shared" si="60"/>
        <v>-1623</v>
      </c>
      <c r="Q79" s="165">
        <f t="shared" si="77"/>
        <v>-3.0552181261966904E-4</v>
      </c>
      <c r="S79" s="241">
        <v>4252847</v>
      </c>
      <c r="T79" s="75">
        <f t="shared" si="61"/>
        <v>-1059376</v>
      </c>
      <c r="U79" s="173">
        <f t="shared" si="67"/>
        <v>-0.1994223510571751</v>
      </c>
      <c r="X79" s="1" t="s">
        <v>8</v>
      </c>
      <c r="Y79" s="33">
        <v>5312223</v>
      </c>
      <c r="Z79" s="251">
        <v>5310600</v>
      </c>
      <c r="AA79" s="34">
        <f t="shared" si="62"/>
        <v>-1623</v>
      </c>
      <c r="AB79" s="148">
        <f t="shared" si="68"/>
        <v>-3.0552181261966904E-4</v>
      </c>
      <c r="AD79" s="253">
        <v>4252847</v>
      </c>
      <c r="AE79" s="34">
        <f t="shared" si="63"/>
        <v>-1059376</v>
      </c>
      <c r="AF79" s="158">
        <f t="shared" si="69"/>
        <v>-0.1994223510571751</v>
      </c>
      <c r="AI79" s="33">
        <v>5312223</v>
      </c>
      <c r="AJ79" s="228">
        <v>5310600</v>
      </c>
      <c r="AK79" s="184">
        <f t="shared" si="64"/>
        <v>-1623</v>
      </c>
      <c r="AL79" s="209">
        <f t="shared" si="70"/>
        <v>-3.0552181261966904E-4</v>
      </c>
      <c r="AM79" s="186"/>
      <c r="AN79" s="257">
        <v>4252847</v>
      </c>
      <c r="AO79" s="203">
        <f t="shared" si="59"/>
        <v>-1059376</v>
      </c>
      <c r="AP79" s="185">
        <f t="shared" si="71"/>
        <v>-0.1994223510571751</v>
      </c>
      <c r="AR79" s="33">
        <v>5312223</v>
      </c>
      <c r="AS79" s="228">
        <v>5310600</v>
      </c>
      <c r="AT79" s="184">
        <f t="shared" si="78"/>
        <v>5310600</v>
      </c>
      <c r="AU79" s="209">
        <f t="shared" si="73"/>
        <v>-3.0552181261966904E-4</v>
      </c>
      <c r="AV79" s="186"/>
      <c r="AW79" s="257">
        <v>4252847</v>
      </c>
      <c r="AX79" s="203">
        <f t="shared" si="79"/>
        <v>-1059376</v>
      </c>
      <c r="AY79" s="185">
        <f t="shared" si="75"/>
        <v>-0.1994223510571751</v>
      </c>
    </row>
    <row r="80" spans="1:51" x14ac:dyDescent="0.2">
      <c r="A80" s="25" t="s">
        <v>9</v>
      </c>
      <c r="B80" s="234">
        <v>866826</v>
      </c>
      <c r="D80" s="234">
        <v>983291</v>
      </c>
      <c r="E80" s="27">
        <v>116465</v>
      </c>
      <c r="F80" s="161">
        <f t="shared" si="58"/>
        <v>0.13435799110778857</v>
      </c>
      <c r="H80" s="238">
        <v>983291</v>
      </c>
      <c r="I80" s="27">
        <v>116465</v>
      </c>
      <c r="J80" s="178">
        <f t="shared" si="76"/>
        <v>0.13435799110778857</v>
      </c>
      <c r="M80" s="1" t="s">
        <v>9</v>
      </c>
      <c r="N80" s="52">
        <v>866826</v>
      </c>
      <c r="O80" s="246">
        <v>881814</v>
      </c>
      <c r="P80" s="53">
        <f t="shared" si="60"/>
        <v>14988</v>
      </c>
      <c r="Q80" s="164">
        <f t="shared" si="77"/>
        <v>1.7290667331159915E-2</v>
      </c>
      <c r="S80" s="241">
        <v>881814</v>
      </c>
      <c r="T80" s="75">
        <f t="shared" si="61"/>
        <v>14988</v>
      </c>
      <c r="U80" s="172">
        <f t="shared" si="67"/>
        <v>1.7290667331159915E-2</v>
      </c>
      <c r="X80" s="1" t="s">
        <v>9</v>
      </c>
      <c r="Y80" s="33">
        <v>866826</v>
      </c>
      <c r="Z80" s="251">
        <v>983291</v>
      </c>
      <c r="AA80" s="34">
        <f t="shared" si="62"/>
        <v>116465</v>
      </c>
      <c r="AB80" s="147">
        <f t="shared" si="68"/>
        <v>0.13435799110778857</v>
      </c>
      <c r="AD80" s="253">
        <v>983291</v>
      </c>
      <c r="AE80" s="34">
        <f t="shared" si="63"/>
        <v>116465</v>
      </c>
      <c r="AF80" s="156">
        <f t="shared" si="69"/>
        <v>0.13435799110778857</v>
      </c>
      <c r="AI80" s="33">
        <v>866826</v>
      </c>
      <c r="AJ80" s="228">
        <v>983291</v>
      </c>
      <c r="AK80" s="184">
        <f t="shared" si="64"/>
        <v>116465</v>
      </c>
      <c r="AL80" s="209">
        <f t="shared" si="70"/>
        <v>0.13435799110778857</v>
      </c>
      <c r="AM80" s="186"/>
      <c r="AN80" s="257">
        <v>983291</v>
      </c>
      <c r="AO80" s="203">
        <f t="shared" si="59"/>
        <v>116465</v>
      </c>
      <c r="AP80" s="185">
        <f t="shared" si="71"/>
        <v>0.13435799110778857</v>
      </c>
      <c r="AR80" s="33">
        <v>866826</v>
      </c>
      <c r="AS80" s="228">
        <v>983291</v>
      </c>
      <c r="AT80" s="184">
        <f t="shared" si="78"/>
        <v>983291</v>
      </c>
      <c r="AU80" s="209">
        <f t="shared" si="73"/>
        <v>0.13435799110778857</v>
      </c>
      <c r="AV80" s="186"/>
      <c r="AW80" s="257">
        <v>983291</v>
      </c>
      <c r="AX80" s="203">
        <f t="shared" si="79"/>
        <v>116465</v>
      </c>
      <c r="AY80" s="185">
        <f t="shared" si="75"/>
        <v>0.13435799110778857</v>
      </c>
    </row>
    <row r="81" spans="1:51" ht="12.75" thickBot="1" x14ac:dyDescent="0.25">
      <c r="A81" s="39" t="s">
        <v>37</v>
      </c>
      <c r="B81" s="235">
        <v>10675000</v>
      </c>
      <c r="D81" s="235">
        <v>0</v>
      </c>
      <c r="E81" s="41">
        <v>0</v>
      </c>
      <c r="F81" s="163">
        <v>0</v>
      </c>
      <c r="H81" s="239">
        <v>0</v>
      </c>
      <c r="I81" s="41">
        <v>0</v>
      </c>
      <c r="J81" s="180">
        <f t="shared" si="76"/>
        <v>-1</v>
      </c>
      <c r="N81" s="55">
        <v>0</v>
      </c>
      <c r="O81" s="247">
        <v>0</v>
      </c>
      <c r="P81" s="56">
        <f t="shared" si="60"/>
        <v>-10675000</v>
      </c>
      <c r="Q81" s="166">
        <f t="shared" si="77"/>
        <v>-1</v>
      </c>
      <c r="S81" s="242">
        <v>0</v>
      </c>
      <c r="T81" s="79">
        <f t="shared" si="61"/>
        <v>-10675000</v>
      </c>
      <c r="U81" s="174">
        <f t="shared" si="67"/>
        <v>-1</v>
      </c>
      <c r="X81" s="1" t="s">
        <v>37</v>
      </c>
      <c r="Y81" s="47">
        <v>10675000</v>
      </c>
      <c r="Z81" s="252">
        <v>0</v>
      </c>
      <c r="AA81" s="48">
        <f t="shared" si="62"/>
        <v>-10675000</v>
      </c>
      <c r="AB81" s="151">
        <f t="shared" si="68"/>
        <v>-1</v>
      </c>
      <c r="AD81" s="254">
        <v>0</v>
      </c>
      <c r="AE81" s="48">
        <f t="shared" si="63"/>
        <v>-10675000</v>
      </c>
      <c r="AF81" s="159">
        <f t="shared" si="69"/>
        <v>-1</v>
      </c>
      <c r="AI81" s="47">
        <v>10675000</v>
      </c>
      <c r="AJ81" s="225">
        <v>0</v>
      </c>
      <c r="AK81" s="199">
        <f t="shared" si="64"/>
        <v>-10675000</v>
      </c>
      <c r="AL81" s="192">
        <f t="shared" si="70"/>
        <v>-1</v>
      </c>
      <c r="AM81" s="186"/>
      <c r="AN81" s="256">
        <v>0</v>
      </c>
      <c r="AO81" s="48">
        <f t="shared" si="59"/>
        <v>-10675000</v>
      </c>
      <c r="AP81" s="201">
        <f t="shared" si="71"/>
        <v>-1</v>
      </c>
      <c r="AR81" s="47">
        <v>10675000</v>
      </c>
      <c r="AS81" s="225">
        <v>0</v>
      </c>
      <c r="AT81" s="199">
        <f t="shared" si="78"/>
        <v>0</v>
      </c>
      <c r="AU81" s="192">
        <f t="shared" si="73"/>
        <v>-1</v>
      </c>
      <c r="AV81" s="186"/>
      <c r="AW81" s="256">
        <v>0</v>
      </c>
      <c r="AX81" s="48">
        <f t="shared" si="79"/>
        <v>-10675000</v>
      </c>
      <c r="AY81" s="201">
        <f t="shared" si="75"/>
        <v>-1</v>
      </c>
    </row>
    <row r="82" spans="1:51" ht="12.75" thickBot="1" x14ac:dyDescent="0.25">
      <c r="E82" s="4"/>
      <c r="I82" s="4"/>
      <c r="T82" s="2"/>
      <c r="AJ82" s="226"/>
      <c r="AK82" s="193"/>
      <c r="AL82" s="194"/>
      <c r="AM82" s="186"/>
      <c r="AN82" s="226"/>
      <c r="AO82" s="195"/>
      <c r="AP82" s="194"/>
      <c r="AS82" s="226"/>
      <c r="AT82" s="193"/>
      <c r="AU82" s="194"/>
      <c r="AV82" s="186"/>
      <c r="AW82" s="226"/>
      <c r="AX82" s="195"/>
      <c r="AY82" s="194"/>
    </row>
    <row r="83" spans="1:51" s="15" customFormat="1" ht="12.75" thickBot="1" x14ac:dyDescent="0.25">
      <c r="A83" s="9" t="s">
        <v>25</v>
      </c>
      <c r="B83" s="354">
        <f>SUM(B84:B88)</f>
        <v>433629078</v>
      </c>
      <c r="C83" s="264"/>
      <c r="D83" s="284">
        <f>SUM(D84:D88)</f>
        <v>400537125</v>
      </c>
      <c r="E83" s="285">
        <v>2583047</v>
      </c>
      <c r="F83" s="286">
        <f t="shared" si="58"/>
        <v>-7.6313962044768591E-2</v>
      </c>
      <c r="G83" s="287"/>
      <c r="H83" s="289">
        <f>SUM(H84:H88)</f>
        <v>395457090</v>
      </c>
      <c r="I83" s="285">
        <v>-2496988</v>
      </c>
      <c r="J83" s="292">
        <f t="shared" ref="J83:J88" si="80">H83/B83-1</f>
        <v>-8.8029124283035332E-2</v>
      </c>
      <c r="K83" s="82">
        <f>SUM(D83+H83)</f>
        <v>795994215</v>
      </c>
      <c r="L83" s="264"/>
      <c r="M83" s="15" t="s">
        <v>25</v>
      </c>
      <c r="N83" s="51">
        <v>397954078</v>
      </c>
      <c r="O83" s="279">
        <f>SUM(O84:O88)</f>
        <v>403389676</v>
      </c>
      <c r="P83" s="280">
        <f t="shared" si="60"/>
        <v>-30239402</v>
      </c>
      <c r="Q83" s="345">
        <f t="shared" ref="Q83:Q88" si="81">O83/B83-1</f>
        <v>-6.9735641667462156E-2</v>
      </c>
      <c r="R83" s="282"/>
      <c r="S83" s="279">
        <f>SUM(S84:S88)</f>
        <v>401144873</v>
      </c>
      <c r="T83" s="343">
        <f t="shared" si="61"/>
        <v>-32484205</v>
      </c>
      <c r="U83" s="346">
        <f t="shared" si="67"/>
        <v>-7.4912423193169708E-2</v>
      </c>
      <c r="V83" s="82">
        <f>SUM(O83+S83)</f>
        <v>804534549</v>
      </c>
      <c r="W83" s="264"/>
      <c r="X83" s="15" t="s">
        <v>25</v>
      </c>
      <c r="Y83" s="22">
        <v>433629078</v>
      </c>
      <c r="Z83" s="284">
        <f>SUM(Z84:Z88)</f>
        <v>398055649</v>
      </c>
      <c r="AA83" s="285">
        <f t="shared" si="62"/>
        <v>-35573429</v>
      </c>
      <c r="AB83" s="291">
        <f t="shared" si="68"/>
        <v>-8.2036539532987729E-2</v>
      </c>
      <c r="AC83" s="287"/>
      <c r="AD83" s="284">
        <f>SUM(AD84:AD88)</f>
        <v>398778200</v>
      </c>
      <c r="AE83" s="285">
        <f t="shared" si="63"/>
        <v>-34850878</v>
      </c>
      <c r="AF83" s="292">
        <f t="shared" si="69"/>
        <v>-8.0370251369535683E-2</v>
      </c>
      <c r="AG83" s="82">
        <f>SUM(Z83+AD83)</f>
        <v>796833849</v>
      </c>
      <c r="AH83" s="264"/>
      <c r="AI83" s="222">
        <v>433629078</v>
      </c>
      <c r="AJ83" s="340">
        <f>SUM(AJ84:AJ88)</f>
        <v>411177456</v>
      </c>
      <c r="AK83" s="270">
        <f t="shared" si="64"/>
        <v>-22451622</v>
      </c>
      <c r="AL83" s="271">
        <f t="shared" si="70"/>
        <v>-5.1776098834405149E-2</v>
      </c>
      <c r="AM83" s="272"/>
      <c r="AN83" s="340">
        <f>SUM(AN84:AN88)</f>
        <v>408949861</v>
      </c>
      <c r="AO83" s="341">
        <f t="shared" si="59"/>
        <v>-24679217</v>
      </c>
      <c r="AP83" s="271">
        <f t="shared" si="71"/>
        <v>-5.6913196674509003E-2</v>
      </c>
      <c r="AQ83" s="264"/>
      <c r="AR83" s="222">
        <v>433629078</v>
      </c>
      <c r="AS83" s="329">
        <f>SUM(AS84:AS88)</f>
        <v>408671165</v>
      </c>
      <c r="AT83" s="275">
        <f t="shared" ref="AT83:AT88" si="82">AS83-K83</f>
        <v>-387323050</v>
      </c>
      <c r="AU83" s="276">
        <f t="shared" si="73"/>
        <v>-5.7555902650974877E-2</v>
      </c>
      <c r="AV83" s="277"/>
      <c r="AW83" s="329">
        <f>SUM(AW84:AW88)</f>
        <v>405619796</v>
      </c>
      <c r="AX83" s="330">
        <f t="shared" ref="AX83:AX88" si="83">AW83-$B83</f>
        <v>-28009282</v>
      </c>
      <c r="AY83" s="276">
        <f t="shared" si="75"/>
        <v>-6.4592720878372423E-2</v>
      </c>
    </row>
    <row r="84" spans="1:51" x14ac:dyDescent="0.2">
      <c r="A84" s="25" t="s">
        <v>7</v>
      </c>
      <c r="B84" s="234">
        <f>B60+B66+B72+B78</f>
        <v>327108565</v>
      </c>
      <c r="D84" s="237">
        <f>D60+D66+D72+D78</f>
        <v>324313357</v>
      </c>
      <c r="E84" s="27">
        <v>-2795208</v>
      </c>
      <c r="F84" s="162">
        <f t="shared" si="58"/>
        <v>-8.5451996648269191E-3</v>
      </c>
      <c r="H84" s="238">
        <v>322517015</v>
      </c>
      <c r="I84" s="27">
        <v>-4591550</v>
      </c>
      <c r="J84" s="179">
        <f t="shared" si="80"/>
        <v>-1.4036777055959959E-2</v>
      </c>
      <c r="M84" s="1" t="s">
        <v>7</v>
      </c>
      <c r="N84" s="52">
        <v>327108565</v>
      </c>
      <c r="O84" s="246">
        <v>317320531</v>
      </c>
      <c r="P84" s="53">
        <f t="shared" si="60"/>
        <v>-9788034</v>
      </c>
      <c r="Q84" s="165">
        <f t="shared" si="81"/>
        <v>-2.9922891196688783E-2</v>
      </c>
      <c r="S84" s="241">
        <v>318609688</v>
      </c>
      <c r="T84" s="75">
        <f t="shared" si="61"/>
        <v>-8498877</v>
      </c>
      <c r="U84" s="173">
        <f t="shared" si="67"/>
        <v>-2.5981823496428524E-2</v>
      </c>
      <c r="X84" s="1" t="s">
        <v>7</v>
      </c>
      <c r="Y84" s="33">
        <v>327108565</v>
      </c>
      <c r="Z84" s="251">
        <v>323840162</v>
      </c>
      <c r="AA84" s="34">
        <f t="shared" si="62"/>
        <v>-3268403</v>
      </c>
      <c r="AB84" s="148">
        <f t="shared" si="68"/>
        <v>-9.9917989001602203E-3</v>
      </c>
      <c r="AD84" s="253">
        <v>325175289</v>
      </c>
      <c r="AE84" s="34">
        <f t="shared" si="63"/>
        <v>-1933276</v>
      </c>
      <c r="AF84" s="158">
        <f t="shared" si="69"/>
        <v>-5.9101968179892106E-3</v>
      </c>
      <c r="AI84" s="33">
        <v>327108565</v>
      </c>
      <c r="AJ84" s="228">
        <f>AJ60+AJ66+AJ72+AJ78</f>
        <v>326380616</v>
      </c>
      <c r="AK84" s="184">
        <f t="shared" si="64"/>
        <v>-727949</v>
      </c>
      <c r="AL84" s="197">
        <f t="shared" si="70"/>
        <v>-2.2254048896579448E-3</v>
      </c>
      <c r="AM84" s="186"/>
      <c r="AN84" s="257">
        <f>AN60+AN66+AN72+AN78</f>
        <v>329474067</v>
      </c>
      <c r="AO84" s="203">
        <f t="shared" si="59"/>
        <v>2365502</v>
      </c>
      <c r="AP84" s="188">
        <f t="shared" si="71"/>
        <v>7.2315501735640275E-3</v>
      </c>
      <c r="AR84" s="33">
        <v>327108565</v>
      </c>
      <c r="AS84" s="228">
        <f>AS60+AS66+AS72+AS78</f>
        <v>325155678</v>
      </c>
      <c r="AT84" s="184">
        <f t="shared" si="82"/>
        <v>325155678</v>
      </c>
      <c r="AU84" s="197">
        <f t="shared" si="73"/>
        <v>-5.9701493906159087E-3</v>
      </c>
      <c r="AV84" s="186"/>
      <c r="AW84" s="257">
        <f>AW60+AW66+AW72+AW78</f>
        <v>326131346</v>
      </c>
      <c r="AX84" s="203">
        <f t="shared" si="83"/>
        <v>-977219</v>
      </c>
      <c r="AY84" s="188">
        <f t="shared" si="75"/>
        <v>-2.9874454678372464E-3</v>
      </c>
    </row>
    <row r="85" spans="1:51" x14ac:dyDescent="0.2">
      <c r="A85" s="25" t="s">
        <v>8</v>
      </c>
      <c r="B85" s="234">
        <f>B61+B67+B73+B79</f>
        <v>29637224</v>
      </c>
      <c r="D85" s="234">
        <f>D61+D67+D73+D79</f>
        <v>31745137</v>
      </c>
      <c r="E85" s="27">
        <v>2107913</v>
      </c>
      <c r="F85" s="161">
        <f t="shared" si="58"/>
        <v>7.1123834000107466E-2</v>
      </c>
      <c r="H85" s="238">
        <v>28142739</v>
      </c>
      <c r="I85" s="27">
        <v>-1494485</v>
      </c>
      <c r="J85" s="179">
        <f t="shared" si="80"/>
        <v>-5.0425944076273765E-2</v>
      </c>
      <c r="M85" s="1" t="s">
        <v>8</v>
      </c>
      <c r="N85" s="52">
        <v>29637224</v>
      </c>
      <c r="O85" s="246">
        <v>29182432</v>
      </c>
      <c r="P85" s="53">
        <f t="shared" si="60"/>
        <v>-454792</v>
      </c>
      <c r="Q85" s="165">
        <f t="shared" si="81"/>
        <v>-1.5345296846965173E-2</v>
      </c>
      <c r="S85" s="241">
        <v>25580034</v>
      </c>
      <c r="T85" s="75">
        <f t="shared" si="61"/>
        <v>-4057190</v>
      </c>
      <c r="U85" s="173">
        <f t="shared" si="67"/>
        <v>-0.1368950749233464</v>
      </c>
      <c r="X85" s="1" t="s">
        <v>8</v>
      </c>
      <c r="Y85" s="33">
        <v>29637224</v>
      </c>
      <c r="Z85" s="251">
        <v>29182432</v>
      </c>
      <c r="AA85" s="34">
        <f t="shared" si="62"/>
        <v>-454792</v>
      </c>
      <c r="AB85" s="148">
        <f t="shared" si="68"/>
        <v>-1.5345296846965173E-2</v>
      </c>
      <c r="AD85" s="253">
        <v>28569856</v>
      </c>
      <c r="AE85" s="34">
        <f t="shared" si="63"/>
        <v>-1067368</v>
      </c>
      <c r="AF85" s="158">
        <f t="shared" si="69"/>
        <v>-3.6014439139104293E-2</v>
      </c>
      <c r="AI85" s="33">
        <v>29637224</v>
      </c>
      <c r="AJ85" s="228">
        <f t="shared" ref="AJ85:AJ86" si="84">AJ61+AJ67+AJ73+AJ79</f>
        <v>30463785</v>
      </c>
      <c r="AK85" s="184">
        <f t="shared" si="64"/>
        <v>826561</v>
      </c>
      <c r="AL85" s="197">
        <f t="shared" si="70"/>
        <v>2.7889285447247003E-2</v>
      </c>
      <c r="AM85" s="186"/>
      <c r="AN85" s="257">
        <f t="shared" ref="AN85:AN86" si="85">AN61+AN67+AN73+AN79</f>
        <v>28142739</v>
      </c>
      <c r="AO85" s="203">
        <f t="shared" si="59"/>
        <v>-1494485</v>
      </c>
      <c r="AP85" s="185">
        <f t="shared" si="71"/>
        <v>-5.0425944076273765E-2</v>
      </c>
      <c r="AR85" s="33">
        <v>29637224</v>
      </c>
      <c r="AS85" s="228">
        <f t="shared" ref="AS85:AS86" si="86">AS61+AS67+AS73+AS79</f>
        <v>29182432</v>
      </c>
      <c r="AT85" s="184">
        <f t="shared" si="82"/>
        <v>29182432</v>
      </c>
      <c r="AU85" s="197">
        <f t="shared" si="73"/>
        <v>-1.5345296846965173E-2</v>
      </c>
      <c r="AV85" s="186"/>
      <c r="AW85" s="257">
        <f t="shared" ref="AW85:AW86" si="87">AW61+AW67+AW73+AW79</f>
        <v>28155395</v>
      </c>
      <c r="AX85" s="203">
        <f t="shared" si="83"/>
        <v>-1481829</v>
      </c>
      <c r="AY85" s="185">
        <f t="shared" si="75"/>
        <v>-4.9998913528473521E-2</v>
      </c>
    </row>
    <row r="86" spans="1:51" x14ac:dyDescent="0.2">
      <c r="A86" s="25" t="s">
        <v>9</v>
      </c>
      <c r="B86" s="234">
        <f>B62+B68+B74+B80</f>
        <v>9264974</v>
      </c>
      <c r="D86" s="234">
        <f>D62+D68+D74+D80</f>
        <v>10567440</v>
      </c>
      <c r="E86" s="27">
        <v>1302466</v>
      </c>
      <c r="F86" s="161">
        <f t="shared" si="58"/>
        <v>0.14057956341809486</v>
      </c>
      <c r="H86" s="238">
        <v>10567440</v>
      </c>
      <c r="I86" s="27">
        <v>1302466</v>
      </c>
      <c r="J86" s="178">
        <f t="shared" si="80"/>
        <v>0.14057956341809486</v>
      </c>
      <c r="M86" s="1" t="s">
        <v>9</v>
      </c>
      <c r="N86" s="52">
        <v>9264974</v>
      </c>
      <c r="O86" s="246">
        <v>9476877</v>
      </c>
      <c r="P86" s="53">
        <f t="shared" si="60"/>
        <v>211903</v>
      </c>
      <c r="Q86" s="164">
        <f t="shared" si="81"/>
        <v>2.2871407949984546E-2</v>
      </c>
      <c r="S86" s="241">
        <v>9476877</v>
      </c>
      <c r="T86" s="75">
        <f t="shared" si="61"/>
        <v>211903</v>
      </c>
      <c r="U86" s="172">
        <f t="shared" si="67"/>
        <v>2.2871407949984546E-2</v>
      </c>
      <c r="X86" s="1" t="s">
        <v>9</v>
      </c>
      <c r="Y86" s="33">
        <v>9264974</v>
      </c>
      <c r="Z86" s="251">
        <v>10567440</v>
      </c>
      <c r="AA86" s="34">
        <f t="shared" si="62"/>
        <v>1302466</v>
      </c>
      <c r="AB86" s="147">
        <f t="shared" si="68"/>
        <v>0.14057956341809486</v>
      </c>
      <c r="AD86" s="253">
        <v>10567440</v>
      </c>
      <c r="AE86" s="34">
        <f t="shared" si="63"/>
        <v>1302466</v>
      </c>
      <c r="AF86" s="156">
        <f t="shared" si="69"/>
        <v>0.14057956341809486</v>
      </c>
      <c r="AI86" s="33">
        <v>9264974</v>
      </c>
      <c r="AJ86" s="228">
        <f t="shared" si="84"/>
        <v>10567440</v>
      </c>
      <c r="AK86" s="184">
        <f t="shared" si="64"/>
        <v>1302466</v>
      </c>
      <c r="AL86" s="197">
        <f t="shared" si="70"/>
        <v>0.14057956341809486</v>
      </c>
      <c r="AM86" s="186"/>
      <c r="AN86" s="257">
        <f t="shared" si="85"/>
        <v>10567440</v>
      </c>
      <c r="AO86" s="203">
        <f t="shared" si="59"/>
        <v>1302466</v>
      </c>
      <c r="AP86" s="185">
        <f t="shared" si="71"/>
        <v>0.14057956341809486</v>
      </c>
      <c r="AR86" s="33">
        <v>9264974</v>
      </c>
      <c r="AS86" s="228">
        <f t="shared" si="86"/>
        <v>10567440</v>
      </c>
      <c r="AT86" s="184">
        <f t="shared" si="82"/>
        <v>10567440</v>
      </c>
      <c r="AU86" s="197">
        <f t="shared" si="73"/>
        <v>0.14057956341809486</v>
      </c>
      <c r="AV86" s="186"/>
      <c r="AW86" s="257">
        <f t="shared" si="87"/>
        <v>10567440</v>
      </c>
      <c r="AX86" s="203">
        <f t="shared" si="83"/>
        <v>1302466</v>
      </c>
      <c r="AY86" s="185">
        <f t="shared" si="75"/>
        <v>0.14057956341809486</v>
      </c>
    </row>
    <row r="87" spans="1:51" x14ac:dyDescent="0.2">
      <c r="A87" s="25" t="s">
        <v>19</v>
      </c>
      <c r="B87" s="234">
        <v>31943315</v>
      </c>
      <c r="D87" s="234">
        <v>33911191</v>
      </c>
      <c r="E87" s="27">
        <v>1967876</v>
      </c>
      <c r="F87" s="161">
        <f t="shared" si="58"/>
        <v>6.160525293007324E-2</v>
      </c>
      <c r="H87" s="238">
        <v>34229896</v>
      </c>
      <c r="I87" s="27">
        <v>2286581</v>
      </c>
      <c r="J87" s="178">
        <f t="shared" si="80"/>
        <v>7.1582457863249349E-2</v>
      </c>
      <c r="M87" s="1" t="s">
        <v>19</v>
      </c>
      <c r="N87" s="52">
        <v>31943315</v>
      </c>
      <c r="O87" s="246">
        <v>32409836</v>
      </c>
      <c r="P87" s="53">
        <f t="shared" si="60"/>
        <v>466521</v>
      </c>
      <c r="Q87" s="164">
        <f t="shared" si="81"/>
        <v>1.4604652021870557E-2</v>
      </c>
      <c r="S87" s="241">
        <v>32478274</v>
      </c>
      <c r="T87" s="75">
        <f t="shared" si="61"/>
        <v>534959</v>
      </c>
      <c r="U87" s="172">
        <f t="shared" si="67"/>
        <v>1.674713472912881E-2</v>
      </c>
      <c r="X87" s="1" t="s">
        <v>19</v>
      </c>
      <c r="Y87" s="33">
        <v>31943315</v>
      </c>
      <c r="Z87" s="251">
        <v>33265615</v>
      </c>
      <c r="AA87" s="34">
        <f t="shared" si="62"/>
        <v>1322300</v>
      </c>
      <c r="AB87" s="147">
        <f t="shared" si="68"/>
        <v>4.1395202720819757E-2</v>
      </c>
      <c r="AD87" s="253">
        <v>33265615</v>
      </c>
      <c r="AE87" s="34">
        <f t="shared" si="63"/>
        <v>1322300</v>
      </c>
      <c r="AF87" s="156">
        <f t="shared" si="69"/>
        <v>4.1395202720819757E-2</v>
      </c>
      <c r="AI87" s="33">
        <v>31943315</v>
      </c>
      <c r="AJ87" s="228">
        <v>36315615</v>
      </c>
      <c r="AK87" s="184">
        <f t="shared" si="64"/>
        <v>4372300</v>
      </c>
      <c r="AL87" s="197">
        <f t="shared" si="70"/>
        <v>0.13687683948895102</v>
      </c>
      <c r="AM87" s="186"/>
      <c r="AN87" s="257">
        <v>33315615</v>
      </c>
      <c r="AO87" s="203">
        <f t="shared" si="59"/>
        <v>1372300</v>
      </c>
      <c r="AP87" s="185">
        <f t="shared" si="71"/>
        <v>4.2960475454723479E-2</v>
      </c>
      <c r="AR87" s="33">
        <v>31943315</v>
      </c>
      <c r="AS87" s="228">
        <v>36315615</v>
      </c>
      <c r="AT87" s="184">
        <f t="shared" si="82"/>
        <v>36315615</v>
      </c>
      <c r="AU87" s="197">
        <f t="shared" si="73"/>
        <v>0.13687683948895102</v>
      </c>
      <c r="AV87" s="186"/>
      <c r="AW87" s="257">
        <v>33315615</v>
      </c>
      <c r="AX87" s="203">
        <f t="shared" si="83"/>
        <v>1372300</v>
      </c>
      <c r="AY87" s="185">
        <f t="shared" si="75"/>
        <v>4.2960475454723479E-2</v>
      </c>
    </row>
    <row r="88" spans="1:51" ht="12.75" thickBot="1" x14ac:dyDescent="0.25">
      <c r="A88" s="39" t="s">
        <v>37</v>
      </c>
      <c r="B88" s="235">
        <f>B63+B69+B75+B81</f>
        <v>35675000</v>
      </c>
      <c r="D88" s="235">
        <f>D63+D69+D75+D81</f>
        <v>0</v>
      </c>
      <c r="E88" s="41">
        <v>0</v>
      </c>
      <c r="F88" s="163">
        <v>0</v>
      </c>
      <c r="H88" s="239">
        <v>0</v>
      </c>
      <c r="I88" s="41">
        <v>0</v>
      </c>
      <c r="J88" s="180">
        <f t="shared" si="80"/>
        <v>-1</v>
      </c>
      <c r="N88" s="55">
        <v>0</v>
      </c>
      <c r="O88" s="247">
        <v>15000000</v>
      </c>
      <c r="P88" s="56">
        <f t="shared" si="60"/>
        <v>-20675000</v>
      </c>
      <c r="Q88" s="166">
        <f t="shared" si="81"/>
        <v>-0.57953749124036436</v>
      </c>
      <c r="S88" s="242">
        <v>15000000</v>
      </c>
      <c r="T88" s="79">
        <f t="shared" si="61"/>
        <v>-20675000</v>
      </c>
      <c r="U88" s="174">
        <f t="shared" si="67"/>
        <v>-0.57953749124036436</v>
      </c>
      <c r="X88" s="1" t="s">
        <v>37</v>
      </c>
      <c r="Y88" s="47">
        <v>35675000</v>
      </c>
      <c r="Z88" s="252">
        <v>1200000</v>
      </c>
      <c r="AA88" s="48">
        <f t="shared" si="62"/>
        <v>-34475000</v>
      </c>
      <c r="AB88" s="151">
        <f t="shared" si="68"/>
        <v>-0.9663629992992292</v>
      </c>
      <c r="AD88" s="254">
        <v>1200000</v>
      </c>
      <c r="AE88" s="48">
        <f t="shared" si="63"/>
        <v>-34475000</v>
      </c>
      <c r="AF88" s="159">
        <f t="shared" si="69"/>
        <v>-0.9663629992992292</v>
      </c>
      <c r="AI88" s="47">
        <v>35675000</v>
      </c>
      <c r="AJ88" s="225">
        <f>AJ63+AJ69+AJ75+AJ81</f>
        <v>7450000</v>
      </c>
      <c r="AK88" s="48">
        <f t="shared" si="64"/>
        <v>-28225000</v>
      </c>
      <c r="AL88" s="151">
        <f t="shared" si="70"/>
        <v>-0.79117028731604766</v>
      </c>
      <c r="AM88" s="186"/>
      <c r="AN88" s="225">
        <f>AN63+AN69+AN75+AN81</f>
        <v>7450000</v>
      </c>
      <c r="AO88" s="145">
        <f t="shared" si="59"/>
        <v>-28225000</v>
      </c>
      <c r="AP88" s="151">
        <f t="shared" si="71"/>
        <v>-0.79117028731604766</v>
      </c>
      <c r="AR88" s="47">
        <v>35675000</v>
      </c>
      <c r="AS88" s="225">
        <f>AS63+AS69+AS75+AS81</f>
        <v>7450000</v>
      </c>
      <c r="AT88" s="48">
        <f t="shared" si="82"/>
        <v>7450000</v>
      </c>
      <c r="AU88" s="151">
        <f t="shared" si="73"/>
        <v>-0.79117028731604766</v>
      </c>
      <c r="AV88" s="186"/>
      <c r="AW88" s="225">
        <f>AW63+AW69+AW75+AW81</f>
        <v>7450000</v>
      </c>
      <c r="AX88" s="145">
        <f t="shared" si="83"/>
        <v>-28225000</v>
      </c>
      <c r="AY88" s="151">
        <f t="shared" si="75"/>
        <v>-0.79117028731604766</v>
      </c>
    </row>
    <row r="89" spans="1:51" ht="12.75" thickBot="1" x14ac:dyDescent="0.25">
      <c r="E89" s="4"/>
      <c r="I89" s="4"/>
      <c r="T89" s="2"/>
      <c r="AJ89" s="226"/>
      <c r="AK89" s="193"/>
      <c r="AL89" s="194"/>
      <c r="AM89" s="186"/>
      <c r="AN89" s="226"/>
      <c r="AO89" s="195"/>
      <c r="AP89" s="194"/>
      <c r="AS89" s="226"/>
      <c r="AT89" s="193"/>
      <c r="AU89" s="194"/>
      <c r="AV89" s="186"/>
      <c r="AW89" s="226"/>
      <c r="AX89" s="195"/>
      <c r="AY89" s="194"/>
    </row>
    <row r="90" spans="1:51" s="15" customFormat="1" ht="12.75" thickBot="1" x14ac:dyDescent="0.25">
      <c r="A90" s="9" t="s">
        <v>26</v>
      </c>
      <c r="B90" s="354">
        <f>SUM(B91:B95)</f>
        <v>161228466</v>
      </c>
      <c r="C90" s="264"/>
      <c r="D90" s="284">
        <f>SUM(D91:D95)</f>
        <v>154102498</v>
      </c>
      <c r="E90" s="285">
        <v>7874032</v>
      </c>
      <c r="F90" s="286">
        <f t="shared" si="58"/>
        <v>-4.4197951991926776E-2</v>
      </c>
      <c r="G90" s="287"/>
      <c r="H90" s="289">
        <f>SUM(H91:H95)</f>
        <v>153257904</v>
      </c>
      <c r="I90" s="285">
        <v>7029438</v>
      </c>
      <c r="J90" s="288">
        <f t="shared" ref="J90:J95" si="88">H90/B90-1</f>
        <v>-4.9436443810114805E-2</v>
      </c>
      <c r="K90" s="82">
        <f>SUM(D90+H90)</f>
        <v>307360402</v>
      </c>
      <c r="L90" s="264"/>
      <c r="M90" s="15" t="s">
        <v>26</v>
      </c>
      <c r="N90" s="83">
        <v>146228466</v>
      </c>
      <c r="O90" s="279">
        <f>SUM(O91:O95)</f>
        <v>176793738</v>
      </c>
      <c r="P90" s="347">
        <f t="shared" si="60"/>
        <v>15565272</v>
      </c>
      <c r="Q90" s="348">
        <f t="shared" ref="Q90:Q93" si="89">O90/B90-1</f>
        <v>9.6541711188891322E-2</v>
      </c>
      <c r="R90" s="282"/>
      <c r="S90" s="279">
        <f>SUM(S91:S95)</f>
        <v>177212337</v>
      </c>
      <c r="T90" s="344">
        <f t="shared" si="61"/>
        <v>15983871</v>
      </c>
      <c r="U90" s="349">
        <f t="shared" si="67"/>
        <v>9.9138020701629692E-2</v>
      </c>
      <c r="V90" s="82">
        <f>SUM(O90+S90)</f>
        <v>354006075</v>
      </c>
      <c r="W90" s="264"/>
      <c r="X90" s="15" t="s">
        <v>26</v>
      </c>
      <c r="Y90" s="22">
        <v>161228466</v>
      </c>
      <c r="Z90" s="284">
        <f>SUM(Z91:Z95)</f>
        <v>146781540</v>
      </c>
      <c r="AA90" s="285">
        <f t="shared" si="62"/>
        <v>-14446926</v>
      </c>
      <c r="AB90" s="291">
        <f t="shared" si="68"/>
        <v>-8.960530580251258E-2</v>
      </c>
      <c r="AC90" s="287"/>
      <c r="AD90" s="284">
        <f>SUM(AD91:AD95)</f>
        <v>153474652</v>
      </c>
      <c r="AE90" s="285">
        <f t="shared" si="63"/>
        <v>-7753814</v>
      </c>
      <c r="AF90" s="292">
        <f t="shared" si="69"/>
        <v>-4.8092090636153495E-2</v>
      </c>
      <c r="AG90" s="82">
        <f>SUM(Z90+AD90)</f>
        <v>300256192</v>
      </c>
      <c r="AH90" s="264"/>
      <c r="AI90" s="222">
        <v>161228466</v>
      </c>
      <c r="AJ90" s="340">
        <f>SUM(AJ91:AJ95)</f>
        <v>149868105.5</v>
      </c>
      <c r="AK90" s="270">
        <f t="shared" si="64"/>
        <v>-11360360.5</v>
      </c>
      <c r="AL90" s="271">
        <f t="shared" si="70"/>
        <v>-7.0461257753330009E-2</v>
      </c>
      <c r="AM90" s="272"/>
      <c r="AN90" s="340">
        <f>SUM(AN91:AN95)</f>
        <v>154282410</v>
      </c>
      <c r="AO90" s="341">
        <f t="shared" si="59"/>
        <v>-6946056</v>
      </c>
      <c r="AP90" s="271">
        <f t="shared" si="71"/>
        <v>-4.3082069638992859E-2</v>
      </c>
      <c r="AQ90" s="264"/>
      <c r="AR90" s="222">
        <v>161228466</v>
      </c>
      <c r="AS90" s="329">
        <f>SUM(AS91:AS95)</f>
        <v>146731616</v>
      </c>
      <c r="AT90" s="275">
        <f t="shared" ref="AT90:AT95" si="90">AS90-K90</f>
        <v>-160628786</v>
      </c>
      <c r="AU90" s="276">
        <f t="shared" si="73"/>
        <v>-8.9914953355693439E-2</v>
      </c>
      <c r="AV90" s="277"/>
      <c r="AW90" s="329">
        <f>SUM(AW91:AW95)</f>
        <v>152612586</v>
      </c>
      <c r="AX90" s="330">
        <f t="shared" ref="AX90:AX95" si="91">AW90-$B90</f>
        <v>-8615880</v>
      </c>
      <c r="AY90" s="276">
        <f t="shared" si="75"/>
        <v>-5.3438950414624653E-2</v>
      </c>
    </row>
    <row r="91" spans="1:51" x14ac:dyDescent="0.2">
      <c r="A91" s="25" t="s">
        <v>7</v>
      </c>
      <c r="B91" s="246">
        <v>122060675</v>
      </c>
      <c r="D91" s="246">
        <v>125878015</v>
      </c>
      <c r="E91" s="53">
        <v>3817340</v>
      </c>
      <c r="F91" s="164">
        <f t="shared" si="58"/>
        <v>3.1274118384156058E-2</v>
      </c>
      <c r="G91" s="5"/>
      <c r="H91" s="241">
        <v>125903939</v>
      </c>
      <c r="I91" s="53">
        <v>3843264</v>
      </c>
      <c r="J91" s="172">
        <f t="shared" si="88"/>
        <v>3.148650456012958E-2</v>
      </c>
      <c r="M91" s="1" t="s">
        <v>7</v>
      </c>
      <c r="N91" s="90">
        <v>122060675</v>
      </c>
      <c r="O91" s="250">
        <v>123163673</v>
      </c>
      <c r="P91" s="91">
        <f t="shared" si="60"/>
        <v>1102998</v>
      </c>
      <c r="Q91" s="168">
        <f t="shared" si="89"/>
        <v>9.0364730491618861E-3</v>
      </c>
      <c r="R91" s="93"/>
      <c r="S91" s="249">
        <v>124378503</v>
      </c>
      <c r="T91" s="94">
        <f t="shared" si="61"/>
        <v>2317828</v>
      </c>
      <c r="U91" s="175">
        <f t="shared" si="67"/>
        <v>1.8989146176686234E-2</v>
      </c>
      <c r="X91" s="1" t="s">
        <v>7</v>
      </c>
      <c r="Y91" s="33">
        <v>122060675</v>
      </c>
      <c r="Z91" s="251">
        <v>124056194</v>
      </c>
      <c r="AA91" s="34">
        <f t="shared" si="62"/>
        <v>1995519</v>
      </c>
      <c r="AB91" s="147">
        <f t="shared" si="68"/>
        <v>1.6348582375117937E-2</v>
      </c>
      <c r="AD91" s="253">
        <v>126212331</v>
      </c>
      <c r="AE91" s="34">
        <f t="shared" si="63"/>
        <v>4151656</v>
      </c>
      <c r="AF91" s="156">
        <f t="shared" si="69"/>
        <v>3.401305129600507E-2</v>
      </c>
      <c r="AI91" s="33">
        <v>122060675</v>
      </c>
      <c r="AJ91" s="228">
        <v>124535491</v>
      </c>
      <c r="AK91" s="184">
        <f t="shared" si="64"/>
        <v>2474816</v>
      </c>
      <c r="AL91" s="210">
        <f t="shared" si="70"/>
        <v>2.0275293414525164E-2</v>
      </c>
      <c r="AM91" s="186"/>
      <c r="AN91" s="257">
        <v>127150829</v>
      </c>
      <c r="AO91" s="203">
        <f t="shared" si="59"/>
        <v>5090154</v>
      </c>
      <c r="AP91" s="188">
        <f t="shared" si="71"/>
        <v>4.1701833944470579E-2</v>
      </c>
      <c r="AR91" s="33">
        <v>122060675</v>
      </c>
      <c r="AS91" s="228">
        <v>124068486</v>
      </c>
      <c r="AT91" s="184">
        <f t="shared" si="90"/>
        <v>124068486</v>
      </c>
      <c r="AU91" s="210">
        <f t="shared" si="73"/>
        <v>1.6449286389740081E-2</v>
      </c>
      <c r="AV91" s="186"/>
      <c r="AW91" s="257">
        <v>126221115</v>
      </c>
      <c r="AX91" s="203">
        <f t="shared" si="91"/>
        <v>4160440</v>
      </c>
      <c r="AY91" s="188">
        <f t="shared" si="75"/>
        <v>3.4085015505608274E-2</v>
      </c>
    </row>
    <row r="92" spans="1:51" x14ac:dyDescent="0.2">
      <c r="A92" s="25" t="s">
        <v>8</v>
      </c>
      <c r="B92" s="246">
        <v>14804007</v>
      </c>
      <c r="D92" s="246">
        <v>18295600</v>
      </c>
      <c r="E92" s="53">
        <v>3491593</v>
      </c>
      <c r="F92" s="164">
        <f t="shared" si="58"/>
        <v>0.23585458990934005</v>
      </c>
      <c r="G92" s="5"/>
      <c r="H92" s="241">
        <v>17425082</v>
      </c>
      <c r="I92" s="53">
        <v>2621075</v>
      </c>
      <c r="J92" s="172">
        <f t="shared" si="88"/>
        <v>0.17705172660347968</v>
      </c>
      <c r="M92" s="1" t="s">
        <v>8</v>
      </c>
      <c r="N92" s="52">
        <v>14804007</v>
      </c>
      <c r="O92" s="246">
        <v>12956631</v>
      </c>
      <c r="P92" s="53">
        <f t="shared" si="60"/>
        <v>-1847376</v>
      </c>
      <c r="Q92" s="165">
        <f t="shared" si="89"/>
        <v>-0.12478891694660776</v>
      </c>
      <c r="S92" s="241">
        <v>12086113</v>
      </c>
      <c r="T92" s="75">
        <f t="shared" si="61"/>
        <v>-2717894</v>
      </c>
      <c r="U92" s="173">
        <f t="shared" si="67"/>
        <v>-0.18359178025246814</v>
      </c>
      <c r="X92" s="1" t="s">
        <v>8</v>
      </c>
      <c r="Y92" s="33">
        <v>14804007</v>
      </c>
      <c r="Z92" s="251">
        <v>12956631</v>
      </c>
      <c r="AA92" s="34">
        <f t="shared" si="62"/>
        <v>-1847376</v>
      </c>
      <c r="AB92" s="148">
        <f t="shared" si="68"/>
        <v>-0.12478891694660776</v>
      </c>
      <c r="AD92" s="253">
        <v>17425082</v>
      </c>
      <c r="AE92" s="34">
        <f t="shared" si="63"/>
        <v>2621075</v>
      </c>
      <c r="AF92" s="156">
        <f t="shared" si="69"/>
        <v>0.17705172660347968</v>
      </c>
      <c r="AI92" s="33">
        <v>14804007</v>
      </c>
      <c r="AJ92" s="228">
        <v>15626115.5</v>
      </c>
      <c r="AK92" s="184">
        <f t="shared" si="64"/>
        <v>822108.5</v>
      </c>
      <c r="AL92" s="209">
        <f t="shared" si="70"/>
        <v>5.5532836481366088E-2</v>
      </c>
      <c r="AM92" s="186"/>
      <c r="AN92" s="257">
        <v>17425082</v>
      </c>
      <c r="AO92" s="203">
        <f t="shared" si="59"/>
        <v>2621075</v>
      </c>
      <c r="AP92" s="185">
        <f t="shared" si="71"/>
        <v>0.17705172660347968</v>
      </c>
      <c r="AR92" s="33">
        <v>14804007</v>
      </c>
      <c r="AS92" s="228">
        <v>12956631</v>
      </c>
      <c r="AT92" s="184">
        <f t="shared" si="90"/>
        <v>12956631</v>
      </c>
      <c r="AU92" s="209">
        <f t="shared" si="73"/>
        <v>-0.12478891694660776</v>
      </c>
      <c r="AV92" s="186"/>
      <c r="AW92" s="257">
        <v>16684972</v>
      </c>
      <c r="AX92" s="203">
        <f t="shared" si="91"/>
        <v>1880965</v>
      </c>
      <c r="AY92" s="185">
        <f t="shared" si="75"/>
        <v>0.12705782968084245</v>
      </c>
    </row>
    <row r="93" spans="1:51" x14ac:dyDescent="0.2">
      <c r="A93" s="25" t="s">
        <v>9</v>
      </c>
      <c r="B93" s="246">
        <v>2379378</v>
      </c>
      <c r="D93" s="246">
        <v>2647493</v>
      </c>
      <c r="E93" s="53">
        <v>268115</v>
      </c>
      <c r="F93" s="164">
        <f t="shared" si="58"/>
        <v>0.11268281038153671</v>
      </c>
      <c r="G93" s="5"/>
      <c r="H93" s="241">
        <v>2647493</v>
      </c>
      <c r="I93" s="53">
        <v>268115</v>
      </c>
      <c r="J93" s="172">
        <f t="shared" si="88"/>
        <v>0.11268281038153671</v>
      </c>
      <c r="M93" s="1" t="s">
        <v>9</v>
      </c>
      <c r="N93" s="52">
        <v>2379378</v>
      </c>
      <c r="O93" s="246">
        <v>2374272</v>
      </c>
      <c r="P93" s="53">
        <f t="shared" si="60"/>
        <v>-5106</v>
      </c>
      <c r="Q93" s="165">
        <f t="shared" si="89"/>
        <v>-2.1459389806915974E-3</v>
      </c>
      <c r="S93" s="241">
        <v>2374272</v>
      </c>
      <c r="T93" s="75">
        <f t="shared" si="61"/>
        <v>-5106</v>
      </c>
      <c r="U93" s="173">
        <f t="shared" si="67"/>
        <v>-2.1459389806915974E-3</v>
      </c>
      <c r="X93" s="1" t="s">
        <v>9</v>
      </c>
      <c r="Y93" s="33">
        <v>2379378</v>
      </c>
      <c r="Z93" s="251">
        <v>2647493</v>
      </c>
      <c r="AA93" s="34">
        <f t="shared" si="62"/>
        <v>268115</v>
      </c>
      <c r="AB93" s="147">
        <f t="shared" si="68"/>
        <v>0.11268281038153671</v>
      </c>
      <c r="AD93" s="253">
        <v>2647493</v>
      </c>
      <c r="AE93" s="34">
        <f t="shared" si="63"/>
        <v>268115</v>
      </c>
      <c r="AF93" s="156">
        <f t="shared" si="69"/>
        <v>0.11268281038153671</v>
      </c>
      <c r="AI93" s="33">
        <v>2379378</v>
      </c>
      <c r="AJ93" s="228">
        <v>2647493</v>
      </c>
      <c r="AK93" s="184">
        <f t="shared" si="64"/>
        <v>268115</v>
      </c>
      <c r="AL93" s="209">
        <f t="shared" si="70"/>
        <v>0.11268281038153671</v>
      </c>
      <c r="AM93" s="186"/>
      <c r="AN93" s="257">
        <v>2647493</v>
      </c>
      <c r="AO93" s="203">
        <f t="shared" si="59"/>
        <v>268115</v>
      </c>
      <c r="AP93" s="185">
        <f t="shared" si="71"/>
        <v>0.11268281038153671</v>
      </c>
      <c r="AR93" s="33">
        <v>2379378</v>
      </c>
      <c r="AS93" s="228">
        <v>2647493</v>
      </c>
      <c r="AT93" s="184">
        <f t="shared" si="90"/>
        <v>2647493</v>
      </c>
      <c r="AU93" s="209">
        <f t="shared" si="73"/>
        <v>0.11268281038153671</v>
      </c>
      <c r="AV93" s="186"/>
      <c r="AW93" s="257">
        <v>2647493</v>
      </c>
      <c r="AX93" s="203">
        <f t="shared" si="91"/>
        <v>268115</v>
      </c>
      <c r="AY93" s="185">
        <f t="shared" si="75"/>
        <v>0.11268281038153671</v>
      </c>
    </row>
    <row r="94" spans="1:51" x14ac:dyDescent="0.2">
      <c r="A94" s="25" t="s">
        <v>19</v>
      </c>
      <c r="B94" s="246">
        <v>6984406</v>
      </c>
      <c r="D94" s="246">
        <v>7281390</v>
      </c>
      <c r="E94" s="53">
        <v>296984</v>
      </c>
      <c r="F94" s="164">
        <f t="shared" si="58"/>
        <v>4.2521010376544544E-2</v>
      </c>
      <c r="G94" s="5"/>
      <c r="H94" s="241">
        <v>7281390</v>
      </c>
      <c r="I94" s="53">
        <v>296984</v>
      </c>
      <c r="J94" s="172">
        <f t="shared" si="88"/>
        <v>4.2521010376544544E-2</v>
      </c>
      <c r="M94" s="1" t="s">
        <v>19</v>
      </c>
      <c r="N94" s="52">
        <v>6984406</v>
      </c>
      <c r="O94" s="246">
        <v>7049162</v>
      </c>
      <c r="P94" s="53">
        <f t="shared" si="60"/>
        <v>64756</v>
      </c>
      <c r="Q94" s="164">
        <f>O94/B94-1</f>
        <v>9.271511421300449E-3</v>
      </c>
      <c r="S94" s="241">
        <v>7123449</v>
      </c>
      <c r="T94" s="75">
        <f t="shared" si="61"/>
        <v>139043</v>
      </c>
      <c r="U94" s="172">
        <f t="shared" si="67"/>
        <v>1.9907634235466931E-2</v>
      </c>
      <c r="X94" s="1" t="s">
        <v>19</v>
      </c>
      <c r="Y94" s="33">
        <v>6984406</v>
      </c>
      <c r="Z94" s="251">
        <v>7121222</v>
      </c>
      <c r="AA94" s="34">
        <f t="shared" si="62"/>
        <v>136816</v>
      </c>
      <c r="AB94" s="147">
        <f t="shared" si="68"/>
        <v>1.9588781064560079E-2</v>
      </c>
      <c r="AD94" s="253">
        <v>7189746</v>
      </c>
      <c r="AE94" s="34">
        <f t="shared" si="63"/>
        <v>205340</v>
      </c>
      <c r="AF94" s="156">
        <f t="shared" si="69"/>
        <v>2.9399780024242483E-2</v>
      </c>
      <c r="AI94" s="33">
        <v>6984406</v>
      </c>
      <c r="AJ94" s="228">
        <v>7059006</v>
      </c>
      <c r="AK94" s="184">
        <f t="shared" si="64"/>
        <v>74600</v>
      </c>
      <c r="AL94" s="209">
        <f t="shared" si="70"/>
        <v>1.068093693293326E-2</v>
      </c>
      <c r="AM94" s="186"/>
      <c r="AN94" s="257">
        <v>7059006</v>
      </c>
      <c r="AO94" s="203">
        <f t="shared" si="59"/>
        <v>74600</v>
      </c>
      <c r="AP94" s="185">
        <f t="shared" si="71"/>
        <v>1.068093693293326E-2</v>
      </c>
      <c r="AR94" s="33">
        <v>6984406</v>
      </c>
      <c r="AS94" s="228">
        <v>7059006</v>
      </c>
      <c r="AT94" s="184">
        <f t="shared" si="90"/>
        <v>7059006</v>
      </c>
      <c r="AU94" s="209">
        <f t="shared" si="73"/>
        <v>1.068093693293326E-2</v>
      </c>
      <c r="AV94" s="186"/>
      <c r="AW94" s="257">
        <v>7059006</v>
      </c>
      <c r="AX94" s="203">
        <f t="shared" si="91"/>
        <v>74600</v>
      </c>
      <c r="AY94" s="185">
        <f t="shared" si="75"/>
        <v>1.068093693293326E-2</v>
      </c>
    </row>
    <row r="95" spans="1:51" ht="12.75" thickBot="1" x14ac:dyDescent="0.25">
      <c r="A95" s="39" t="s">
        <v>37</v>
      </c>
      <c r="B95" s="247">
        <v>15000000</v>
      </c>
      <c r="D95" s="247">
        <v>0</v>
      </c>
      <c r="E95" s="56">
        <v>0</v>
      </c>
      <c r="F95" s="166">
        <v>0</v>
      </c>
      <c r="G95" s="5"/>
      <c r="H95" s="242">
        <v>0</v>
      </c>
      <c r="I95" s="56">
        <v>0</v>
      </c>
      <c r="J95" s="174">
        <f t="shared" si="88"/>
        <v>-1</v>
      </c>
      <c r="N95" s="55">
        <v>0</v>
      </c>
      <c r="O95" s="247">
        <v>31250000</v>
      </c>
      <c r="P95" s="56">
        <f t="shared" si="60"/>
        <v>16250000</v>
      </c>
      <c r="Q95" s="166">
        <f>O95/B95-1</f>
        <v>1.0833333333333335</v>
      </c>
      <c r="R95" s="96"/>
      <c r="S95" s="242">
        <v>31250000</v>
      </c>
      <c r="T95" s="79">
        <f t="shared" si="61"/>
        <v>16250000</v>
      </c>
      <c r="U95" s="174">
        <f t="shared" si="67"/>
        <v>1.0833333333333335</v>
      </c>
      <c r="X95" s="1" t="s">
        <v>37</v>
      </c>
      <c r="Y95" s="47">
        <v>15000000</v>
      </c>
      <c r="Z95" s="252">
        <v>0</v>
      </c>
      <c r="AA95" s="48">
        <f t="shared" si="62"/>
        <v>-15000000</v>
      </c>
      <c r="AB95" s="151">
        <f t="shared" si="68"/>
        <v>-1</v>
      </c>
      <c r="AD95" s="254">
        <v>0</v>
      </c>
      <c r="AE95" s="48">
        <f t="shared" si="63"/>
        <v>-15000000</v>
      </c>
      <c r="AF95" s="159">
        <f t="shared" si="69"/>
        <v>-1</v>
      </c>
      <c r="AI95" s="47">
        <v>15000000</v>
      </c>
      <c r="AJ95" s="225">
        <v>0</v>
      </c>
      <c r="AK95" s="199">
        <f t="shared" si="64"/>
        <v>-15000000</v>
      </c>
      <c r="AL95" s="192">
        <f t="shared" si="70"/>
        <v>-1</v>
      </c>
      <c r="AM95" s="186"/>
      <c r="AN95" s="256">
        <v>0</v>
      </c>
      <c r="AO95" s="48">
        <f t="shared" si="59"/>
        <v>-15000000</v>
      </c>
      <c r="AP95" s="201">
        <f t="shared" si="71"/>
        <v>-1</v>
      </c>
      <c r="AR95" s="47">
        <v>15000000</v>
      </c>
      <c r="AS95" s="225">
        <v>0</v>
      </c>
      <c r="AT95" s="199">
        <f t="shared" si="90"/>
        <v>0</v>
      </c>
      <c r="AU95" s="192">
        <f t="shared" si="73"/>
        <v>-1</v>
      </c>
      <c r="AV95" s="186"/>
      <c r="AW95" s="256">
        <v>0</v>
      </c>
      <c r="AX95" s="48">
        <f t="shared" si="91"/>
        <v>-15000000</v>
      </c>
      <c r="AY95" s="201">
        <f t="shared" si="75"/>
        <v>-1</v>
      </c>
    </row>
    <row r="96" spans="1:51" ht="12.75" thickBot="1" x14ac:dyDescent="0.25">
      <c r="E96" s="4"/>
      <c r="I96" s="4"/>
      <c r="T96" s="2"/>
      <c r="AJ96" s="226"/>
      <c r="AK96" s="193"/>
      <c r="AL96" s="194"/>
      <c r="AM96" s="186"/>
      <c r="AN96" s="226"/>
      <c r="AO96" s="195"/>
      <c r="AP96" s="194"/>
      <c r="AS96" s="226"/>
      <c r="AT96" s="193"/>
      <c r="AU96" s="194"/>
      <c r="AV96" s="186"/>
      <c r="AW96" s="226"/>
      <c r="AX96" s="195"/>
      <c r="AY96" s="194"/>
    </row>
    <row r="97" spans="1:51" s="15" customFormat="1" ht="12.75" thickBot="1" x14ac:dyDescent="0.25">
      <c r="A97" s="9" t="s">
        <v>27</v>
      </c>
      <c r="B97" s="354">
        <f>SUM(B98:B102)</f>
        <v>86091857</v>
      </c>
      <c r="C97" s="264"/>
      <c r="D97" s="284">
        <f>SUM(D98:D102)</f>
        <v>80977765</v>
      </c>
      <c r="E97" s="285">
        <v>2885908</v>
      </c>
      <c r="F97" s="286">
        <f t="shared" si="58"/>
        <v>-5.9402737706075959E-2</v>
      </c>
      <c r="G97" s="287"/>
      <c r="H97" s="289">
        <f>SUM(H98:H102)</f>
        <v>78208729</v>
      </c>
      <c r="I97" s="285">
        <v>116872</v>
      </c>
      <c r="J97" s="288">
        <f t="shared" ref="J97:J102" si="92">H97/B97-1</f>
        <v>-9.1566476490337556E-2</v>
      </c>
      <c r="K97" s="82">
        <f>SUM(D97+H97)</f>
        <v>159186494</v>
      </c>
      <c r="L97" s="264"/>
      <c r="M97" s="15" t="s">
        <v>27</v>
      </c>
      <c r="N97" s="83">
        <v>78091857</v>
      </c>
      <c r="O97" s="279">
        <f>SUM(O98:O102)</f>
        <v>105895352</v>
      </c>
      <c r="P97" s="347">
        <f t="shared" si="60"/>
        <v>19803495</v>
      </c>
      <c r="Q97" s="348">
        <f t="shared" ref="Q97:Q102" si="93">O97/B97-1</f>
        <v>0.23002750422725815</v>
      </c>
      <c r="R97" s="282"/>
      <c r="S97" s="279">
        <f>SUM(S98:S102)</f>
        <v>103756193</v>
      </c>
      <c r="T97" s="344">
        <f t="shared" si="61"/>
        <v>17664336</v>
      </c>
      <c r="U97" s="349">
        <f t="shared" si="67"/>
        <v>0.2051801019926891</v>
      </c>
      <c r="V97" s="82">
        <f>SUM(O97+S97)</f>
        <v>209651545</v>
      </c>
      <c r="W97" s="264"/>
      <c r="X97" s="15" t="s">
        <v>27</v>
      </c>
      <c r="Y97" s="22">
        <v>86091857</v>
      </c>
      <c r="Z97" s="284">
        <f>SUM(Z98:Z102)</f>
        <v>75841717</v>
      </c>
      <c r="AA97" s="285">
        <f t="shared" si="62"/>
        <v>-10250140</v>
      </c>
      <c r="AB97" s="291">
        <f t="shared" si="68"/>
        <v>-0.11906050533908219</v>
      </c>
      <c r="AC97" s="287"/>
      <c r="AD97" s="284">
        <f>SUM(AD98:AD102)</f>
        <v>83204785</v>
      </c>
      <c r="AE97" s="285">
        <f t="shared" si="63"/>
        <v>-2887072</v>
      </c>
      <c r="AF97" s="292">
        <f t="shared" si="69"/>
        <v>-3.3534785990270821E-2</v>
      </c>
      <c r="AG97" s="82">
        <f>SUM(Z97+AD97)</f>
        <v>159046502</v>
      </c>
      <c r="AH97" s="264"/>
      <c r="AI97" s="222">
        <v>86091857</v>
      </c>
      <c r="AJ97" s="340">
        <f>SUM(AJ98:AJ102)</f>
        <v>80821848.5</v>
      </c>
      <c r="AK97" s="270">
        <f t="shared" si="64"/>
        <v>-5270008.5</v>
      </c>
      <c r="AL97" s="271">
        <f t="shared" si="70"/>
        <v>-6.121378587524251E-2</v>
      </c>
      <c r="AM97" s="272"/>
      <c r="AN97" s="340">
        <f>SUM(AN98:AN102)</f>
        <v>83194959</v>
      </c>
      <c r="AO97" s="341">
        <f t="shared" si="59"/>
        <v>-2896898</v>
      </c>
      <c r="AP97" s="271">
        <f t="shared" si="71"/>
        <v>-3.3648919897267371E-2</v>
      </c>
      <c r="AQ97" s="264"/>
      <c r="AR97" s="222">
        <v>86091857</v>
      </c>
      <c r="AS97" s="329">
        <f>SUM(AS98:AS102)</f>
        <v>76236922</v>
      </c>
      <c r="AT97" s="275">
        <f t="shared" ref="AT97:AT102" si="94">AS97-K97</f>
        <v>-82949572</v>
      </c>
      <c r="AU97" s="276">
        <f t="shared" si="73"/>
        <v>-0.11447000150083886</v>
      </c>
      <c r="AV97" s="277"/>
      <c r="AW97" s="329">
        <f>SUM(AW98:AW102)</f>
        <v>81222390</v>
      </c>
      <c r="AX97" s="330">
        <f t="shared" ref="AX97:AX102" si="95">AW97-$B97</f>
        <v>-4869467</v>
      </c>
      <c r="AY97" s="276">
        <f t="shared" si="75"/>
        <v>-5.6561295919078658E-2</v>
      </c>
    </row>
    <row r="98" spans="1:51" x14ac:dyDescent="0.2">
      <c r="A98" s="25" t="s">
        <v>7</v>
      </c>
      <c r="B98" s="246">
        <v>67308231</v>
      </c>
      <c r="D98" s="246">
        <v>65467769</v>
      </c>
      <c r="E98" s="53">
        <v>-1840462</v>
      </c>
      <c r="F98" s="165">
        <f t="shared" si="58"/>
        <v>-2.7343788013088677E-2</v>
      </c>
      <c r="G98" s="5"/>
      <c r="H98" s="241">
        <v>64916984</v>
      </c>
      <c r="I98" s="53">
        <v>-2391247</v>
      </c>
      <c r="J98" s="173">
        <f t="shared" si="92"/>
        <v>-3.5526813949396496E-2</v>
      </c>
      <c r="M98" s="1" t="s">
        <v>7</v>
      </c>
      <c r="N98" s="90">
        <v>67308231</v>
      </c>
      <c r="O98" s="250">
        <v>64056448</v>
      </c>
      <c r="P98" s="91">
        <f t="shared" si="60"/>
        <v>-3251783</v>
      </c>
      <c r="Q98" s="169">
        <f t="shared" si="93"/>
        <v>-4.8311817911244725E-2</v>
      </c>
      <c r="R98" s="93"/>
      <c r="S98" s="249">
        <v>64130642</v>
      </c>
      <c r="T98" s="94">
        <f t="shared" si="61"/>
        <v>-3177589</v>
      </c>
      <c r="U98" s="176">
        <f t="shared" si="67"/>
        <v>-4.7209515876297514E-2</v>
      </c>
      <c r="X98" s="1" t="s">
        <v>7</v>
      </c>
      <c r="Y98" s="33">
        <v>67308231</v>
      </c>
      <c r="Z98" s="251">
        <v>65798825</v>
      </c>
      <c r="AA98" s="34">
        <f t="shared" si="62"/>
        <v>-1509406</v>
      </c>
      <c r="AB98" s="148">
        <f t="shared" si="68"/>
        <v>-2.2425281092293137E-2</v>
      </c>
      <c r="AD98" s="253">
        <v>65641865</v>
      </c>
      <c r="AE98" s="34">
        <f t="shared" si="63"/>
        <v>-1666366</v>
      </c>
      <c r="AF98" s="158">
        <f t="shared" si="69"/>
        <v>-2.4757239571487233E-2</v>
      </c>
      <c r="AI98" s="33">
        <v>67308231</v>
      </c>
      <c r="AJ98" s="228">
        <v>66443714</v>
      </c>
      <c r="AK98" s="184">
        <f t="shared" si="64"/>
        <v>-864517</v>
      </c>
      <c r="AL98" s="210">
        <f t="shared" si="70"/>
        <v>-1.2844149774193347E-2</v>
      </c>
      <c r="AM98" s="186"/>
      <c r="AN98" s="257">
        <v>66699833</v>
      </c>
      <c r="AO98" s="203">
        <f t="shared" si="59"/>
        <v>-608398</v>
      </c>
      <c r="AP98" s="188">
        <f t="shared" si="71"/>
        <v>-9.038983657139954E-3</v>
      </c>
      <c r="AR98" s="33">
        <v>67308231</v>
      </c>
      <c r="AS98" s="228">
        <v>66194030</v>
      </c>
      <c r="AT98" s="184">
        <f t="shared" si="94"/>
        <v>66194030</v>
      </c>
      <c r="AU98" s="210">
        <f t="shared" si="73"/>
        <v>-1.6553710942128319E-2</v>
      </c>
      <c r="AV98" s="186"/>
      <c r="AW98" s="257">
        <v>65929201</v>
      </c>
      <c r="AX98" s="203">
        <f t="shared" si="95"/>
        <v>-1379030</v>
      </c>
      <c r="AY98" s="188">
        <f t="shared" si="75"/>
        <v>-2.0488281737786274E-2</v>
      </c>
    </row>
    <row r="99" spans="1:51" x14ac:dyDescent="0.2">
      <c r="A99" s="25" t="s">
        <v>8</v>
      </c>
      <c r="B99" s="246">
        <v>8533541</v>
      </c>
      <c r="D99" s="246">
        <v>13174964</v>
      </c>
      <c r="E99" s="53">
        <v>4641423</v>
      </c>
      <c r="F99" s="164">
        <f t="shared" si="58"/>
        <v>0.54390352141039688</v>
      </c>
      <c r="G99" s="5"/>
      <c r="H99" s="241">
        <v>10956713</v>
      </c>
      <c r="I99" s="53">
        <v>2423172</v>
      </c>
      <c r="J99" s="172">
        <f t="shared" si="92"/>
        <v>0.28395855835227124</v>
      </c>
      <c r="M99" s="1" t="s">
        <v>8</v>
      </c>
      <c r="N99" s="52">
        <v>8533541</v>
      </c>
      <c r="O99" s="246">
        <v>7707860</v>
      </c>
      <c r="P99" s="53">
        <f t="shared" si="60"/>
        <v>-825681</v>
      </c>
      <c r="Q99" s="165">
        <f t="shared" si="93"/>
        <v>-9.6757137511848779E-2</v>
      </c>
      <c r="S99" s="241">
        <v>5489609</v>
      </c>
      <c r="T99" s="75">
        <f t="shared" si="61"/>
        <v>-3043932</v>
      </c>
      <c r="U99" s="173">
        <f t="shared" si="67"/>
        <v>-0.35670210056997442</v>
      </c>
      <c r="X99" s="1" t="s">
        <v>8</v>
      </c>
      <c r="Y99" s="33">
        <v>8533541</v>
      </c>
      <c r="Z99" s="251">
        <v>7707860</v>
      </c>
      <c r="AA99" s="34">
        <f t="shared" si="62"/>
        <v>-825681</v>
      </c>
      <c r="AB99" s="148">
        <f t="shared" si="68"/>
        <v>-9.6757137511848779E-2</v>
      </c>
      <c r="AD99" s="253">
        <v>15227888</v>
      </c>
      <c r="AE99" s="34">
        <f t="shared" si="63"/>
        <v>6694347</v>
      </c>
      <c r="AF99" s="156">
        <f t="shared" si="69"/>
        <v>0.78447469813527593</v>
      </c>
      <c r="AI99" s="33">
        <v>8533541</v>
      </c>
      <c r="AJ99" s="228">
        <v>12043102.5</v>
      </c>
      <c r="AK99" s="184">
        <f t="shared" si="64"/>
        <v>3509561.5</v>
      </c>
      <c r="AL99" s="209">
        <f t="shared" si="70"/>
        <v>0.41126672971981981</v>
      </c>
      <c r="AM99" s="186"/>
      <c r="AN99" s="257">
        <v>14160094</v>
      </c>
      <c r="AO99" s="203">
        <f t="shared" si="59"/>
        <v>5626553</v>
      </c>
      <c r="AP99" s="185">
        <f t="shared" si="71"/>
        <v>0.65934563389336276</v>
      </c>
      <c r="AR99" s="33">
        <v>8533541</v>
      </c>
      <c r="AS99" s="228">
        <v>7707860</v>
      </c>
      <c r="AT99" s="184">
        <f t="shared" si="94"/>
        <v>7707860</v>
      </c>
      <c r="AU99" s="209">
        <f t="shared" si="73"/>
        <v>-9.6757137511848779E-2</v>
      </c>
      <c r="AV99" s="186"/>
      <c r="AW99" s="257">
        <v>12958157</v>
      </c>
      <c r="AX99" s="203">
        <f t="shared" si="95"/>
        <v>4424616</v>
      </c>
      <c r="AY99" s="185">
        <f t="shared" si="75"/>
        <v>0.51849706938772555</v>
      </c>
    </row>
    <row r="100" spans="1:51" x14ac:dyDescent="0.2">
      <c r="A100" s="25" t="s">
        <v>9</v>
      </c>
      <c r="B100" s="246">
        <v>1362885</v>
      </c>
      <c r="D100" s="246">
        <v>1383082</v>
      </c>
      <c r="E100" s="53">
        <v>20197</v>
      </c>
      <c r="F100" s="164">
        <f t="shared" si="58"/>
        <v>1.4819298766953981E-2</v>
      </c>
      <c r="G100" s="5"/>
      <c r="H100" s="241">
        <v>1383082</v>
      </c>
      <c r="I100" s="53">
        <v>20197</v>
      </c>
      <c r="J100" s="172">
        <f t="shared" si="92"/>
        <v>1.4819298766953981E-2</v>
      </c>
      <c r="M100" s="1" t="s">
        <v>9</v>
      </c>
      <c r="N100" s="52">
        <v>1362885</v>
      </c>
      <c r="O100" s="246">
        <v>1240348</v>
      </c>
      <c r="P100" s="53">
        <f t="shared" si="60"/>
        <v>-122537</v>
      </c>
      <c r="Q100" s="165">
        <f t="shared" si="93"/>
        <v>-8.9910007080568066E-2</v>
      </c>
      <c r="S100" s="241">
        <v>1240348</v>
      </c>
      <c r="T100" s="75">
        <f t="shared" si="61"/>
        <v>-122537</v>
      </c>
      <c r="U100" s="173">
        <f t="shared" si="67"/>
        <v>-8.9910007080568066E-2</v>
      </c>
      <c r="X100" s="1" t="s">
        <v>9</v>
      </c>
      <c r="Y100" s="33">
        <v>1362885</v>
      </c>
      <c r="Z100" s="251">
        <v>1383082</v>
      </c>
      <c r="AA100" s="34">
        <f t="shared" si="62"/>
        <v>20197</v>
      </c>
      <c r="AB100" s="147">
        <f t="shared" si="68"/>
        <v>1.4819298766953981E-2</v>
      </c>
      <c r="AD100" s="253">
        <v>1383082</v>
      </c>
      <c r="AE100" s="34">
        <f t="shared" si="63"/>
        <v>20197</v>
      </c>
      <c r="AF100" s="156">
        <f t="shared" si="69"/>
        <v>1.4819298766953981E-2</v>
      </c>
      <c r="AI100" s="33">
        <v>1362885</v>
      </c>
      <c r="AJ100" s="228">
        <v>1383082</v>
      </c>
      <c r="AK100" s="184">
        <f t="shared" si="64"/>
        <v>20197</v>
      </c>
      <c r="AL100" s="209">
        <f t="shared" si="70"/>
        <v>1.4819298766953981E-2</v>
      </c>
      <c r="AM100" s="186"/>
      <c r="AN100" s="257">
        <v>1383082</v>
      </c>
      <c r="AO100" s="203">
        <f t="shared" si="59"/>
        <v>20197</v>
      </c>
      <c r="AP100" s="185">
        <f t="shared" si="71"/>
        <v>1.4819298766953981E-2</v>
      </c>
      <c r="AR100" s="33">
        <v>1362885</v>
      </c>
      <c r="AS100" s="228">
        <v>1383082</v>
      </c>
      <c r="AT100" s="184">
        <f t="shared" si="94"/>
        <v>1383082</v>
      </c>
      <c r="AU100" s="209">
        <f t="shared" si="73"/>
        <v>1.4819298766953981E-2</v>
      </c>
      <c r="AV100" s="186"/>
      <c r="AW100" s="257">
        <v>1383082</v>
      </c>
      <c r="AX100" s="203">
        <f t="shared" si="95"/>
        <v>20197</v>
      </c>
      <c r="AY100" s="185">
        <f t="shared" si="75"/>
        <v>1.4819298766953981E-2</v>
      </c>
    </row>
    <row r="101" spans="1:51" x14ac:dyDescent="0.2">
      <c r="A101" s="25" t="s">
        <v>19</v>
      </c>
      <c r="B101" s="246">
        <v>887200</v>
      </c>
      <c r="D101" s="246">
        <v>951950</v>
      </c>
      <c r="E101" s="53">
        <v>64750</v>
      </c>
      <c r="F101" s="164">
        <f t="shared" si="58"/>
        <v>7.2982416591523824E-2</v>
      </c>
      <c r="G101" s="5"/>
      <c r="H101" s="241">
        <v>951950</v>
      </c>
      <c r="I101" s="53">
        <v>64750</v>
      </c>
      <c r="J101" s="172">
        <f t="shared" si="92"/>
        <v>7.2982416591523824E-2</v>
      </c>
      <c r="M101" s="1" t="s">
        <v>19</v>
      </c>
      <c r="N101" s="52">
        <v>887200</v>
      </c>
      <c r="O101" s="246">
        <v>890696</v>
      </c>
      <c r="P101" s="53">
        <f t="shared" si="60"/>
        <v>3496</v>
      </c>
      <c r="Q101" s="164">
        <f t="shared" si="93"/>
        <v>3.9404869251578045E-3</v>
      </c>
      <c r="S101" s="241">
        <v>895594</v>
      </c>
      <c r="T101" s="75">
        <f t="shared" si="61"/>
        <v>8394</v>
      </c>
      <c r="U101" s="172">
        <f t="shared" si="67"/>
        <v>9.461226330027106E-3</v>
      </c>
      <c r="X101" s="1" t="s">
        <v>19</v>
      </c>
      <c r="Y101" s="33">
        <v>887200</v>
      </c>
      <c r="Z101" s="251">
        <v>951950</v>
      </c>
      <c r="AA101" s="34">
        <f t="shared" si="62"/>
        <v>64750</v>
      </c>
      <c r="AB101" s="147">
        <f t="shared" si="68"/>
        <v>7.2982416591523824E-2</v>
      </c>
      <c r="AD101" s="253">
        <v>951950</v>
      </c>
      <c r="AE101" s="34">
        <f t="shared" si="63"/>
        <v>64750</v>
      </c>
      <c r="AF101" s="156">
        <f t="shared" si="69"/>
        <v>7.2982416591523824E-2</v>
      </c>
      <c r="AI101" s="33">
        <v>887200</v>
      </c>
      <c r="AJ101" s="228">
        <v>951950</v>
      </c>
      <c r="AK101" s="184">
        <f t="shared" si="64"/>
        <v>64750</v>
      </c>
      <c r="AL101" s="209">
        <f t="shared" si="70"/>
        <v>7.2982416591523824E-2</v>
      </c>
      <c r="AM101" s="186"/>
      <c r="AN101" s="257">
        <v>951950</v>
      </c>
      <c r="AO101" s="203">
        <f t="shared" si="59"/>
        <v>64750</v>
      </c>
      <c r="AP101" s="185">
        <f t="shared" si="71"/>
        <v>7.2982416591523824E-2</v>
      </c>
      <c r="AR101" s="33">
        <v>887200</v>
      </c>
      <c r="AS101" s="228">
        <v>951950</v>
      </c>
      <c r="AT101" s="184">
        <f t="shared" si="94"/>
        <v>951950</v>
      </c>
      <c r="AU101" s="209">
        <f t="shared" si="73"/>
        <v>7.2982416591523824E-2</v>
      </c>
      <c r="AV101" s="186"/>
      <c r="AW101" s="257">
        <v>951950</v>
      </c>
      <c r="AX101" s="203">
        <f t="shared" si="95"/>
        <v>64750</v>
      </c>
      <c r="AY101" s="185">
        <f t="shared" si="75"/>
        <v>7.2982416591523824E-2</v>
      </c>
    </row>
    <row r="102" spans="1:51" ht="12.75" thickBot="1" x14ac:dyDescent="0.25">
      <c r="A102" s="39" t="s">
        <v>37</v>
      </c>
      <c r="B102" s="247">
        <v>8000000</v>
      </c>
      <c r="D102" s="247">
        <v>0</v>
      </c>
      <c r="E102" s="56">
        <v>0</v>
      </c>
      <c r="F102" s="166">
        <v>0</v>
      </c>
      <c r="G102" s="5"/>
      <c r="H102" s="242">
        <v>0</v>
      </c>
      <c r="I102" s="56">
        <v>0</v>
      </c>
      <c r="J102" s="174">
        <f t="shared" si="92"/>
        <v>-1</v>
      </c>
      <c r="N102" s="55">
        <v>0</v>
      </c>
      <c r="O102" s="247">
        <v>32000000</v>
      </c>
      <c r="P102" s="56">
        <f t="shared" si="60"/>
        <v>24000000</v>
      </c>
      <c r="Q102" s="166">
        <f t="shared" si="93"/>
        <v>3</v>
      </c>
      <c r="R102" s="96"/>
      <c r="S102" s="242">
        <v>32000000</v>
      </c>
      <c r="T102" s="79">
        <f t="shared" si="61"/>
        <v>24000000</v>
      </c>
      <c r="U102" s="174">
        <f t="shared" si="67"/>
        <v>3</v>
      </c>
      <c r="X102" s="1" t="s">
        <v>37</v>
      </c>
      <c r="Y102" s="47">
        <v>8000000</v>
      </c>
      <c r="Z102" s="252">
        <v>0</v>
      </c>
      <c r="AA102" s="48">
        <f t="shared" si="62"/>
        <v>-8000000</v>
      </c>
      <c r="AB102" s="151">
        <f t="shared" si="68"/>
        <v>-1</v>
      </c>
      <c r="AD102" s="254">
        <v>0</v>
      </c>
      <c r="AE102" s="48">
        <f t="shared" si="63"/>
        <v>-8000000</v>
      </c>
      <c r="AF102" s="159">
        <f t="shared" si="69"/>
        <v>-1</v>
      </c>
      <c r="AI102" s="47">
        <v>8000000</v>
      </c>
      <c r="AJ102" s="225">
        <v>0</v>
      </c>
      <c r="AK102" s="199">
        <f t="shared" si="64"/>
        <v>-8000000</v>
      </c>
      <c r="AL102" s="192">
        <f t="shared" si="70"/>
        <v>-1</v>
      </c>
      <c r="AM102" s="186"/>
      <c r="AN102" s="256">
        <v>0</v>
      </c>
      <c r="AO102" s="199">
        <f t="shared" si="59"/>
        <v>-8000000</v>
      </c>
      <c r="AP102" s="201">
        <f t="shared" si="71"/>
        <v>-1</v>
      </c>
      <c r="AR102" s="47">
        <v>8000000</v>
      </c>
      <c r="AS102" s="225">
        <v>0</v>
      </c>
      <c r="AT102" s="199">
        <f t="shared" si="94"/>
        <v>0</v>
      </c>
      <c r="AU102" s="192">
        <f t="shared" si="73"/>
        <v>-1</v>
      </c>
      <c r="AV102" s="186"/>
      <c r="AW102" s="256">
        <v>0</v>
      </c>
      <c r="AX102" s="199">
        <f t="shared" si="95"/>
        <v>-8000000</v>
      </c>
      <c r="AY102" s="201">
        <f t="shared" si="75"/>
        <v>-1</v>
      </c>
    </row>
    <row r="103" spans="1:51" ht="12.75" thickBot="1" x14ac:dyDescent="0.25">
      <c r="E103" s="4"/>
      <c r="I103" s="4"/>
      <c r="T103" s="2"/>
      <c r="AJ103" s="226"/>
      <c r="AK103" s="193"/>
      <c r="AL103" s="194"/>
      <c r="AM103" s="186"/>
      <c r="AN103" s="226"/>
      <c r="AO103" s="195"/>
      <c r="AP103" s="194"/>
      <c r="AS103" s="226"/>
      <c r="AT103" s="193"/>
      <c r="AU103" s="194"/>
      <c r="AV103" s="186"/>
      <c r="AW103" s="226"/>
      <c r="AX103" s="195"/>
      <c r="AY103" s="194"/>
    </row>
    <row r="104" spans="1:51" s="15" customFormat="1" ht="12.75" thickBot="1" x14ac:dyDescent="0.25">
      <c r="A104" s="9" t="s">
        <v>28</v>
      </c>
      <c r="B104" s="354">
        <f>SUM(B105:B109)</f>
        <v>65329937</v>
      </c>
      <c r="C104" s="264"/>
      <c r="D104" s="284">
        <f>SUM(D105:D109)</f>
        <v>57122979</v>
      </c>
      <c r="E104" s="285">
        <v>793042</v>
      </c>
      <c r="F104" s="286">
        <f t="shared" si="58"/>
        <v>-0.12562323456702551</v>
      </c>
      <c r="G104" s="287"/>
      <c r="H104" s="289">
        <f>SUM(H105:H109)</f>
        <v>55354981</v>
      </c>
      <c r="I104" s="285">
        <v>-974956</v>
      </c>
      <c r="J104" s="292">
        <f t="shared" ref="J104:J109" si="96">H104/B104-1</f>
        <v>-0.15268583528559043</v>
      </c>
      <c r="K104" s="82">
        <f>SUM(D104+H104)</f>
        <v>112477960</v>
      </c>
      <c r="L104" s="264"/>
      <c r="M104" s="15" t="s">
        <v>28</v>
      </c>
      <c r="N104" s="51">
        <v>56329937</v>
      </c>
      <c r="O104" s="279">
        <f>SUM(O105:O109)</f>
        <v>59235067</v>
      </c>
      <c r="P104" s="280">
        <f t="shared" si="60"/>
        <v>-6094870</v>
      </c>
      <c r="Q104" s="345">
        <f t="shared" ref="Q104:Q109" si="97">O104/B104-1</f>
        <v>-9.3293676373819245E-2</v>
      </c>
      <c r="R104" s="282"/>
      <c r="S104" s="279">
        <f>SUM(S105:S109)</f>
        <v>57901014</v>
      </c>
      <c r="T104" s="343">
        <f t="shared" si="61"/>
        <v>-7428923</v>
      </c>
      <c r="U104" s="346">
        <f t="shared" si="67"/>
        <v>-0.11371391648517892</v>
      </c>
      <c r="V104" s="82">
        <f>SUM(O104+S104)</f>
        <v>117136081</v>
      </c>
      <c r="W104" s="264"/>
      <c r="X104" s="15" t="s">
        <v>28</v>
      </c>
      <c r="Y104" s="22">
        <v>65329937</v>
      </c>
      <c r="Z104" s="284">
        <f>SUM(Z105:Z109)</f>
        <v>56053284</v>
      </c>
      <c r="AA104" s="285">
        <f t="shared" si="62"/>
        <v>-9276653</v>
      </c>
      <c r="AB104" s="291">
        <f t="shared" si="68"/>
        <v>-0.14199696840362785</v>
      </c>
      <c r="AC104" s="287"/>
      <c r="AD104" s="284">
        <f>SUM(AD105:AD109)</f>
        <v>55570558</v>
      </c>
      <c r="AE104" s="285">
        <f t="shared" si="63"/>
        <v>-9759379</v>
      </c>
      <c r="AF104" s="292">
        <f t="shared" si="69"/>
        <v>-0.14938601578630029</v>
      </c>
      <c r="AG104" s="82">
        <f>SUM(Z104+AD104)</f>
        <v>111623842</v>
      </c>
      <c r="AH104" s="264"/>
      <c r="AI104" s="222">
        <v>65329937</v>
      </c>
      <c r="AJ104" s="340">
        <f>SUM(AJ105:AJ109)</f>
        <v>56749823</v>
      </c>
      <c r="AK104" s="270">
        <f t="shared" si="64"/>
        <v>-8580114</v>
      </c>
      <c r="AL104" s="271">
        <f t="shared" si="70"/>
        <v>-0.13133510292532502</v>
      </c>
      <c r="AM104" s="272"/>
      <c r="AN104" s="340">
        <f>SUM(AN105:AN109)</f>
        <v>56125897</v>
      </c>
      <c r="AO104" s="341">
        <f t="shared" si="59"/>
        <v>-9204040</v>
      </c>
      <c r="AP104" s="271">
        <f t="shared" si="71"/>
        <v>-0.14088548715422766</v>
      </c>
      <c r="AQ104" s="264"/>
      <c r="AR104" s="222">
        <v>65329937</v>
      </c>
      <c r="AS104" s="329">
        <f>SUM(AS105:AS109)</f>
        <v>59240916</v>
      </c>
      <c r="AT104" s="275">
        <f t="shared" ref="AT104:AT109" si="98">AS104-K104</f>
        <v>-53237044</v>
      </c>
      <c r="AU104" s="276">
        <f t="shared" si="73"/>
        <v>-9.3204146209416971E-2</v>
      </c>
      <c r="AV104" s="277"/>
      <c r="AW104" s="329">
        <f>SUM(AW105:AW109)</f>
        <v>58639169</v>
      </c>
      <c r="AX104" s="330">
        <f t="shared" ref="AX104:AX109" si="99">AW104-$B104</f>
        <v>-6690768</v>
      </c>
      <c r="AY104" s="276">
        <f t="shared" si="75"/>
        <v>-0.10241503830012877</v>
      </c>
    </row>
    <row r="105" spans="1:51" x14ac:dyDescent="0.2">
      <c r="A105" s="25" t="s">
        <v>7</v>
      </c>
      <c r="B105" s="246">
        <v>44146854</v>
      </c>
      <c r="D105" s="246">
        <v>44675712</v>
      </c>
      <c r="E105" s="53">
        <v>528858</v>
      </c>
      <c r="F105" s="164">
        <f t="shared" si="58"/>
        <v>1.1979517272057594E-2</v>
      </c>
      <c r="G105" s="5"/>
      <c r="H105" s="241">
        <v>44563193</v>
      </c>
      <c r="I105" s="53">
        <v>416339</v>
      </c>
      <c r="J105" s="172">
        <f t="shared" si="96"/>
        <v>9.4307739346499719E-3</v>
      </c>
      <c r="M105" s="1" t="s">
        <v>7</v>
      </c>
      <c r="N105" s="52">
        <v>44146854</v>
      </c>
      <c r="O105" s="246">
        <v>43712412</v>
      </c>
      <c r="P105" s="53">
        <f t="shared" si="60"/>
        <v>-434442</v>
      </c>
      <c r="Q105" s="165">
        <f t="shared" si="97"/>
        <v>-9.8408371296401231E-3</v>
      </c>
      <c r="S105" s="241">
        <v>44023228</v>
      </c>
      <c r="T105" s="75">
        <f t="shared" si="61"/>
        <v>-123626</v>
      </c>
      <c r="U105" s="173">
        <f t="shared" si="67"/>
        <v>-2.8003354440613304E-3</v>
      </c>
      <c r="X105" s="1" t="s">
        <v>7</v>
      </c>
      <c r="Y105" s="33">
        <v>44146854</v>
      </c>
      <c r="Z105" s="251">
        <v>44305131</v>
      </c>
      <c r="AA105" s="34">
        <f t="shared" si="62"/>
        <v>158277</v>
      </c>
      <c r="AB105" s="147">
        <f t="shared" si="68"/>
        <v>3.585238486076392E-3</v>
      </c>
      <c r="AD105" s="253">
        <v>44794496</v>
      </c>
      <c r="AE105" s="34">
        <f t="shared" si="63"/>
        <v>647642</v>
      </c>
      <c r="AF105" s="156">
        <f t="shared" si="69"/>
        <v>1.4670173326507108E-2</v>
      </c>
      <c r="AI105" s="33">
        <v>44146854</v>
      </c>
      <c r="AJ105" s="228">
        <v>44560694</v>
      </c>
      <c r="AK105" s="184">
        <f t="shared" si="64"/>
        <v>413840</v>
      </c>
      <c r="AL105" s="210">
        <f t="shared" si="70"/>
        <v>9.3741674095282335E-3</v>
      </c>
      <c r="AM105" s="186"/>
      <c r="AN105" s="257">
        <v>45250553</v>
      </c>
      <c r="AO105" s="203">
        <f t="shared" si="59"/>
        <v>1103699</v>
      </c>
      <c r="AP105" s="188">
        <f t="shared" si="71"/>
        <v>2.5000626318695263E-2</v>
      </c>
      <c r="AR105" s="33">
        <v>44146854</v>
      </c>
      <c r="AS105" s="228">
        <v>44393481</v>
      </c>
      <c r="AT105" s="184">
        <f t="shared" si="98"/>
        <v>44393481</v>
      </c>
      <c r="AU105" s="210">
        <f t="shared" si="73"/>
        <v>5.5865135939245913E-3</v>
      </c>
      <c r="AV105" s="186"/>
      <c r="AW105" s="257">
        <v>44858559</v>
      </c>
      <c r="AX105" s="203">
        <f t="shared" si="99"/>
        <v>711705</v>
      </c>
      <c r="AY105" s="188">
        <f t="shared" si="75"/>
        <v>1.6121307307650934E-2</v>
      </c>
    </row>
    <row r="106" spans="1:51" x14ac:dyDescent="0.2">
      <c r="A106" s="25" t="s">
        <v>8</v>
      </c>
      <c r="B106" s="246">
        <v>10738142</v>
      </c>
      <c r="D106" s="246">
        <v>10724745</v>
      </c>
      <c r="E106" s="53">
        <v>-13397</v>
      </c>
      <c r="F106" s="165">
        <f t="shared" si="58"/>
        <v>-1.2476087576417383E-3</v>
      </c>
      <c r="G106" s="5"/>
      <c r="H106" s="241">
        <v>9069266</v>
      </c>
      <c r="I106" s="53">
        <v>-1668876</v>
      </c>
      <c r="J106" s="173">
        <f t="shared" si="96"/>
        <v>-0.15541571344465366</v>
      </c>
      <c r="M106" s="1" t="s">
        <v>8</v>
      </c>
      <c r="N106" s="52">
        <v>10738142</v>
      </c>
      <c r="O106" s="246">
        <v>10041357</v>
      </c>
      <c r="P106" s="53">
        <f t="shared" si="60"/>
        <v>-696785</v>
      </c>
      <c r="Q106" s="165">
        <f t="shared" si="97"/>
        <v>-6.4888786160585354E-2</v>
      </c>
      <c r="S106" s="241">
        <v>8385878</v>
      </c>
      <c r="T106" s="75">
        <f t="shared" si="61"/>
        <v>-2352264</v>
      </c>
      <c r="U106" s="173">
        <f t="shared" si="67"/>
        <v>-0.21905689084759727</v>
      </c>
      <c r="X106" s="1" t="s">
        <v>8</v>
      </c>
      <c r="Y106" s="33">
        <v>10738142</v>
      </c>
      <c r="Z106" s="251">
        <v>10041357</v>
      </c>
      <c r="AA106" s="34">
        <f t="shared" si="62"/>
        <v>-696785</v>
      </c>
      <c r="AB106" s="148">
        <f t="shared" si="68"/>
        <v>-6.4888786160585354E-2</v>
      </c>
      <c r="AD106" s="253">
        <v>9069266</v>
      </c>
      <c r="AE106" s="34">
        <f t="shared" si="63"/>
        <v>-1668876</v>
      </c>
      <c r="AF106" s="158">
        <f t="shared" si="69"/>
        <v>-0.15541571344465366</v>
      </c>
      <c r="AI106" s="33">
        <v>10738142</v>
      </c>
      <c r="AJ106" s="228">
        <v>10383051</v>
      </c>
      <c r="AK106" s="184">
        <f t="shared" si="64"/>
        <v>-355091</v>
      </c>
      <c r="AL106" s="209">
        <f t="shared" si="70"/>
        <v>-3.3068197459113491E-2</v>
      </c>
      <c r="AM106" s="186"/>
      <c r="AN106" s="257">
        <v>9069266</v>
      </c>
      <c r="AO106" s="203">
        <f t="shared" si="59"/>
        <v>-1668876</v>
      </c>
      <c r="AP106" s="185">
        <f t="shared" si="71"/>
        <v>-0.15541571344465366</v>
      </c>
      <c r="AR106" s="33">
        <v>10738142</v>
      </c>
      <c r="AS106" s="228">
        <v>10041357</v>
      </c>
      <c r="AT106" s="184">
        <f t="shared" si="98"/>
        <v>10041357</v>
      </c>
      <c r="AU106" s="209">
        <f t="shared" si="73"/>
        <v>-6.4888786160585354E-2</v>
      </c>
      <c r="AV106" s="186"/>
      <c r="AW106" s="257">
        <v>8974532</v>
      </c>
      <c r="AX106" s="203">
        <f t="shared" si="99"/>
        <v>-1763610</v>
      </c>
      <c r="AY106" s="185">
        <f t="shared" si="75"/>
        <v>-0.16423791005930077</v>
      </c>
    </row>
    <row r="107" spans="1:51" x14ac:dyDescent="0.2">
      <c r="A107" s="25" t="s">
        <v>9</v>
      </c>
      <c r="B107" s="246">
        <v>683963</v>
      </c>
      <c r="D107" s="246">
        <v>899468</v>
      </c>
      <c r="E107" s="53">
        <v>215505</v>
      </c>
      <c r="F107" s="164">
        <f t="shared" si="58"/>
        <v>0.31508283342812393</v>
      </c>
      <c r="G107" s="5"/>
      <c r="H107" s="241">
        <v>899468</v>
      </c>
      <c r="I107" s="53">
        <v>215505</v>
      </c>
      <c r="J107" s="172">
        <f t="shared" si="96"/>
        <v>0.31508283342812393</v>
      </c>
      <c r="M107" s="1" t="s">
        <v>9</v>
      </c>
      <c r="N107" s="52">
        <v>683963</v>
      </c>
      <c r="O107" s="246">
        <v>806643</v>
      </c>
      <c r="P107" s="53">
        <f t="shared" si="60"/>
        <v>122680</v>
      </c>
      <c r="Q107" s="164">
        <f t="shared" si="97"/>
        <v>0.1793664277161191</v>
      </c>
      <c r="S107" s="241">
        <v>806643</v>
      </c>
      <c r="T107" s="75">
        <f t="shared" si="61"/>
        <v>122680</v>
      </c>
      <c r="U107" s="172">
        <f t="shared" si="67"/>
        <v>0.1793664277161191</v>
      </c>
      <c r="X107" s="1" t="s">
        <v>9</v>
      </c>
      <c r="Y107" s="33">
        <v>683963</v>
      </c>
      <c r="Z107" s="251">
        <v>899468</v>
      </c>
      <c r="AA107" s="34">
        <f t="shared" si="62"/>
        <v>215505</v>
      </c>
      <c r="AB107" s="147">
        <f t="shared" si="68"/>
        <v>0.31508283342812393</v>
      </c>
      <c r="AD107" s="253">
        <v>899468</v>
      </c>
      <c r="AE107" s="34">
        <f t="shared" si="63"/>
        <v>215505</v>
      </c>
      <c r="AF107" s="156">
        <f t="shared" si="69"/>
        <v>0.31508283342812393</v>
      </c>
      <c r="AI107" s="33">
        <v>683963</v>
      </c>
      <c r="AJ107" s="229">
        <v>998750</v>
      </c>
      <c r="AK107" s="184">
        <f t="shared" si="64"/>
        <v>314787</v>
      </c>
      <c r="AL107" s="209">
        <f t="shared" si="70"/>
        <v>0.46023980829372357</v>
      </c>
      <c r="AM107" s="186"/>
      <c r="AN107" s="260">
        <v>998750</v>
      </c>
      <c r="AO107" s="203">
        <f t="shared" si="59"/>
        <v>314787</v>
      </c>
      <c r="AP107" s="185">
        <f t="shared" si="71"/>
        <v>0.46023980829372357</v>
      </c>
      <c r="AR107" s="33">
        <v>683963</v>
      </c>
      <c r="AS107" s="229">
        <v>998750</v>
      </c>
      <c r="AT107" s="184">
        <f t="shared" si="98"/>
        <v>998750</v>
      </c>
      <c r="AU107" s="209">
        <f t="shared" si="73"/>
        <v>0.46023980829372357</v>
      </c>
      <c r="AV107" s="186"/>
      <c r="AW107" s="260">
        <v>998750</v>
      </c>
      <c r="AX107" s="203">
        <f t="shared" si="99"/>
        <v>314787</v>
      </c>
      <c r="AY107" s="185">
        <f t="shared" si="75"/>
        <v>0.46023980829372357</v>
      </c>
    </row>
    <row r="108" spans="1:51" x14ac:dyDescent="0.2">
      <c r="A108" s="25" t="s">
        <v>19</v>
      </c>
      <c r="B108" s="246">
        <v>760978</v>
      </c>
      <c r="D108" s="246">
        <v>823054</v>
      </c>
      <c r="E108" s="53">
        <v>62076</v>
      </c>
      <c r="F108" s="164">
        <f t="shared" si="58"/>
        <v>8.1573974543285077E-2</v>
      </c>
      <c r="G108" s="5"/>
      <c r="H108" s="241">
        <v>823054</v>
      </c>
      <c r="I108" s="53">
        <v>62076</v>
      </c>
      <c r="J108" s="172">
        <f t="shared" si="96"/>
        <v>8.1573974543285077E-2</v>
      </c>
      <c r="M108" s="1" t="s">
        <v>19</v>
      </c>
      <c r="N108" s="52">
        <v>760978</v>
      </c>
      <c r="O108" s="246">
        <v>674655</v>
      </c>
      <c r="P108" s="53">
        <f t="shared" si="60"/>
        <v>-86323</v>
      </c>
      <c r="Q108" s="165">
        <f t="shared" si="97"/>
        <v>-0.11343691933275335</v>
      </c>
      <c r="S108" s="241">
        <v>685265</v>
      </c>
      <c r="T108" s="75">
        <f t="shared" si="61"/>
        <v>-75713</v>
      </c>
      <c r="U108" s="173">
        <f t="shared" si="67"/>
        <v>-9.9494334921640282E-2</v>
      </c>
      <c r="X108" s="1" t="s">
        <v>19</v>
      </c>
      <c r="Y108" s="33">
        <v>760978</v>
      </c>
      <c r="Z108" s="251">
        <v>807328</v>
      </c>
      <c r="AA108" s="34">
        <f t="shared" si="62"/>
        <v>46350</v>
      </c>
      <c r="AB108" s="147">
        <f t="shared" si="68"/>
        <v>6.0908462531111374E-2</v>
      </c>
      <c r="AD108" s="253">
        <v>807328</v>
      </c>
      <c r="AE108" s="34">
        <f t="shared" si="63"/>
        <v>46350</v>
      </c>
      <c r="AF108" s="156">
        <f t="shared" si="69"/>
        <v>6.0908462531111374E-2</v>
      </c>
      <c r="AI108" s="33">
        <v>760978</v>
      </c>
      <c r="AJ108" s="228">
        <v>807328</v>
      </c>
      <c r="AK108" s="184">
        <f t="shared" si="64"/>
        <v>46350</v>
      </c>
      <c r="AL108" s="209">
        <f t="shared" si="70"/>
        <v>6.0908462531111374E-2</v>
      </c>
      <c r="AM108" s="186"/>
      <c r="AN108" s="257">
        <v>807328</v>
      </c>
      <c r="AO108" s="203">
        <f t="shared" si="59"/>
        <v>46350</v>
      </c>
      <c r="AP108" s="185">
        <f t="shared" si="71"/>
        <v>6.0908462531111374E-2</v>
      </c>
      <c r="AR108" s="33">
        <v>760978</v>
      </c>
      <c r="AS108" s="228">
        <v>807328</v>
      </c>
      <c r="AT108" s="184">
        <f t="shared" si="98"/>
        <v>807328</v>
      </c>
      <c r="AU108" s="209">
        <f t="shared" si="73"/>
        <v>6.0908462531111374E-2</v>
      </c>
      <c r="AV108" s="186"/>
      <c r="AW108" s="257">
        <v>807328</v>
      </c>
      <c r="AX108" s="203">
        <f t="shared" si="99"/>
        <v>46350</v>
      </c>
      <c r="AY108" s="185">
        <f t="shared" si="75"/>
        <v>6.0908462531111374E-2</v>
      </c>
    </row>
    <row r="109" spans="1:51" ht="12.75" thickBot="1" x14ac:dyDescent="0.25">
      <c r="A109" s="39" t="s">
        <v>37</v>
      </c>
      <c r="B109" s="247">
        <v>9000000</v>
      </c>
      <c r="D109" s="247">
        <v>0</v>
      </c>
      <c r="E109" s="56">
        <v>0</v>
      </c>
      <c r="F109" s="166">
        <v>0</v>
      </c>
      <c r="G109" s="5"/>
      <c r="H109" s="242">
        <v>0</v>
      </c>
      <c r="I109" s="56">
        <v>0</v>
      </c>
      <c r="J109" s="174">
        <f t="shared" si="96"/>
        <v>-1</v>
      </c>
      <c r="N109" s="55">
        <v>0</v>
      </c>
      <c r="O109" s="247">
        <v>4000000</v>
      </c>
      <c r="P109" s="56">
        <f t="shared" si="60"/>
        <v>-5000000</v>
      </c>
      <c r="Q109" s="166">
        <f t="shared" si="97"/>
        <v>-0.55555555555555558</v>
      </c>
      <c r="S109" s="242">
        <v>4000000</v>
      </c>
      <c r="T109" s="79">
        <f t="shared" si="61"/>
        <v>-5000000</v>
      </c>
      <c r="U109" s="174">
        <f t="shared" si="67"/>
        <v>-0.55555555555555558</v>
      </c>
      <c r="X109" s="1" t="s">
        <v>37</v>
      </c>
      <c r="Y109" s="47">
        <v>9000000</v>
      </c>
      <c r="Z109" s="252">
        <v>0</v>
      </c>
      <c r="AA109" s="48">
        <f t="shared" si="62"/>
        <v>-9000000</v>
      </c>
      <c r="AB109" s="151">
        <f t="shared" si="68"/>
        <v>-1</v>
      </c>
      <c r="AD109" s="254">
        <v>0</v>
      </c>
      <c r="AE109" s="48">
        <f t="shared" si="63"/>
        <v>-9000000</v>
      </c>
      <c r="AF109" s="159">
        <f t="shared" si="69"/>
        <v>-1</v>
      </c>
      <c r="AI109" s="47">
        <v>9000000</v>
      </c>
      <c r="AJ109" s="225">
        <v>0</v>
      </c>
      <c r="AK109" s="199">
        <f t="shared" si="64"/>
        <v>-9000000</v>
      </c>
      <c r="AL109" s="192">
        <f t="shared" si="70"/>
        <v>-1</v>
      </c>
      <c r="AM109" s="186"/>
      <c r="AN109" s="256">
        <v>0</v>
      </c>
      <c r="AO109" s="199">
        <f t="shared" si="59"/>
        <v>-9000000</v>
      </c>
      <c r="AP109" s="201">
        <f t="shared" si="71"/>
        <v>-1</v>
      </c>
      <c r="AR109" s="47">
        <v>9000000</v>
      </c>
      <c r="AS109" s="225">
        <v>3000000</v>
      </c>
      <c r="AT109" s="199">
        <f t="shared" si="98"/>
        <v>3000000</v>
      </c>
      <c r="AU109" s="192">
        <f t="shared" si="73"/>
        <v>-0.66666666666666674</v>
      </c>
      <c r="AV109" s="186"/>
      <c r="AW109" s="256">
        <v>3000000</v>
      </c>
      <c r="AX109" s="199">
        <f t="shared" si="99"/>
        <v>-6000000</v>
      </c>
      <c r="AY109" s="201">
        <f t="shared" si="75"/>
        <v>-0.66666666666666674</v>
      </c>
    </row>
    <row r="110" spans="1:51" ht="12.75" thickBot="1" x14ac:dyDescent="0.25">
      <c r="E110" s="4"/>
      <c r="I110" s="4"/>
      <c r="T110" s="2"/>
      <c r="AJ110" s="226"/>
      <c r="AK110" s="193"/>
      <c r="AL110" s="194"/>
      <c r="AM110" s="186"/>
      <c r="AN110" s="226"/>
      <c r="AO110" s="195"/>
      <c r="AP110" s="194"/>
      <c r="AS110" s="226"/>
      <c r="AT110" s="193"/>
      <c r="AU110" s="194"/>
      <c r="AV110" s="186"/>
      <c r="AW110" s="226"/>
      <c r="AX110" s="195"/>
      <c r="AY110" s="194"/>
    </row>
    <row r="111" spans="1:51" s="15" customFormat="1" ht="12.75" thickBot="1" x14ac:dyDescent="0.25">
      <c r="A111" s="9" t="s">
        <v>29</v>
      </c>
      <c r="B111" s="354">
        <f>SUM(B112:B116)</f>
        <v>52105622</v>
      </c>
      <c r="C111" s="264"/>
      <c r="D111" s="284">
        <f>SUM(D112:D116)</f>
        <v>50023572</v>
      </c>
      <c r="E111" s="285">
        <v>3917950</v>
      </c>
      <c r="F111" s="286">
        <f t="shared" si="58"/>
        <v>-3.9958260166244597E-2</v>
      </c>
      <c r="G111" s="287"/>
      <c r="H111" s="289">
        <f>SUM(H112:H116)</f>
        <v>49933040</v>
      </c>
      <c r="I111" s="285">
        <v>3827418</v>
      </c>
      <c r="J111" s="288">
        <f t="shared" ref="J111:J116" si="100">H111/B111-1</f>
        <v>-4.1695731028793759E-2</v>
      </c>
      <c r="K111" s="82">
        <f>SUM(D111+H111)</f>
        <v>99956612</v>
      </c>
      <c r="L111" s="264"/>
      <c r="M111" s="15" t="s">
        <v>29</v>
      </c>
      <c r="N111" s="51">
        <v>46105622</v>
      </c>
      <c r="O111" s="279">
        <f>SUM(O112:O116)</f>
        <v>56063973</v>
      </c>
      <c r="P111" s="280">
        <f t="shared" si="60"/>
        <v>3958351</v>
      </c>
      <c r="Q111" s="345">
        <f t="shared" ref="Q111:Q116" si="101">O111/B111-1</f>
        <v>7.5967829344787408E-2</v>
      </c>
      <c r="R111" s="282"/>
      <c r="S111" s="279">
        <f>SUM(S112:S116)</f>
        <v>56452785</v>
      </c>
      <c r="T111" s="343">
        <f t="shared" si="61"/>
        <v>4347163</v>
      </c>
      <c r="U111" s="283">
        <f t="shared" si="67"/>
        <v>8.3429826439841648E-2</v>
      </c>
      <c r="V111" s="82">
        <f>SUM(O111+S111)</f>
        <v>112516758</v>
      </c>
      <c r="W111" s="264"/>
      <c r="X111" s="15" t="s">
        <v>29</v>
      </c>
      <c r="Y111" s="22">
        <v>52105622</v>
      </c>
      <c r="Z111" s="284">
        <f>SUM(Z112:Z116)</f>
        <v>48727395</v>
      </c>
      <c r="AA111" s="285">
        <f t="shared" si="62"/>
        <v>-3378227</v>
      </c>
      <c r="AB111" s="291">
        <f t="shared" si="68"/>
        <v>-6.4834213091247594E-2</v>
      </c>
      <c r="AC111" s="287"/>
      <c r="AD111" s="284">
        <f>SUM(AD112:AD116)</f>
        <v>50883442</v>
      </c>
      <c r="AE111" s="285">
        <f t="shared" si="63"/>
        <v>-1222180</v>
      </c>
      <c r="AF111" s="292">
        <f t="shared" si="69"/>
        <v>-2.3455818260839534E-2</v>
      </c>
      <c r="AG111" s="82">
        <f>SUM(Z111+AD111)</f>
        <v>99610837</v>
      </c>
      <c r="AH111" s="264"/>
      <c r="AI111" s="222">
        <v>52105622</v>
      </c>
      <c r="AJ111" s="340">
        <f>SUM(AJ112:AJ116)</f>
        <v>52804683</v>
      </c>
      <c r="AK111" s="270">
        <f t="shared" si="64"/>
        <v>699061</v>
      </c>
      <c r="AL111" s="271">
        <f t="shared" si="70"/>
        <v>1.341622982640911E-2</v>
      </c>
      <c r="AM111" s="272"/>
      <c r="AN111" s="340">
        <f>SUM(AN112:AN116)</f>
        <v>54282574</v>
      </c>
      <c r="AO111" s="341">
        <f t="shared" si="59"/>
        <v>2176952</v>
      </c>
      <c r="AP111" s="271">
        <f t="shared" si="71"/>
        <v>4.1779599138073831E-2</v>
      </c>
      <c r="AQ111" s="264"/>
      <c r="AR111" s="222">
        <v>52105622</v>
      </c>
      <c r="AS111" s="329">
        <f>SUM(AS112:AS116)</f>
        <v>53538330.5</v>
      </c>
      <c r="AT111" s="275">
        <f t="shared" ref="AT111:AT116" si="102">AS111-K111</f>
        <v>-46418281.5</v>
      </c>
      <c r="AU111" s="276">
        <f t="shared" si="73"/>
        <v>2.7496236394606299E-2</v>
      </c>
      <c r="AV111" s="277"/>
      <c r="AW111" s="329">
        <f>SUM(AW112:AW116)</f>
        <v>54701350</v>
      </c>
      <c r="AX111" s="330">
        <f t="shared" ref="AX111:AX116" si="103">AW111-$B111</f>
        <v>2595728</v>
      </c>
      <c r="AY111" s="276">
        <f t="shared" si="75"/>
        <v>4.9816658939413561E-2</v>
      </c>
    </row>
    <row r="112" spans="1:51" x14ac:dyDescent="0.2">
      <c r="A112" s="25" t="s">
        <v>7</v>
      </c>
      <c r="B112" s="246">
        <v>39026180</v>
      </c>
      <c r="D112" s="246">
        <v>39523687</v>
      </c>
      <c r="E112" s="53">
        <v>497507</v>
      </c>
      <c r="F112" s="164">
        <f t="shared" si="58"/>
        <v>1.2748032218372396E-2</v>
      </c>
      <c r="G112" s="5"/>
      <c r="H112" s="241">
        <v>39428107</v>
      </c>
      <c r="I112" s="53">
        <v>401927</v>
      </c>
      <c r="J112" s="172">
        <f t="shared" si="100"/>
        <v>1.0298907041375704E-2</v>
      </c>
      <c r="M112" s="1" t="s">
        <v>7</v>
      </c>
      <c r="N112" s="52">
        <v>39026180</v>
      </c>
      <c r="O112" s="246">
        <v>38671443</v>
      </c>
      <c r="P112" s="53">
        <f t="shared" si="60"/>
        <v>-354737</v>
      </c>
      <c r="Q112" s="165">
        <f t="shared" si="101"/>
        <v>-9.0897187477739783E-3</v>
      </c>
      <c r="S112" s="241">
        <v>38950620</v>
      </c>
      <c r="T112" s="75">
        <f t="shared" si="61"/>
        <v>-75560</v>
      </c>
      <c r="U112" s="173">
        <f t="shared" si="67"/>
        <v>-1.9361362039533869E-3</v>
      </c>
      <c r="X112" s="1" t="s">
        <v>7</v>
      </c>
      <c r="Y112" s="33">
        <v>39026180</v>
      </c>
      <c r="Z112" s="251">
        <v>39185980</v>
      </c>
      <c r="AA112" s="34">
        <f t="shared" si="62"/>
        <v>159800</v>
      </c>
      <c r="AB112" s="147">
        <f t="shared" si="68"/>
        <v>4.0946872074079099E-3</v>
      </c>
      <c r="AD112" s="253">
        <v>39628509</v>
      </c>
      <c r="AE112" s="34">
        <f t="shared" si="63"/>
        <v>602329</v>
      </c>
      <c r="AF112" s="156">
        <f t="shared" si="69"/>
        <v>1.5433972784423267E-2</v>
      </c>
      <c r="AI112" s="33">
        <v>39026180</v>
      </c>
      <c r="AJ112" s="228">
        <v>39409033</v>
      </c>
      <c r="AK112" s="184">
        <f t="shared" si="64"/>
        <v>382853</v>
      </c>
      <c r="AL112" s="210">
        <f t="shared" si="70"/>
        <v>9.810158206619235E-3</v>
      </c>
      <c r="AM112" s="186"/>
      <c r="AN112" s="257">
        <v>40027641</v>
      </c>
      <c r="AO112" s="203">
        <f t="shared" si="59"/>
        <v>1001461</v>
      </c>
      <c r="AP112" s="188">
        <f t="shared" si="71"/>
        <v>2.5661261235406574E-2</v>
      </c>
      <c r="AR112" s="33">
        <v>39026180</v>
      </c>
      <c r="AS112" s="228">
        <v>39261098</v>
      </c>
      <c r="AT112" s="184">
        <f t="shared" si="102"/>
        <v>39261098</v>
      </c>
      <c r="AU112" s="210">
        <f t="shared" si="73"/>
        <v>6.0194976807876888E-3</v>
      </c>
      <c r="AV112" s="186"/>
      <c r="AW112" s="257">
        <v>39683252</v>
      </c>
      <c r="AX112" s="203">
        <f t="shared" si="103"/>
        <v>657072</v>
      </c>
      <c r="AY112" s="188">
        <f t="shared" si="75"/>
        <v>1.6836697826945857E-2</v>
      </c>
    </row>
    <row r="113" spans="1:51" x14ac:dyDescent="0.2">
      <c r="A113" s="25" t="s">
        <v>8</v>
      </c>
      <c r="B113" s="246">
        <v>4789687</v>
      </c>
      <c r="D113" s="246">
        <v>6458538</v>
      </c>
      <c r="E113" s="53">
        <v>1668851</v>
      </c>
      <c r="F113" s="164">
        <f t="shared" si="58"/>
        <v>0.34842589922890577</v>
      </c>
      <c r="G113" s="5"/>
      <c r="H113" s="241">
        <v>6463586</v>
      </c>
      <c r="I113" s="53">
        <v>1673899</v>
      </c>
      <c r="J113" s="172">
        <f t="shared" si="100"/>
        <v>0.34947983031041496</v>
      </c>
      <c r="M113" s="1" t="s">
        <v>8</v>
      </c>
      <c r="N113" s="52">
        <v>4789687</v>
      </c>
      <c r="O113" s="246">
        <v>4750068</v>
      </c>
      <c r="P113" s="53">
        <f t="shared" si="60"/>
        <v>-39619</v>
      </c>
      <c r="Q113" s="165">
        <f t="shared" si="101"/>
        <v>-8.2717304909485367E-3</v>
      </c>
      <c r="S113" s="241">
        <v>4755116</v>
      </c>
      <c r="T113" s="75">
        <f t="shared" si="61"/>
        <v>-34571</v>
      </c>
      <c r="U113" s="173">
        <f t="shared" si="67"/>
        <v>-7.2177994094394515E-3</v>
      </c>
      <c r="X113" s="1" t="s">
        <v>8</v>
      </c>
      <c r="Y113" s="33">
        <v>4789687</v>
      </c>
      <c r="Z113" s="251">
        <v>4750068</v>
      </c>
      <c r="AA113" s="34">
        <f t="shared" si="62"/>
        <v>-39619</v>
      </c>
      <c r="AB113" s="148">
        <f t="shared" si="68"/>
        <v>-8.2717304909485367E-3</v>
      </c>
      <c r="AD113" s="253">
        <v>6463586</v>
      </c>
      <c r="AE113" s="34">
        <f t="shared" si="63"/>
        <v>1673899</v>
      </c>
      <c r="AF113" s="156">
        <f t="shared" si="69"/>
        <v>0.34947983031041496</v>
      </c>
      <c r="AI113" s="33">
        <v>4789687</v>
      </c>
      <c r="AJ113" s="228">
        <v>5604303</v>
      </c>
      <c r="AK113" s="184">
        <f t="shared" si="64"/>
        <v>814616</v>
      </c>
      <c r="AL113" s="209">
        <f t="shared" si="70"/>
        <v>0.1700770843689785</v>
      </c>
      <c r="AM113" s="186"/>
      <c r="AN113" s="257">
        <v>6463586</v>
      </c>
      <c r="AO113" s="203">
        <f t="shared" si="59"/>
        <v>1673899</v>
      </c>
      <c r="AP113" s="185">
        <f t="shared" si="71"/>
        <v>0.34947983031041496</v>
      </c>
      <c r="AR113" s="33">
        <v>4789687</v>
      </c>
      <c r="AS113" s="228">
        <v>5485885.5</v>
      </c>
      <c r="AT113" s="184">
        <f t="shared" si="102"/>
        <v>5485885.5</v>
      </c>
      <c r="AU113" s="209">
        <f t="shared" si="73"/>
        <v>0.14535365254556298</v>
      </c>
      <c r="AV113" s="186"/>
      <c r="AW113" s="257">
        <v>6226751</v>
      </c>
      <c r="AX113" s="203">
        <f t="shared" si="103"/>
        <v>1437064</v>
      </c>
      <c r="AY113" s="185">
        <f t="shared" si="75"/>
        <v>0.3000329666635837</v>
      </c>
    </row>
    <row r="114" spans="1:51" x14ac:dyDescent="0.2">
      <c r="A114" s="25" t="s">
        <v>9</v>
      </c>
      <c r="B114" s="246">
        <v>815105</v>
      </c>
      <c r="D114" s="246">
        <v>882547</v>
      </c>
      <c r="E114" s="53">
        <v>67442</v>
      </c>
      <c r="F114" s="164">
        <f t="shared" si="58"/>
        <v>8.274026045724181E-2</v>
      </c>
      <c r="G114" s="5"/>
      <c r="H114" s="241">
        <v>882547</v>
      </c>
      <c r="I114" s="53">
        <v>67442</v>
      </c>
      <c r="J114" s="172">
        <f t="shared" si="100"/>
        <v>8.274026045724181E-2</v>
      </c>
      <c r="M114" s="1" t="s">
        <v>9</v>
      </c>
      <c r="N114" s="52">
        <v>815105</v>
      </c>
      <c r="O114" s="246">
        <v>791468</v>
      </c>
      <c r="P114" s="53">
        <f t="shared" si="60"/>
        <v>-23637</v>
      </c>
      <c r="Q114" s="165">
        <f t="shared" si="101"/>
        <v>-2.8998717956582265E-2</v>
      </c>
      <c r="S114" s="241">
        <v>791468</v>
      </c>
      <c r="T114" s="75">
        <f t="shared" si="61"/>
        <v>-23637</v>
      </c>
      <c r="U114" s="173">
        <f t="shared" si="67"/>
        <v>-2.8998717956582265E-2</v>
      </c>
      <c r="X114" s="1" t="s">
        <v>9</v>
      </c>
      <c r="Y114" s="33">
        <v>815105</v>
      </c>
      <c r="Z114" s="251">
        <v>882547</v>
      </c>
      <c r="AA114" s="34">
        <f t="shared" si="62"/>
        <v>67442</v>
      </c>
      <c r="AB114" s="147">
        <f t="shared" si="68"/>
        <v>8.274026045724181E-2</v>
      </c>
      <c r="AD114" s="253">
        <v>882547</v>
      </c>
      <c r="AE114" s="34">
        <f t="shared" si="63"/>
        <v>67442</v>
      </c>
      <c r="AF114" s="156">
        <f t="shared" si="69"/>
        <v>8.274026045724181E-2</v>
      </c>
      <c r="AI114" s="33">
        <v>815105</v>
      </c>
      <c r="AJ114" s="228">
        <v>882547</v>
      </c>
      <c r="AK114" s="184">
        <f t="shared" si="64"/>
        <v>67442</v>
      </c>
      <c r="AL114" s="209">
        <f t="shared" si="70"/>
        <v>8.274026045724181E-2</v>
      </c>
      <c r="AM114" s="186"/>
      <c r="AN114" s="257">
        <v>882547</v>
      </c>
      <c r="AO114" s="203">
        <f t="shared" si="59"/>
        <v>67442</v>
      </c>
      <c r="AP114" s="185">
        <f t="shared" si="71"/>
        <v>8.274026045724181E-2</v>
      </c>
      <c r="AR114" s="33">
        <v>815105</v>
      </c>
      <c r="AS114" s="228">
        <v>882547</v>
      </c>
      <c r="AT114" s="184">
        <f t="shared" si="102"/>
        <v>882547</v>
      </c>
      <c r="AU114" s="209">
        <f t="shared" si="73"/>
        <v>8.274026045724181E-2</v>
      </c>
      <c r="AV114" s="186"/>
      <c r="AW114" s="257">
        <v>882547</v>
      </c>
      <c r="AX114" s="203">
        <f t="shared" si="103"/>
        <v>67442</v>
      </c>
      <c r="AY114" s="185">
        <f t="shared" si="75"/>
        <v>8.274026045724181E-2</v>
      </c>
    </row>
    <row r="115" spans="1:51" x14ac:dyDescent="0.2">
      <c r="A115" s="25" t="s">
        <v>19</v>
      </c>
      <c r="B115" s="246">
        <v>1474650</v>
      </c>
      <c r="D115" s="246">
        <v>3158800</v>
      </c>
      <c r="E115" s="53">
        <v>1684150</v>
      </c>
      <c r="F115" s="164">
        <f t="shared" si="58"/>
        <v>1.1420676092632149</v>
      </c>
      <c r="G115" s="5"/>
      <c r="H115" s="241">
        <v>3158800</v>
      </c>
      <c r="I115" s="53">
        <v>1684150</v>
      </c>
      <c r="J115" s="172">
        <f t="shared" si="100"/>
        <v>1.1420676092632149</v>
      </c>
      <c r="M115" s="1" t="s">
        <v>19</v>
      </c>
      <c r="N115" s="52">
        <v>1474650</v>
      </c>
      <c r="O115" s="246">
        <v>1850994</v>
      </c>
      <c r="P115" s="53">
        <f t="shared" si="60"/>
        <v>376344</v>
      </c>
      <c r="Q115" s="164">
        <f t="shared" si="101"/>
        <v>0.25520903265181571</v>
      </c>
      <c r="S115" s="241">
        <v>1955581</v>
      </c>
      <c r="T115" s="75">
        <f t="shared" si="61"/>
        <v>480931</v>
      </c>
      <c r="U115" s="172">
        <f t="shared" si="67"/>
        <v>0.32613230258027337</v>
      </c>
      <c r="X115" s="1" t="s">
        <v>19</v>
      </c>
      <c r="Y115" s="33">
        <v>1474650</v>
      </c>
      <c r="Z115" s="251">
        <v>3158800</v>
      </c>
      <c r="AA115" s="34">
        <f t="shared" si="62"/>
        <v>1684150</v>
      </c>
      <c r="AB115" s="147">
        <f t="shared" si="68"/>
        <v>1.1420676092632149</v>
      </c>
      <c r="AD115" s="253">
        <v>3158800</v>
      </c>
      <c r="AE115" s="34">
        <f t="shared" si="63"/>
        <v>1684150</v>
      </c>
      <c r="AF115" s="156">
        <f t="shared" si="69"/>
        <v>1.1420676092632149</v>
      </c>
      <c r="AI115" s="33">
        <v>1474650</v>
      </c>
      <c r="AJ115" s="229">
        <v>6158800</v>
      </c>
      <c r="AK115" s="184">
        <f t="shared" si="64"/>
        <v>4684150</v>
      </c>
      <c r="AL115" s="209">
        <f t="shared" si="70"/>
        <v>3.1764486488319266</v>
      </c>
      <c r="AM115" s="186"/>
      <c r="AN115" s="260">
        <v>6158800</v>
      </c>
      <c r="AO115" s="203">
        <f t="shared" si="59"/>
        <v>4684150</v>
      </c>
      <c r="AP115" s="185">
        <f t="shared" si="71"/>
        <v>3.1764486488319266</v>
      </c>
      <c r="AR115" s="33">
        <v>1474650</v>
      </c>
      <c r="AS115" s="229">
        <v>6158800</v>
      </c>
      <c r="AT115" s="184">
        <f t="shared" si="102"/>
        <v>6158800</v>
      </c>
      <c r="AU115" s="209">
        <f t="shared" si="73"/>
        <v>3.1764486488319266</v>
      </c>
      <c r="AV115" s="186"/>
      <c r="AW115" s="260">
        <v>6158800</v>
      </c>
      <c r="AX115" s="203">
        <f t="shared" si="103"/>
        <v>4684150</v>
      </c>
      <c r="AY115" s="185">
        <f t="shared" si="75"/>
        <v>3.1764486488319266</v>
      </c>
    </row>
    <row r="116" spans="1:51" ht="12.75" thickBot="1" x14ac:dyDescent="0.25">
      <c r="A116" s="39" t="s">
        <v>37</v>
      </c>
      <c r="B116" s="247">
        <v>6000000</v>
      </c>
      <c r="D116" s="247">
        <v>0</v>
      </c>
      <c r="E116" s="56">
        <v>0</v>
      </c>
      <c r="F116" s="166">
        <v>0</v>
      </c>
      <c r="G116" s="5"/>
      <c r="H116" s="242">
        <v>0</v>
      </c>
      <c r="I116" s="56">
        <v>0</v>
      </c>
      <c r="J116" s="174">
        <f t="shared" si="100"/>
        <v>-1</v>
      </c>
      <c r="N116" s="55">
        <v>0</v>
      </c>
      <c r="O116" s="247">
        <v>10000000</v>
      </c>
      <c r="P116" s="56">
        <f t="shared" si="60"/>
        <v>4000000</v>
      </c>
      <c r="Q116" s="166">
        <f t="shared" si="101"/>
        <v>0.66666666666666674</v>
      </c>
      <c r="S116" s="242">
        <v>10000000</v>
      </c>
      <c r="T116" s="79">
        <f t="shared" si="61"/>
        <v>4000000</v>
      </c>
      <c r="U116" s="174">
        <f t="shared" si="67"/>
        <v>0.66666666666666674</v>
      </c>
      <c r="X116" s="1" t="s">
        <v>37</v>
      </c>
      <c r="Y116" s="47">
        <v>6000000</v>
      </c>
      <c r="Z116" s="252">
        <v>750000</v>
      </c>
      <c r="AA116" s="48">
        <f t="shared" si="62"/>
        <v>-5250000</v>
      </c>
      <c r="AB116" s="151">
        <f t="shared" si="68"/>
        <v>-0.875</v>
      </c>
      <c r="AD116" s="254">
        <v>750000</v>
      </c>
      <c r="AE116" s="48">
        <f t="shared" si="63"/>
        <v>-5250000</v>
      </c>
      <c r="AF116" s="159">
        <f t="shared" si="69"/>
        <v>-0.875</v>
      </c>
      <c r="AI116" s="47">
        <v>6000000</v>
      </c>
      <c r="AJ116" s="225">
        <v>750000</v>
      </c>
      <c r="AK116" s="199">
        <f t="shared" si="64"/>
        <v>-5250000</v>
      </c>
      <c r="AL116" s="192">
        <f t="shared" si="70"/>
        <v>-0.875</v>
      </c>
      <c r="AM116" s="186"/>
      <c r="AN116" s="225">
        <v>750000</v>
      </c>
      <c r="AO116" s="48">
        <f t="shared" si="59"/>
        <v>-5250000</v>
      </c>
      <c r="AP116" s="201">
        <f t="shared" si="71"/>
        <v>-0.875</v>
      </c>
      <c r="AR116" s="47">
        <v>6000000</v>
      </c>
      <c r="AS116" s="225">
        <v>1750000</v>
      </c>
      <c r="AT116" s="199">
        <f t="shared" si="102"/>
        <v>1750000</v>
      </c>
      <c r="AU116" s="192">
        <f t="shared" si="73"/>
        <v>-0.70833333333333326</v>
      </c>
      <c r="AV116" s="186"/>
      <c r="AW116" s="225">
        <v>1750000</v>
      </c>
      <c r="AX116" s="48">
        <f t="shared" si="103"/>
        <v>-4250000</v>
      </c>
      <c r="AY116" s="201">
        <f t="shared" si="75"/>
        <v>-0.70833333333333326</v>
      </c>
    </row>
    <row r="117" spans="1:51" ht="12.75" thickBot="1" x14ac:dyDescent="0.25">
      <c r="E117" s="4"/>
      <c r="I117" s="4"/>
      <c r="T117" s="2"/>
      <c r="AJ117" s="226"/>
      <c r="AK117" s="193"/>
      <c r="AL117" s="194"/>
      <c r="AM117" s="186"/>
      <c r="AN117" s="226"/>
      <c r="AO117" s="195"/>
      <c r="AP117" s="194"/>
      <c r="AS117" s="226"/>
      <c r="AT117" s="193"/>
      <c r="AU117" s="194"/>
      <c r="AV117" s="186"/>
      <c r="AW117" s="226"/>
      <c r="AX117" s="195"/>
      <c r="AY117" s="194"/>
    </row>
    <row r="118" spans="1:51" s="15" customFormat="1" ht="12.75" thickBot="1" x14ac:dyDescent="0.25">
      <c r="A118" s="9" t="s">
        <v>30</v>
      </c>
      <c r="B118" s="354">
        <f>SUM(B119:B123)</f>
        <v>247464624</v>
      </c>
      <c r="C118" s="264"/>
      <c r="D118" s="284">
        <f>SUM(D119:D123)</f>
        <v>260610366</v>
      </c>
      <c r="E118" s="337">
        <v>19145742</v>
      </c>
      <c r="F118" s="338">
        <f t="shared" si="58"/>
        <v>5.3121701952841605E-2</v>
      </c>
      <c r="G118" s="287"/>
      <c r="H118" s="289">
        <f>SUM(H119:H123)</f>
        <v>262223135</v>
      </c>
      <c r="I118" s="285">
        <v>20758511</v>
      </c>
      <c r="J118" s="288">
        <f t="shared" ref="J118:J123" si="104">H118/B118-1</f>
        <v>5.9638871857498277E-2</v>
      </c>
      <c r="K118" s="82">
        <f>SUM(D118+H118)</f>
        <v>522833501</v>
      </c>
      <c r="L118" s="264"/>
      <c r="M118" s="15" t="s">
        <v>30</v>
      </c>
      <c r="N118" s="51">
        <v>241464624</v>
      </c>
      <c r="O118" s="279">
        <f>SUM(O119:O123)</f>
        <v>263269028</v>
      </c>
      <c r="P118" s="280">
        <f t="shared" si="60"/>
        <v>15804404</v>
      </c>
      <c r="Q118" s="281">
        <f t="shared" ref="Q118:Q123" si="105">O118/B118-1</f>
        <v>6.3865306258885646E-2</v>
      </c>
      <c r="R118" s="282"/>
      <c r="S118" s="279">
        <f>SUM(S119:S123)</f>
        <v>267128598</v>
      </c>
      <c r="T118" s="344">
        <f t="shared" si="61"/>
        <v>19663974</v>
      </c>
      <c r="U118" s="283">
        <f t="shared" si="67"/>
        <v>7.9461757733905403E-2</v>
      </c>
      <c r="V118" s="82">
        <f>SUM(O118+S118)</f>
        <v>530397626</v>
      </c>
      <c r="W118" s="264"/>
      <c r="X118" s="15" t="s">
        <v>30</v>
      </c>
      <c r="Y118" s="22">
        <v>247464624</v>
      </c>
      <c r="Z118" s="284">
        <f>SUM(Z119:Z123)</f>
        <v>252171318</v>
      </c>
      <c r="AA118" s="285">
        <f t="shared" si="62"/>
        <v>4706694</v>
      </c>
      <c r="AB118" s="286">
        <f t="shared" si="68"/>
        <v>1.901966399851962E-2</v>
      </c>
      <c r="AC118" s="287"/>
      <c r="AD118" s="284">
        <f>SUM(AD119:AD123)</f>
        <v>261355282</v>
      </c>
      <c r="AE118" s="285">
        <f t="shared" si="63"/>
        <v>13890658</v>
      </c>
      <c r="AF118" s="288">
        <f t="shared" si="69"/>
        <v>5.6131893825761559E-2</v>
      </c>
      <c r="AG118" s="82">
        <f>SUM(Z118+AD118)</f>
        <v>513526600</v>
      </c>
      <c r="AH118" s="264"/>
      <c r="AI118" s="222">
        <v>247464624</v>
      </c>
      <c r="AJ118" s="340">
        <f>SUM(AJ119:AJ123)</f>
        <v>252013463</v>
      </c>
      <c r="AK118" s="270">
        <f t="shared" si="64"/>
        <v>4548839</v>
      </c>
      <c r="AL118" s="271">
        <f t="shared" si="70"/>
        <v>1.8381774843098331E-2</v>
      </c>
      <c r="AM118" s="272"/>
      <c r="AN118" s="340">
        <f>SUM(AN119:AN123)</f>
        <v>259417803</v>
      </c>
      <c r="AO118" s="341">
        <f t="shared" si="59"/>
        <v>11953179</v>
      </c>
      <c r="AP118" s="271">
        <f t="shared" si="71"/>
        <v>4.8302576775579809E-2</v>
      </c>
      <c r="AQ118" s="264"/>
      <c r="AR118" s="222">
        <v>247464624</v>
      </c>
      <c r="AS118" s="329">
        <f>SUM(AS119:AS123)</f>
        <v>251222197</v>
      </c>
      <c r="AT118" s="275">
        <f t="shared" ref="AT118:AT123" si="106">AS118-K118</f>
        <v>-271611304</v>
      </c>
      <c r="AU118" s="276">
        <f t="shared" si="73"/>
        <v>1.5184283471564086E-2</v>
      </c>
      <c r="AV118" s="277"/>
      <c r="AW118" s="329">
        <f>SUM(AW119:AW123)</f>
        <v>258531655</v>
      </c>
      <c r="AX118" s="330">
        <f t="shared" ref="AX118:AX123" si="107">AW118-$B118</f>
        <v>11067031</v>
      </c>
      <c r="AY118" s="276">
        <f t="shared" si="75"/>
        <v>4.4721668984897045E-2</v>
      </c>
    </row>
    <row r="119" spans="1:51" x14ac:dyDescent="0.2">
      <c r="A119" s="25" t="s">
        <v>7</v>
      </c>
      <c r="B119" s="246">
        <v>200314691</v>
      </c>
      <c r="D119" s="246">
        <v>216371336</v>
      </c>
      <c r="E119" s="53">
        <v>16056645</v>
      </c>
      <c r="F119" s="164">
        <f t="shared" si="58"/>
        <v>8.0157101408004028E-2</v>
      </c>
      <c r="G119" s="5"/>
      <c r="H119" s="241">
        <v>217812573</v>
      </c>
      <c r="I119" s="53">
        <v>17497882</v>
      </c>
      <c r="J119" s="172">
        <f t="shared" si="104"/>
        <v>8.7351965612946447E-2</v>
      </c>
      <c r="M119" s="1" t="s">
        <v>7</v>
      </c>
      <c r="N119" s="52">
        <v>200314691</v>
      </c>
      <c r="O119" s="246">
        <v>211705736</v>
      </c>
      <c r="P119" s="53">
        <f t="shared" si="60"/>
        <v>11391045</v>
      </c>
      <c r="Q119" s="164">
        <f t="shared" si="105"/>
        <v>5.6865749302431379E-2</v>
      </c>
      <c r="S119" s="241">
        <v>215175796</v>
      </c>
      <c r="T119" s="75">
        <f t="shared" si="61"/>
        <v>14861105</v>
      </c>
      <c r="U119" s="172">
        <f t="shared" si="67"/>
        <v>7.4188792273852666E-2</v>
      </c>
      <c r="X119" s="1" t="s">
        <v>7</v>
      </c>
      <c r="Y119" s="33">
        <v>200314691</v>
      </c>
      <c r="Z119" s="251">
        <v>210067875</v>
      </c>
      <c r="AA119" s="34">
        <f t="shared" si="62"/>
        <v>9753184</v>
      </c>
      <c r="AB119" s="147">
        <f t="shared" si="68"/>
        <v>4.8689309562422567E-2</v>
      </c>
      <c r="AD119" s="253">
        <v>216944720</v>
      </c>
      <c r="AE119" s="34">
        <f t="shared" si="63"/>
        <v>16630029</v>
      </c>
      <c r="AF119" s="156">
        <f t="shared" si="69"/>
        <v>8.3019517525052544E-2</v>
      </c>
      <c r="AI119" s="33">
        <v>200314691</v>
      </c>
      <c r="AJ119" s="228">
        <v>209910020</v>
      </c>
      <c r="AK119" s="184">
        <f t="shared" si="64"/>
        <v>9595329</v>
      </c>
      <c r="AL119" s="210">
        <f t="shared" si="70"/>
        <v>4.7901274500131485E-2</v>
      </c>
      <c r="AM119" s="186"/>
      <c r="AN119" s="257">
        <v>217142828</v>
      </c>
      <c r="AO119" s="203">
        <f t="shared" si="59"/>
        <v>16828137</v>
      </c>
      <c r="AP119" s="188">
        <f t="shared" si="71"/>
        <v>8.4008501403424196E-2</v>
      </c>
      <c r="AR119" s="33">
        <v>200314691</v>
      </c>
      <c r="AS119" s="228">
        <v>209118754</v>
      </c>
      <c r="AT119" s="184">
        <f t="shared" si="106"/>
        <v>209118754</v>
      </c>
      <c r="AU119" s="210">
        <f t="shared" si="73"/>
        <v>4.3951159827813058E-2</v>
      </c>
      <c r="AV119" s="186"/>
      <c r="AW119" s="257">
        <v>216256680</v>
      </c>
      <c r="AX119" s="203">
        <f t="shared" si="107"/>
        <v>15941989</v>
      </c>
      <c r="AY119" s="188">
        <f t="shared" si="75"/>
        <v>7.9584722021212029E-2</v>
      </c>
    </row>
    <row r="120" spans="1:51" x14ac:dyDescent="0.2">
      <c r="A120" s="25" t="s">
        <v>8</v>
      </c>
      <c r="B120" s="246">
        <v>33409028</v>
      </c>
      <c r="D120" s="246">
        <v>33522971</v>
      </c>
      <c r="E120" s="53">
        <v>113943</v>
      </c>
      <c r="F120" s="164">
        <f t="shared" si="58"/>
        <v>3.4105451975436907E-3</v>
      </c>
      <c r="G120" s="5"/>
      <c r="H120" s="241">
        <v>33694503</v>
      </c>
      <c r="I120" s="53">
        <v>285475</v>
      </c>
      <c r="J120" s="172">
        <f t="shared" si="104"/>
        <v>8.5448460218597866E-3</v>
      </c>
      <c r="M120" s="1" t="s">
        <v>8</v>
      </c>
      <c r="N120" s="52">
        <v>33409028</v>
      </c>
      <c r="O120" s="246">
        <v>31387384</v>
      </c>
      <c r="P120" s="53">
        <f t="shared" si="60"/>
        <v>-2021644</v>
      </c>
      <c r="Q120" s="165">
        <f t="shared" si="105"/>
        <v>-6.0511907140788357E-2</v>
      </c>
      <c r="S120" s="241">
        <v>31558916</v>
      </c>
      <c r="T120" s="75">
        <f t="shared" si="61"/>
        <v>-1850112</v>
      </c>
      <c r="U120" s="173">
        <f t="shared" si="67"/>
        <v>-5.5377606316472261E-2</v>
      </c>
      <c r="X120" s="1" t="s">
        <v>8</v>
      </c>
      <c r="Y120" s="33">
        <v>33409028</v>
      </c>
      <c r="Z120" s="251">
        <v>31387384</v>
      </c>
      <c r="AA120" s="34">
        <f t="shared" si="62"/>
        <v>-2021644</v>
      </c>
      <c r="AB120" s="148">
        <f t="shared" si="68"/>
        <v>-6.0511907140788357E-2</v>
      </c>
      <c r="AD120" s="253">
        <v>33694503</v>
      </c>
      <c r="AE120" s="34">
        <f t="shared" si="63"/>
        <v>285475</v>
      </c>
      <c r="AF120" s="156">
        <f t="shared" si="69"/>
        <v>8.5448460218597866E-3</v>
      </c>
      <c r="AI120" s="33">
        <v>33409028</v>
      </c>
      <c r="AJ120" s="228">
        <v>31387384</v>
      </c>
      <c r="AK120" s="184">
        <f t="shared" si="64"/>
        <v>-2021644</v>
      </c>
      <c r="AL120" s="209">
        <f t="shared" si="70"/>
        <v>-6.0511907140788357E-2</v>
      </c>
      <c r="AM120" s="186"/>
      <c r="AN120" s="257">
        <v>31558916</v>
      </c>
      <c r="AO120" s="203">
        <f t="shared" si="59"/>
        <v>-1850112</v>
      </c>
      <c r="AP120" s="185">
        <f t="shared" si="71"/>
        <v>-5.5377606316472261E-2</v>
      </c>
      <c r="AR120" s="33">
        <v>33409028</v>
      </c>
      <c r="AS120" s="228">
        <v>31387384</v>
      </c>
      <c r="AT120" s="184">
        <f t="shared" si="106"/>
        <v>31387384</v>
      </c>
      <c r="AU120" s="209">
        <f t="shared" si="73"/>
        <v>-6.0511907140788357E-2</v>
      </c>
      <c r="AV120" s="186"/>
      <c r="AW120" s="257">
        <v>31558916</v>
      </c>
      <c r="AX120" s="203">
        <f t="shared" si="107"/>
        <v>-1850112</v>
      </c>
      <c r="AY120" s="185">
        <f t="shared" si="75"/>
        <v>-5.5377606316472261E-2</v>
      </c>
    </row>
    <row r="121" spans="1:51" x14ac:dyDescent="0.2">
      <c r="A121" s="25" t="s">
        <v>9</v>
      </c>
      <c r="B121" s="246">
        <v>2530344</v>
      </c>
      <c r="D121" s="246">
        <v>3047198</v>
      </c>
      <c r="E121" s="53">
        <v>516854</v>
      </c>
      <c r="F121" s="164">
        <f t="shared" si="58"/>
        <v>0.20426234535699495</v>
      </c>
      <c r="G121" s="5"/>
      <c r="H121" s="241">
        <v>3047198</v>
      </c>
      <c r="I121" s="53">
        <v>516854</v>
      </c>
      <c r="J121" s="172">
        <f t="shared" si="104"/>
        <v>0.20426234535699495</v>
      </c>
      <c r="M121" s="1" t="s">
        <v>9</v>
      </c>
      <c r="N121" s="52">
        <v>2530344</v>
      </c>
      <c r="O121" s="246">
        <v>2732727</v>
      </c>
      <c r="P121" s="53">
        <f t="shared" si="60"/>
        <v>202383</v>
      </c>
      <c r="Q121" s="164">
        <f t="shared" si="105"/>
        <v>7.9982405554343661E-2</v>
      </c>
      <c r="S121" s="241">
        <v>2732727</v>
      </c>
      <c r="T121" s="75">
        <f t="shared" si="61"/>
        <v>202383</v>
      </c>
      <c r="U121" s="172">
        <f t="shared" si="67"/>
        <v>7.9982405554343661E-2</v>
      </c>
      <c r="X121" s="1" t="s">
        <v>9</v>
      </c>
      <c r="Y121" s="33">
        <v>2530344</v>
      </c>
      <c r="Z121" s="251">
        <v>3047198</v>
      </c>
      <c r="AA121" s="34">
        <f t="shared" si="62"/>
        <v>516854</v>
      </c>
      <c r="AB121" s="147">
        <f t="shared" si="68"/>
        <v>0.20426234535699495</v>
      </c>
      <c r="AD121" s="253">
        <v>3047198</v>
      </c>
      <c r="AE121" s="34">
        <f t="shared" si="63"/>
        <v>516854</v>
      </c>
      <c r="AF121" s="156">
        <f t="shared" si="69"/>
        <v>0.20426234535699495</v>
      </c>
      <c r="AI121" s="33">
        <v>2530344</v>
      </c>
      <c r="AJ121" s="228">
        <v>3047198</v>
      </c>
      <c r="AK121" s="184">
        <f t="shared" si="64"/>
        <v>516854</v>
      </c>
      <c r="AL121" s="209">
        <f t="shared" si="70"/>
        <v>0.20426234535699495</v>
      </c>
      <c r="AM121" s="186"/>
      <c r="AN121" s="257">
        <v>3047198</v>
      </c>
      <c r="AO121" s="203">
        <f t="shared" si="59"/>
        <v>516854</v>
      </c>
      <c r="AP121" s="185">
        <f t="shared" si="71"/>
        <v>0.20426234535699495</v>
      </c>
      <c r="AR121" s="33">
        <v>2530344</v>
      </c>
      <c r="AS121" s="228">
        <v>3047198</v>
      </c>
      <c r="AT121" s="184">
        <f t="shared" si="106"/>
        <v>3047198</v>
      </c>
      <c r="AU121" s="209">
        <f t="shared" si="73"/>
        <v>0.20426234535699495</v>
      </c>
      <c r="AV121" s="186"/>
      <c r="AW121" s="257">
        <v>3047198</v>
      </c>
      <c r="AX121" s="203">
        <f t="shared" si="107"/>
        <v>516854</v>
      </c>
      <c r="AY121" s="185">
        <f t="shared" si="75"/>
        <v>0.20426234535699495</v>
      </c>
    </row>
    <row r="122" spans="1:51" x14ac:dyDescent="0.2">
      <c r="A122" s="25" t="s">
        <v>19</v>
      </c>
      <c r="B122" s="246">
        <v>5210561</v>
      </c>
      <c r="D122" s="246">
        <v>7668861</v>
      </c>
      <c r="E122" s="53">
        <v>2458300</v>
      </c>
      <c r="F122" s="164">
        <f t="shared" si="58"/>
        <v>0.47179180898179673</v>
      </c>
      <c r="G122" s="5"/>
      <c r="H122" s="241">
        <v>7668861</v>
      </c>
      <c r="I122" s="53">
        <v>2458300</v>
      </c>
      <c r="J122" s="172">
        <f t="shared" si="104"/>
        <v>0.47179180898179673</v>
      </c>
      <c r="M122" s="1" t="s">
        <v>19</v>
      </c>
      <c r="N122" s="52">
        <v>5210561</v>
      </c>
      <c r="O122" s="246">
        <v>4943181</v>
      </c>
      <c r="P122" s="53">
        <f t="shared" si="60"/>
        <v>-267380</v>
      </c>
      <c r="Q122" s="165">
        <f t="shared" si="105"/>
        <v>-5.1315011953607326E-2</v>
      </c>
      <c r="S122" s="241">
        <v>5161159</v>
      </c>
      <c r="T122" s="75">
        <f t="shared" si="61"/>
        <v>-49402</v>
      </c>
      <c r="U122" s="173">
        <f t="shared" si="67"/>
        <v>-9.4811288074355682E-3</v>
      </c>
      <c r="X122" s="1" t="s">
        <v>19</v>
      </c>
      <c r="Y122" s="33">
        <v>5210561</v>
      </c>
      <c r="Z122" s="251">
        <v>7668861</v>
      </c>
      <c r="AA122" s="34">
        <f t="shared" si="62"/>
        <v>2458300</v>
      </c>
      <c r="AB122" s="147">
        <f t="shared" si="68"/>
        <v>0.47179180898179673</v>
      </c>
      <c r="AD122" s="253">
        <v>7668861</v>
      </c>
      <c r="AE122" s="34">
        <f t="shared" si="63"/>
        <v>2458300</v>
      </c>
      <c r="AF122" s="156">
        <f t="shared" si="69"/>
        <v>0.47179180898179673</v>
      </c>
      <c r="AI122" s="33">
        <v>5210561</v>
      </c>
      <c r="AJ122" s="228">
        <v>7668861</v>
      </c>
      <c r="AK122" s="184">
        <f t="shared" si="64"/>
        <v>2458300</v>
      </c>
      <c r="AL122" s="209">
        <f t="shared" si="70"/>
        <v>0.47179180898179673</v>
      </c>
      <c r="AM122" s="186"/>
      <c r="AN122" s="257">
        <v>7668861</v>
      </c>
      <c r="AO122" s="203">
        <f t="shared" si="59"/>
        <v>2458300</v>
      </c>
      <c r="AP122" s="185">
        <f t="shared" si="71"/>
        <v>0.47179180898179673</v>
      </c>
      <c r="AR122" s="33">
        <v>5210561</v>
      </c>
      <c r="AS122" s="228">
        <v>7668861</v>
      </c>
      <c r="AT122" s="184">
        <f t="shared" si="106"/>
        <v>7668861</v>
      </c>
      <c r="AU122" s="209">
        <f t="shared" si="73"/>
        <v>0.47179180898179673</v>
      </c>
      <c r="AV122" s="186"/>
      <c r="AW122" s="257">
        <v>7668861</v>
      </c>
      <c r="AX122" s="203">
        <f t="shared" si="107"/>
        <v>2458300</v>
      </c>
      <c r="AY122" s="185">
        <f t="shared" si="75"/>
        <v>0.47179180898179673</v>
      </c>
    </row>
    <row r="123" spans="1:51" ht="12.75" thickBot="1" x14ac:dyDescent="0.25">
      <c r="A123" s="39" t="s">
        <v>37</v>
      </c>
      <c r="B123" s="247">
        <v>6000000</v>
      </c>
      <c r="D123" s="247">
        <v>0</v>
      </c>
      <c r="E123" s="144">
        <v>0</v>
      </c>
      <c r="F123" s="166">
        <v>0</v>
      </c>
      <c r="G123" s="5"/>
      <c r="H123" s="242">
        <v>0</v>
      </c>
      <c r="I123" s="56">
        <v>0</v>
      </c>
      <c r="J123" s="174">
        <f t="shared" si="104"/>
        <v>-1</v>
      </c>
      <c r="N123" s="55">
        <v>0</v>
      </c>
      <c r="O123" s="247">
        <v>12500000</v>
      </c>
      <c r="P123" s="56">
        <f t="shared" si="60"/>
        <v>6500000</v>
      </c>
      <c r="Q123" s="166">
        <f t="shared" si="105"/>
        <v>1.0833333333333335</v>
      </c>
      <c r="S123" s="242">
        <v>12500000</v>
      </c>
      <c r="T123" s="79">
        <f t="shared" si="61"/>
        <v>6500000</v>
      </c>
      <c r="U123" s="174">
        <f t="shared" si="67"/>
        <v>1.0833333333333335</v>
      </c>
      <c r="X123" s="1" t="s">
        <v>37</v>
      </c>
      <c r="Y123" s="47">
        <v>6000000</v>
      </c>
      <c r="Z123" s="252">
        <v>0</v>
      </c>
      <c r="AA123" s="48">
        <f t="shared" si="62"/>
        <v>-6000000</v>
      </c>
      <c r="AB123" s="151">
        <f t="shared" si="68"/>
        <v>-1</v>
      </c>
      <c r="AD123" s="254">
        <v>0</v>
      </c>
      <c r="AE123" s="48">
        <f t="shared" si="63"/>
        <v>-6000000</v>
      </c>
      <c r="AF123" s="159">
        <f t="shared" si="69"/>
        <v>-1</v>
      </c>
      <c r="AI123" s="47">
        <v>6000000</v>
      </c>
      <c r="AJ123" s="225">
        <v>0</v>
      </c>
      <c r="AK123" s="199">
        <f t="shared" si="64"/>
        <v>-6000000</v>
      </c>
      <c r="AL123" s="192">
        <f t="shared" si="70"/>
        <v>-1</v>
      </c>
      <c r="AM123" s="186"/>
      <c r="AN123" s="256">
        <v>0</v>
      </c>
      <c r="AO123" s="48">
        <f t="shared" si="59"/>
        <v>-6000000</v>
      </c>
      <c r="AP123" s="201">
        <f t="shared" si="71"/>
        <v>-1</v>
      </c>
      <c r="AR123" s="47">
        <v>6000000</v>
      </c>
      <c r="AS123" s="225">
        <v>0</v>
      </c>
      <c r="AT123" s="199">
        <f t="shared" si="106"/>
        <v>0</v>
      </c>
      <c r="AU123" s="192">
        <f t="shared" si="73"/>
        <v>-1</v>
      </c>
      <c r="AV123" s="186"/>
      <c r="AW123" s="256">
        <v>0</v>
      </c>
      <c r="AX123" s="48">
        <f t="shared" si="107"/>
        <v>-6000000</v>
      </c>
      <c r="AY123" s="201">
        <f t="shared" si="75"/>
        <v>-1</v>
      </c>
    </row>
    <row r="124" spans="1:51" ht="12.75" thickBot="1" x14ac:dyDescent="0.25">
      <c r="E124" s="4"/>
      <c r="I124" s="4"/>
      <c r="T124" s="2"/>
      <c r="AJ124" s="226"/>
      <c r="AK124" s="193"/>
      <c r="AL124" s="194"/>
      <c r="AM124" s="186"/>
      <c r="AN124" s="226"/>
      <c r="AO124" s="195"/>
      <c r="AP124" s="194"/>
      <c r="AS124" s="226"/>
      <c r="AT124" s="193"/>
      <c r="AU124" s="194"/>
      <c r="AV124" s="186"/>
      <c r="AW124" s="226"/>
      <c r="AX124" s="195"/>
      <c r="AY124" s="194"/>
    </row>
    <row r="125" spans="1:51" s="15" customFormat="1" ht="12.75" thickBot="1" x14ac:dyDescent="0.25">
      <c r="A125" s="9" t="s">
        <v>31</v>
      </c>
      <c r="B125" s="354">
        <f>SUM(B126:B129)</f>
        <v>322931312</v>
      </c>
      <c r="C125" s="264"/>
      <c r="D125" s="284">
        <f>SUM(D126:D129)</f>
        <v>331876735</v>
      </c>
      <c r="E125" s="285">
        <v>8945424</v>
      </c>
      <c r="F125" s="286">
        <f t="shared" si="58"/>
        <v>2.7700698778940325E-2</v>
      </c>
      <c r="G125" s="287"/>
      <c r="H125" s="284">
        <f>SUM(H126:H129)</f>
        <v>331980735</v>
      </c>
      <c r="I125" s="285">
        <v>9049424</v>
      </c>
      <c r="J125" s="288">
        <f t="shared" ref="J125:J129" si="108">H125/B125-1</f>
        <v>2.8022748689046306E-2</v>
      </c>
      <c r="K125" s="82">
        <f>SUM(D125+H125)</f>
        <v>663857470</v>
      </c>
      <c r="L125" s="264"/>
      <c r="M125" s="15" t="s">
        <v>31</v>
      </c>
      <c r="N125" s="51">
        <v>322931311</v>
      </c>
      <c r="O125" s="279">
        <f>SUM(O126:O129)</f>
        <v>349166869</v>
      </c>
      <c r="P125" s="280">
        <f t="shared" si="60"/>
        <v>26235557</v>
      </c>
      <c r="Q125" s="281">
        <f t="shared" ref="Q125:Q129" si="109">O125/B125-1</f>
        <v>8.1241911282978974E-2</v>
      </c>
      <c r="R125" s="282"/>
      <c r="S125" s="279">
        <f>SUM(S126:S129)</f>
        <v>361973528</v>
      </c>
      <c r="T125" s="343">
        <f t="shared" si="61"/>
        <v>39042216</v>
      </c>
      <c r="U125" s="283">
        <f t="shared" si="67"/>
        <v>0.12089944378016826</v>
      </c>
      <c r="V125" s="82">
        <f>SUM(O125+S125)</f>
        <v>711140397</v>
      </c>
      <c r="W125" s="264"/>
      <c r="X125" s="15" t="s">
        <v>31</v>
      </c>
      <c r="Y125" s="22">
        <v>322931311</v>
      </c>
      <c r="Z125" s="284">
        <f>SUM(Z126:Z129)</f>
        <v>376327716</v>
      </c>
      <c r="AA125" s="285">
        <f t="shared" si="62"/>
        <v>53396404</v>
      </c>
      <c r="AB125" s="286">
        <f t="shared" si="68"/>
        <v>0.16534910680943815</v>
      </c>
      <c r="AC125" s="287"/>
      <c r="AD125" s="284">
        <f>SUM(AD126:AD129)</f>
        <v>362063580</v>
      </c>
      <c r="AE125" s="285">
        <f t="shared" si="63"/>
        <v>39132268</v>
      </c>
      <c r="AF125" s="288">
        <f t="shared" si="69"/>
        <v>0.12117830184271505</v>
      </c>
      <c r="AG125" s="82">
        <f>SUM(Z125+AD125)</f>
        <v>738391296</v>
      </c>
      <c r="AH125" s="264"/>
      <c r="AI125" s="222">
        <v>322931311</v>
      </c>
      <c r="AJ125" s="340">
        <f>SUM(AJ126:AJ129)</f>
        <v>382695494</v>
      </c>
      <c r="AK125" s="270">
        <f t="shared" si="64"/>
        <v>59764182</v>
      </c>
      <c r="AL125" s="271">
        <f t="shared" si="70"/>
        <v>0.18506778308323346</v>
      </c>
      <c r="AM125" s="272"/>
      <c r="AN125" s="340">
        <f>SUM(AN126:AN129)</f>
        <v>368533614</v>
      </c>
      <c r="AO125" s="341">
        <f t="shared" si="59"/>
        <v>45602302</v>
      </c>
      <c r="AP125" s="271">
        <f t="shared" si="71"/>
        <v>0.14121362749735455</v>
      </c>
      <c r="AQ125" s="264"/>
      <c r="AR125" s="222">
        <v>322931311</v>
      </c>
      <c r="AS125" s="329">
        <f>SUM(AS126:AS129)</f>
        <v>381965494</v>
      </c>
      <c r="AT125" s="275">
        <f t="shared" ref="AT125:AT129" si="110">AS125-K125</f>
        <v>-281891976</v>
      </c>
      <c r="AU125" s="276">
        <f t="shared" si="73"/>
        <v>0.18280724044498964</v>
      </c>
      <c r="AV125" s="277"/>
      <c r="AW125" s="329">
        <f>SUM(AW126:AW129)</f>
        <v>367803614</v>
      </c>
      <c r="AX125" s="330">
        <f t="shared" ref="AX125:AX129" si="111">AW125-$B125</f>
        <v>44872302</v>
      </c>
      <c r="AY125" s="276">
        <f t="shared" si="75"/>
        <v>0.13895308485911095</v>
      </c>
    </row>
    <row r="126" spans="1:51" x14ac:dyDescent="0.2">
      <c r="A126" s="25" t="s">
        <v>32</v>
      </c>
      <c r="B126" s="246">
        <v>4999000</v>
      </c>
      <c r="D126" s="246">
        <v>5098000</v>
      </c>
      <c r="E126" s="53">
        <v>99000</v>
      </c>
      <c r="F126" s="164">
        <f t="shared" ref="F126:F138" si="112">D126/B126-1</f>
        <v>1.9803960792158515E-2</v>
      </c>
      <c r="G126" s="5"/>
      <c r="H126" s="241">
        <v>5202000</v>
      </c>
      <c r="I126" s="53">
        <v>203000</v>
      </c>
      <c r="J126" s="172">
        <f t="shared" si="108"/>
        <v>4.0608121624324811E-2</v>
      </c>
      <c r="M126" s="1" t="s">
        <v>32</v>
      </c>
      <c r="N126" s="52">
        <v>4999000</v>
      </c>
      <c r="O126" s="246">
        <v>5098000</v>
      </c>
      <c r="P126" s="53">
        <f t="shared" si="60"/>
        <v>99000</v>
      </c>
      <c r="Q126" s="164">
        <f t="shared" si="109"/>
        <v>1.9803960792158515E-2</v>
      </c>
      <c r="S126" s="241">
        <v>5202000</v>
      </c>
      <c r="T126" s="75">
        <f t="shared" si="61"/>
        <v>203000</v>
      </c>
      <c r="U126" s="172">
        <f t="shared" si="67"/>
        <v>4.0608121624324811E-2</v>
      </c>
      <c r="X126" s="1" t="s">
        <v>32</v>
      </c>
      <c r="Y126" s="33">
        <v>4999000</v>
      </c>
      <c r="Z126" s="251">
        <v>5098000</v>
      </c>
      <c r="AA126" s="34">
        <f t="shared" si="62"/>
        <v>99000</v>
      </c>
      <c r="AB126" s="147">
        <f t="shared" si="68"/>
        <v>1.9803960792158515E-2</v>
      </c>
      <c r="AD126" s="253">
        <v>5202000</v>
      </c>
      <c r="AE126" s="34">
        <f t="shared" si="63"/>
        <v>203000</v>
      </c>
      <c r="AF126" s="156">
        <f t="shared" si="69"/>
        <v>4.0608121624324811E-2</v>
      </c>
      <c r="AI126" s="33">
        <v>4999000</v>
      </c>
      <c r="AJ126" s="228">
        <v>5098000</v>
      </c>
      <c r="AK126" s="184">
        <f t="shared" si="64"/>
        <v>99000</v>
      </c>
      <c r="AL126" s="210">
        <f t="shared" si="70"/>
        <v>1.9803960792158515E-2</v>
      </c>
      <c r="AM126" s="186"/>
      <c r="AN126" s="257">
        <v>5202000</v>
      </c>
      <c r="AO126" s="203">
        <f t="shared" si="59"/>
        <v>203000</v>
      </c>
      <c r="AP126" s="188">
        <f t="shared" si="71"/>
        <v>4.0608121624324811E-2</v>
      </c>
      <c r="AR126" s="33">
        <v>4999000</v>
      </c>
      <c r="AS126" s="228">
        <v>5098000</v>
      </c>
      <c r="AT126" s="184">
        <f t="shared" si="110"/>
        <v>5098000</v>
      </c>
      <c r="AU126" s="210">
        <f t="shared" si="73"/>
        <v>1.9803960792158515E-2</v>
      </c>
      <c r="AV126" s="186"/>
      <c r="AW126" s="257">
        <v>5202000</v>
      </c>
      <c r="AX126" s="203">
        <f t="shared" si="111"/>
        <v>203000</v>
      </c>
      <c r="AY126" s="188">
        <f t="shared" si="75"/>
        <v>4.0608121624324811E-2</v>
      </c>
    </row>
    <row r="127" spans="1:51" x14ac:dyDescent="0.2">
      <c r="A127" s="25" t="s">
        <v>33</v>
      </c>
      <c r="B127" s="246">
        <v>1909998</v>
      </c>
      <c r="D127" s="246">
        <v>1957750</v>
      </c>
      <c r="E127" s="53">
        <v>47752</v>
      </c>
      <c r="F127" s="164">
        <f t="shared" si="112"/>
        <v>2.5001073299553145E-2</v>
      </c>
      <c r="G127" s="5"/>
      <c r="H127" s="241">
        <v>1957750</v>
      </c>
      <c r="I127" s="53">
        <v>47752</v>
      </c>
      <c r="J127" s="172">
        <f t="shared" si="108"/>
        <v>2.5001073299553145E-2</v>
      </c>
      <c r="M127" s="1" t="s">
        <v>33</v>
      </c>
      <c r="N127" s="52">
        <v>1909998</v>
      </c>
      <c r="O127" s="246">
        <v>1852698</v>
      </c>
      <c r="P127" s="53">
        <f t="shared" si="60"/>
        <v>-57300</v>
      </c>
      <c r="Q127" s="164">
        <f t="shared" si="109"/>
        <v>-3.0000031413645489E-2</v>
      </c>
      <c r="S127" s="241">
        <v>1852698</v>
      </c>
      <c r="T127" s="75">
        <f t="shared" si="61"/>
        <v>-57300</v>
      </c>
      <c r="U127" s="172">
        <f t="shared" si="67"/>
        <v>-3.0000031413645489E-2</v>
      </c>
      <c r="X127" s="1" t="s">
        <v>33</v>
      </c>
      <c r="Y127" s="33">
        <v>1909998</v>
      </c>
      <c r="Z127" s="251">
        <v>1852698</v>
      </c>
      <c r="AA127" s="34">
        <f t="shared" si="62"/>
        <v>-57300</v>
      </c>
      <c r="AB127" s="148">
        <f t="shared" si="68"/>
        <v>-3.0000031413645489E-2</v>
      </c>
      <c r="AD127" s="253">
        <v>1852698</v>
      </c>
      <c r="AE127" s="34">
        <f t="shared" si="63"/>
        <v>-57300</v>
      </c>
      <c r="AF127" s="158">
        <f t="shared" si="69"/>
        <v>-3.0000031413645489E-2</v>
      </c>
      <c r="AI127" s="33">
        <v>1909998</v>
      </c>
      <c r="AJ127" s="228">
        <v>1852698</v>
      </c>
      <c r="AK127" s="184">
        <f t="shared" si="64"/>
        <v>-57300</v>
      </c>
      <c r="AL127" s="209">
        <f t="shared" si="70"/>
        <v>-3.0000031413645489E-2</v>
      </c>
      <c r="AM127" s="186"/>
      <c r="AN127" s="257">
        <v>1852698</v>
      </c>
      <c r="AO127" s="212">
        <f t="shared" si="59"/>
        <v>-57300</v>
      </c>
      <c r="AP127" s="185">
        <f t="shared" si="71"/>
        <v>-3.0000031413645489E-2</v>
      </c>
      <c r="AR127" s="33">
        <v>1909998</v>
      </c>
      <c r="AS127" s="228">
        <v>1852698</v>
      </c>
      <c r="AT127" s="184">
        <f t="shared" si="110"/>
        <v>1852698</v>
      </c>
      <c r="AU127" s="209">
        <f t="shared" si="73"/>
        <v>-3.0000031413645489E-2</v>
      </c>
      <c r="AV127" s="186"/>
      <c r="AW127" s="257">
        <v>1852698</v>
      </c>
      <c r="AX127" s="212">
        <f t="shared" si="111"/>
        <v>-57300</v>
      </c>
      <c r="AY127" s="185">
        <f t="shared" si="75"/>
        <v>-3.0000031413645489E-2</v>
      </c>
    </row>
    <row r="128" spans="1:51" x14ac:dyDescent="0.2">
      <c r="A128" s="25" t="s">
        <v>34</v>
      </c>
      <c r="B128" s="246">
        <v>311211260</v>
      </c>
      <c r="D128" s="246">
        <v>320154263</v>
      </c>
      <c r="E128" s="53">
        <v>8943004</v>
      </c>
      <c r="F128" s="164">
        <f t="shared" si="112"/>
        <v>2.8736116424579183E-2</v>
      </c>
      <c r="G128" s="5"/>
      <c r="H128" s="241">
        <v>320154263</v>
      </c>
      <c r="I128" s="53">
        <v>8943004</v>
      </c>
      <c r="J128" s="172">
        <f t="shared" si="108"/>
        <v>2.8736116424579183E-2</v>
      </c>
      <c r="M128" s="1" t="s">
        <v>34</v>
      </c>
      <c r="N128" s="52">
        <v>311211259</v>
      </c>
      <c r="O128" s="246">
        <v>337546684</v>
      </c>
      <c r="P128" s="53">
        <f t="shared" si="60"/>
        <v>26335424</v>
      </c>
      <c r="Q128" s="164">
        <f t="shared" si="109"/>
        <v>8.4622336608257687E-2</v>
      </c>
      <c r="S128" s="241">
        <v>350252108</v>
      </c>
      <c r="T128" s="75">
        <f t="shared" si="61"/>
        <v>39040848</v>
      </c>
      <c r="U128" s="172">
        <f t="shared" si="67"/>
        <v>0.12544805737427356</v>
      </c>
      <c r="X128" s="1" t="s">
        <v>34</v>
      </c>
      <c r="Y128" s="33">
        <v>311211259</v>
      </c>
      <c r="Z128" s="251">
        <v>364546684</v>
      </c>
      <c r="AA128" s="34">
        <f t="shared" si="62"/>
        <v>53335424</v>
      </c>
      <c r="AB128" s="147">
        <f t="shared" si="68"/>
        <v>0.17138012294285243</v>
      </c>
      <c r="AD128" s="253">
        <v>350252108</v>
      </c>
      <c r="AE128" s="34">
        <f t="shared" si="63"/>
        <v>39040848</v>
      </c>
      <c r="AF128" s="156">
        <f t="shared" si="69"/>
        <v>0.12544805737427356</v>
      </c>
      <c r="AI128" s="33">
        <v>311211259</v>
      </c>
      <c r="AJ128" s="228">
        <v>365927988</v>
      </c>
      <c r="AK128" s="184">
        <f t="shared" si="64"/>
        <v>54716728</v>
      </c>
      <c r="AL128" s="209">
        <f t="shared" si="70"/>
        <v>0.17581859987970883</v>
      </c>
      <c r="AM128" s="186"/>
      <c r="AN128" s="257">
        <v>351662108</v>
      </c>
      <c r="AO128" s="203">
        <f t="shared" si="59"/>
        <v>40450848</v>
      </c>
      <c r="AP128" s="185">
        <f t="shared" si="71"/>
        <v>0.12997874177174684</v>
      </c>
      <c r="AR128" s="33">
        <v>311211259</v>
      </c>
      <c r="AS128" s="228">
        <v>365197988</v>
      </c>
      <c r="AT128" s="184">
        <f t="shared" si="110"/>
        <v>365197988</v>
      </c>
      <c r="AU128" s="209">
        <f t="shared" si="73"/>
        <v>0.17347292639732892</v>
      </c>
      <c r="AV128" s="186"/>
      <c r="AW128" s="257">
        <v>350932108</v>
      </c>
      <c r="AX128" s="203">
        <f t="shared" si="111"/>
        <v>39720848</v>
      </c>
      <c r="AY128" s="185">
        <f t="shared" si="75"/>
        <v>0.12763306828936716</v>
      </c>
    </row>
    <row r="129" spans="1:51" ht="12.75" thickBot="1" x14ac:dyDescent="0.25">
      <c r="A129" s="39" t="s">
        <v>35</v>
      </c>
      <c r="B129" s="247">
        <v>4811054</v>
      </c>
      <c r="D129" s="247">
        <v>4666722</v>
      </c>
      <c r="E129" s="56">
        <v>-144332</v>
      </c>
      <c r="F129" s="170">
        <f t="shared" si="112"/>
        <v>-3.0000078984771306E-2</v>
      </c>
      <c r="G129" s="5"/>
      <c r="H129" s="242">
        <v>4666722</v>
      </c>
      <c r="I129" s="56">
        <v>-144332</v>
      </c>
      <c r="J129" s="177">
        <f t="shared" si="108"/>
        <v>-3.0000078984771306E-2</v>
      </c>
      <c r="M129" s="1" t="s">
        <v>35</v>
      </c>
      <c r="N129" s="55">
        <v>4811054</v>
      </c>
      <c r="O129" s="247">
        <v>4669487</v>
      </c>
      <c r="P129" s="56">
        <f t="shared" si="60"/>
        <v>-141567</v>
      </c>
      <c r="Q129" s="170">
        <f t="shared" si="109"/>
        <v>-2.9425360846084825E-2</v>
      </c>
      <c r="S129" s="242">
        <v>4666722</v>
      </c>
      <c r="T129" s="79">
        <f t="shared" si="61"/>
        <v>-144332</v>
      </c>
      <c r="U129" s="177">
        <f t="shared" si="67"/>
        <v>-3.0000078984771306E-2</v>
      </c>
      <c r="X129" s="1" t="s">
        <v>35</v>
      </c>
      <c r="Y129" s="47">
        <v>4811054</v>
      </c>
      <c r="Z129" s="252">
        <v>4830334</v>
      </c>
      <c r="AA129" s="48">
        <f t="shared" si="62"/>
        <v>19280</v>
      </c>
      <c r="AB129" s="149">
        <f t="shared" si="68"/>
        <v>4.0074378712025016E-3</v>
      </c>
      <c r="AD129" s="254">
        <v>4756774</v>
      </c>
      <c r="AE129" s="48">
        <f t="shared" si="63"/>
        <v>-54280</v>
      </c>
      <c r="AF129" s="159">
        <f t="shared" si="69"/>
        <v>-1.128235101913222E-2</v>
      </c>
      <c r="AI129" s="47">
        <v>4811054</v>
      </c>
      <c r="AJ129" s="225">
        <v>9816808</v>
      </c>
      <c r="AK129" s="199">
        <f t="shared" si="64"/>
        <v>5005754</v>
      </c>
      <c r="AL129" s="192">
        <f t="shared" si="70"/>
        <v>1.0404693025686265</v>
      </c>
      <c r="AM129" s="186"/>
      <c r="AN129" s="256">
        <v>9816808</v>
      </c>
      <c r="AO129" s="211">
        <f t="shared" si="59"/>
        <v>5005754</v>
      </c>
      <c r="AP129" s="201">
        <f t="shared" si="71"/>
        <v>1.0404693025686265</v>
      </c>
      <c r="AR129" s="47">
        <v>4811054</v>
      </c>
      <c r="AS129" s="225">
        <v>9816808</v>
      </c>
      <c r="AT129" s="199">
        <f t="shared" si="110"/>
        <v>9816808</v>
      </c>
      <c r="AU129" s="192">
        <f t="shared" si="73"/>
        <v>1.0404693025686265</v>
      </c>
      <c r="AV129" s="186"/>
      <c r="AW129" s="256">
        <v>9816808</v>
      </c>
      <c r="AX129" s="211">
        <f t="shared" si="111"/>
        <v>5005754</v>
      </c>
      <c r="AY129" s="201">
        <f t="shared" si="75"/>
        <v>1.0404693025686265</v>
      </c>
    </row>
    <row r="130" spans="1:51" x14ac:dyDescent="0.2">
      <c r="E130" s="4"/>
      <c r="I130" s="4"/>
      <c r="T130" s="2"/>
      <c r="AJ130" s="226"/>
      <c r="AK130" s="195"/>
      <c r="AL130" s="194"/>
      <c r="AM130" s="186"/>
      <c r="AN130" s="226"/>
      <c r="AO130" s="195"/>
      <c r="AP130" s="194"/>
      <c r="AS130" s="226"/>
      <c r="AT130" s="195"/>
      <c r="AU130" s="194"/>
      <c r="AV130" s="186"/>
      <c r="AW130" s="226"/>
      <c r="AX130" s="195"/>
      <c r="AY130" s="194"/>
    </row>
    <row r="131" spans="1:51" ht="12.75" thickBot="1" x14ac:dyDescent="0.25">
      <c r="A131" s="143" t="s">
        <v>44</v>
      </c>
      <c r="E131" s="4"/>
      <c r="I131" s="4"/>
      <c r="T131" s="2"/>
      <c r="AJ131" s="226"/>
      <c r="AK131" s="195"/>
      <c r="AL131" s="194"/>
      <c r="AM131" s="186"/>
      <c r="AN131" s="226"/>
      <c r="AO131" s="195"/>
      <c r="AP131" s="194"/>
      <c r="AS131" s="226"/>
      <c r="AT131" s="195"/>
      <c r="AU131" s="194"/>
      <c r="AV131" s="186"/>
      <c r="AW131" s="226"/>
      <c r="AX131" s="195"/>
      <c r="AY131" s="194"/>
    </row>
    <row r="132" spans="1:51" x14ac:dyDescent="0.2">
      <c r="A132" s="134" t="s">
        <v>7</v>
      </c>
      <c r="B132" s="243">
        <f>B53+B84+B91+B98+B105+B112+B119</f>
        <v>1272257834</v>
      </c>
      <c r="D132" s="243">
        <f>D53+D84+D91+D98+D105+D112+D119</f>
        <v>1313645303.540792</v>
      </c>
      <c r="E132" s="137"/>
      <c r="F132" s="152">
        <f>D132/B132-1</f>
        <v>3.2530724853679249E-2</v>
      </c>
      <c r="G132" s="134"/>
      <c r="H132" s="243">
        <f>H53+H84+H91+H98+H105+H112+H119</f>
        <v>1314142791.917592</v>
      </c>
      <c r="I132" s="137"/>
      <c r="J132" s="152">
        <f t="shared" ref="J132:J138" si="113">H132/B132-1</f>
        <v>3.2921752806901683E-2</v>
      </c>
      <c r="O132" s="243">
        <f>O53+O84+O91+O98+O105+O112+O119</f>
        <v>1284980234.21</v>
      </c>
      <c r="P132" s="137">
        <f>P53+P84+P91+P98+P105+P112+P119</f>
        <v>12722400.209999979</v>
      </c>
      <c r="Q132" s="152">
        <f t="shared" ref="Q132:Q138" si="114">O132/B132-1</f>
        <v>9.9998599890720463E-3</v>
      </c>
      <c r="R132" s="134"/>
      <c r="S132" s="243">
        <f>S53+S84+S91+S98+S105+S112+S119</f>
        <v>1297829865.8421001</v>
      </c>
      <c r="T132" s="140">
        <f>T53+T84+T91+T98+T105+T112+T119</f>
        <v>25572031.842100024</v>
      </c>
      <c r="U132" s="152">
        <f t="shared" ref="U132:U138" si="115">S132/B132-1</f>
        <v>2.0099724410185926E-2</v>
      </c>
      <c r="Z132" s="243">
        <f>Z53+Z84+Z91+Z98+Z105+Z112+Z119</f>
        <v>1294116204.667387</v>
      </c>
      <c r="AA132" s="213">
        <f t="shared" ref="AA132" si="116">AA53+AA84+AA91+AA98+AA105+AA112+AA119</f>
        <v>21858370.667387009</v>
      </c>
      <c r="AB132" s="152">
        <f t="shared" si="68"/>
        <v>1.7180771132423667E-2</v>
      </c>
      <c r="AC132" s="134"/>
      <c r="AD132" s="243">
        <f>AD53+AD84+AD91+AD98+AD105+AD112+AD119</f>
        <v>1317135572.3054261</v>
      </c>
      <c r="AE132" s="213">
        <f t="shared" ref="AE132:AE133" si="117">AE53+AE84+AE91+AE98+AE105+AE112+AE119</f>
        <v>44877738.305426002</v>
      </c>
      <c r="AF132" s="152">
        <f t="shared" si="69"/>
        <v>3.5274090759048304E-2</v>
      </c>
      <c r="AJ132" s="231">
        <f t="shared" ref="AJ132:AK134" si="118">AJ53+AJ84+AJ91+AJ98+AJ105+AJ112+AJ119</f>
        <v>1300916664.8400002</v>
      </c>
      <c r="AK132" s="213">
        <f>AK53+AK84+AK91+AK98+AK105+AK112+AK119</f>
        <v>28658830.840000033</v>
      </c>
      <c r="AL132" s="262">
        <f t="shared" si="70"/>
        <v>2.2525961384648241E-2</v>
      </c>
      <c r="AM132" s="219"/>
      <c r="AN132" s="231">
        <f>AN53+AN84+AN91+AN98+AN105+AN112+AN119</f>
        <v>1326108526.8400002</v>
      </c>
      <c r="AO132" s="214">
        <f>AO53+AO84+AO91+AO98+AO105+AO112+AO119</f>
        <v>53850692.840000033</v>
      </c>
      <c r="AP132" s="262">
        <f t="shared" si="71"/>
        <v>4.232687070253105E-2</v>
      </c>
      <c r="AS132" s="231">
        <f t="shared" ref="AS132" si="119">AS53+AS84+AS91+AS98+AS105+AS112+AS119</f>
        <v>1293885451.757</v>
      </c>
      <c r="AT132" s="213">
        <f>AT53+AT84+AT91+AT98+AT105+AT112+AT119</f>
        <v>1293885451.757</v>
      </c>
      <c r="AU132" s="262">
        <f t="shared" si="73"/>
        <v>1.6999398375879826E-2</v>
      </c>
      <c r="AV132" s="219"/>
      <c r="AW132" s="231">
        <f>AW53+AW84+AW91+AW98+AW105+AW112+AW119</f>
        <v>1316785855.7350001</v>
      </c>
      <c r="AX132" s="214">
        <f>AX53+AX84+AX91+AX98+AX105+AX112+AX119</f>
        <v>44528021.735000014</v>
      </c>
      <c r="AY132" s="262">
        <f t="shared" si="75"/>
        <v>3.4999212066160634E-2</v>
      </c>
    </row>
    <row r="133" spans="1:51" x14ac:dyDescent="0.2">
      <c r="A133" s="135" t="s">
        <v>8</v>
      </c>
      <c r="B133" s="244">
        <f>B54+B85+B92+B99+B106+B113+B120</f>
        <v>154822109</v>
      </c>
      <c r="D133" s="244">
        <f>D54+D85+D92+D99+D106+D113+D120</f>
        <v>164530065</v>
      </c>
      <c r="E133" s="138"/>
      <c r="F133" s="153">
        <f t="shared" si="112"/>
        <v>6.2703938492402189E-2</v>
      </c>
      <c r="G133" s="135"/>
      <c r="H133" s="244">
        <f>H54+H85+H92+H99+H106+H113+H120</f>
        <v>156547203</v>
      </c>
      <c r="I133" s="138"/>
      <c r="J133" s="153">
        <f t="shared" si="113"/>
        <v>1.1142426693076413E-2</v>
      </c>
      <c r="O133" s="244">
        <f>O54+O85+O92+O99+O106+O113+O120</f>
        <v>142490802</v>
      </c>
      <c r="P133" s="138">
        <f>P54+P85+P92+P99+P106+P113+P120</f>
        <v>-12331307</v>
      </c>
      <c r="Q133" s="153">
        <f t="shared" si="114"/>
        <v>-7.9648230344155801E-2</v>
      </c>
      <c r="R133" s="135"/>
      <c r="S133" s="244">
        <f>S54+S85+S92+S99+S106+S113+S120</f>
        <v>134507940</v>
      </c>
      <c r="T133" s="141">
        <f>T54+T85+T92+T99+T106+T113+T120</f>
        <v>-20314169</v>
      </c>
      <c r="U133" s="153">
        <f t="shared" si="115"/>
        <v>-0.13120974214348158</v>
      </c>
      <c r="Z133" s="244">
        <f>Z54+Z85+Z92+Z99+Z106+Z113+Z120</f>
        <v>142490802</v>
      </c>
      <c r="AA133" s="215">
        <f t="shared" ref="AA133" si="120">AA54+AA85+AA92+AA99+AA106+AA113+AA120</f>
        <v>-12331307</v>
      </c>
      <c r="AB133" s="153">
        <f t="shared" ref="AB133:AB138" si="121">Z133/B133-1</f>
        <v>-7.9648230344155801E-2</v>
      </c>
      <c r="AC133" s="135"/>
      <c r="AD133" s="244">
        <f>AD54+AD85+AD92+AD99+AD106+AD113+AD120</f>
        <v>163979047</v>
      </c>
      <c r="AE133" s="215">
        <f t="shared" si="117"/>
        <v>9156938</v>
      </c>
      <c r="AF133" s="153">
        <f t="shared" ref="AF133:AF138" si="122">AD133/B133-1</f>
        <v>5.9144899001472684E-2</v>
      </c>
      <c r="AJ133" s="232">
        <f t="shared" si="118"/>
        <v>154864396.5</v>
      </c>
      <c r="AK133" s="215">
        <f t="shared" si="118"/>
        <v>42287.5</v>
      </c>
      <c r="AL133" s="220">
        <f t="shared" ref="AL133:AL138" si="123">AJ133/B133-1</f>
        <v>2.7313605448942013E-4</v>
      </c>
      <c r="AM133" s="219"/>
      <c r="AN133" s="232">
        <f>AN54+AN85+AN92+AN99+AN106+AN113+AN120</f>
        <v>159255128</v>
      </c>
      <c r="AO133" s="216">
        <f>AO54+AO85+AO92+AO99+AO106+AO113+AO120</f>
        <v>4433019</v>
      </c>
      <c r="AP133" s="220">
        <f t="shared" ref="AP133:AP138" si="124">AN133/B133-1</f>
        <v>2.8632984194783218E-2</v>
      </c>
      <c r="AS133" s="232">
        <f t="shared" ref="AS133:AT133" si="125">AS54+AS85+AS92+AS99+AS106+AS113+AS120</f>
        <v>143226619.5</v>
      </c>
      <c r="AT133" s="215">
        <f t="shared" si="125"/>
        <v>143226619.5</v>
      </c>
      <c r="AU133" s="220">
        <f t="shared" ref="AU133:AU138" si="126">AS133/B133-1</f>
        <v>-7.4895566110651512E-2</v>
      </c>
      <c r="AV133" s="219"/>
      <c r="AW133" s="232">
        <f>AW54+AW85+AW92+AW99+AW106+AW113+AW120</f>
        <v>154779712</v>
      </c>
      <c r="AX133" s="216">
        <f>AX54+AX85+AX92+AX99+AX106+AX113+AX120</f>
        <v>-42397</v>
      </c>
      <c r="AY133" s="220">
        <f t="shared" ref="AY133:AY138" si="127">AW133/B133-1</f>
        <v>-2.7384331781710181E-4</v>
      </c>
    </row>
    <row r="134" spans="1:51" x14ac:dyDescent="0.2">
      <c r="A134" s="135" t="s">
        <v>9</v>
      </c>
      <c r="B134" s="244">
        <f t="shared" ref="B134:D136" si="128">B55+B86+B93+B100+B107+B114+B121</f>
        <v>28492948</v>
      </c>
      <c r="D134" s="244">
        <f t="shared" si="128"/>
        <v>31770883</v>
      </c>
      <c r="E134" s="138"/>
      <c r="F134" s="153">
        <f t="shared" si="112"/>
        <v>0.11504372941683672</v>
      </c>
      <c r="G134" s="135"/>
      <c r="H134" s="244">
        <f t="shared" ref="H134" si="129">H55+H86+H93+H100+H107+H114+H121</f>
        <v>31770883</v>
      </c>
      <c r="I134" s="138"/>
      <c r="J134" s="153">
        <f t="shared" si="113"/>
        <v>0.11504372941683672</v>
      </c>
      <c r="O134" s="244">
        <f t="shared" ref="O134:P134" si="130">O55+O86+O93+O100+O107+O114+O121</f>
        <v>28492126</v>
      </c>
      <c r="P134" s="138">
        <f t="shared" si="130"/>
        <v>-822</v>
      </c>
      <c r="Q134" s="153">
        <f t="shared" si="114"/>
        <v>-2.8849243679518466E-5</v>
      </c>
      <c r="R134" s="135"/>
      <c r="S134" s="244">
        <f t="shared" ref="S134:T134" si="131">S55+S86+S93+S100+S107+S114+S121</f>
        <v>28492126</v>
      </c>
      <c r="T134" s="141">
        <f t="shared" si="131"/>
        <v>-822</v>
      </c>
      <c r="U134" s="153">
        <f t="shared" si="115"/>
        <v>-2.8849243679518466E-5</v>
      </c>
      <c r="Z134" s="244">
        <f t="shared" ref="Z134:AA134" si="132">Z55+Z86+Z93+Z100+Z107+Z114+Z121</f>
        <v>31770883</v>
      </c>
      <c r="AA134" s="215">
        <f t="shared" si="132"/>
        <v>3277935</v>
      </c>
      <c r="AB134" s="153">
        <f t="shared" si="121"/>
        <v>0.11504372941683672</v>
      </c>
      <c r="AC134" s="135"/>
      <c r="AD134" s="244">
        <f t="shared" ref="AD134:AE134" si="133">AD55+AD86+AD93+AD100+AD107+AD114+AD121</f>
        <v>31770883</v>
      </c>
      <c r="AE134" s="215">
        <f t="shared" si="133"/>
        <v>3277935</v>
      </c>
      <c r="AF134" s="153">
        <f t="shared" si="122"/>
        <v>0.11504372941683672</v>
      </c>
      <c r="AJ134" s="232">
        <f>AJ55+AJ86+AJ93+AJ100+AJ107+AJ114+AJ121</f>
        <v>31870165</v>
      </c>
      <c r="AK134" s="215">
        <f t="shared" si="118"/>
        <v>3377217</v>
      </c>
      <c r="AL134" s="220">
        <f t="shared" si="123"/>
        <v>0.11852817054942855</v>
      </c>
      <c r="AM134" s="219"/>
      <c r="AN134" s="232">
        <f t="shared" ref="AN134:AO134" si="134">AN55+AN86+AN93+AN100+AN107+AN114+AN121</f>
        <v>31870165</v>
      </c>
      <c r="AO134" s="216">
        <f t="shared" si="134"/>
        <v>3377217</v>
      </c>
      <c r="AP134" s="220">
        <f t="shared" si="124"/>
        <v>0.11852817054942855</v>
      </c>
      <c r="AS134" s="232">
        <f>AS55+AS86+AS93+AS100+AS107+AS114+AS121</f>
        <v>31870165</v>
      </c>
      <c r="AT134" s="215">
        <f t="shared" ref="AT134" si="135">AT55+AT86+AT93+AT100+AT107+AT114+AT121</f>
        <v>31870165</v>
      </c>
      <c r="AU134" s="220">
        <f t="shared" si="126"/>
        <v>0.11852817054942855</v>
      </c>
      <c r="AV134" s="219"/>
      <c r="AW134" s="232">
        <f t="shared" ref="AW134:AX134" si="136">AW55+AW86+AW93+AW100+AW107+AW114+AW121</f>
        <v>31870165</v>
      </c>
      <c r="AX134" s="216">
        <f t="shared" si="136"/>
        <v>3377217</v>
      </c>
      <c r="AY134" s="220">
        <f t="shared" si="127"/>
        <v>0.11852817054942855</v>
      </c>
    </row>
    <row r="135" spans="1:51" x14ac:dyDescent="0.2">
      <c r="A135" s="135" t="s">
        <v>19</v>
      </c>
      <c r="B135" s="244">
        <f>B56+B87+B94+B101+B108+B115+B122+B125</f>
        <v>380382230</v>
      </c>
      <c r="D135" s="244">
        <f>D56+D87+D94+D101+D108+D115+D122+D125</f>
        <v>396765822</v>
      </c>
      <c r="E135" s="138"/>
      <c r="F135" s="153">
        <f t="shared" si="112"/>
        <v>4.3071391636775536E-2</v>
      </c>
      <c r="G135" s="135"/>
      <c r="H135" s="244">
        <f>H56+H87+H94+H101+H108+H115+H122+H125</f>
        <v>397188527</v>
      </c>
      <c r="I135" s="138"/>
      <c r="J135" s="153">
        <f t="shared" si="113"/>
        <v>4.4182655430565099E-2</v>
      </c>
      <c r="O135" s="244">
        <f>O56+O87+O94+O101+O108+O115+O122+O125</f>
        <v>404667294</v>
      </c>
      <c r="P135" s="138">
        <f>P56+P87+P94+P101+P108+P115+P122+P125</f>
        <v>24285064</v>
      </c>
      <c r="Q135" s="153">
        <f t="shared" si="114"/>
        <v>6.3843844650681936E-2</v>
      </c>
      <c r="R135" s="135"/>
      <c r="S135" s="244">
        <f>S56+S87+S94+S101+S108+S115+S122+S125</f>
        <v>418024140</v>
      </c>
      <c r="T135" s="141">
        <f>T56+T87+T94+T101+T108+T115+T122+T125</f>
        <v>37641910</v>
      </c>
      <c r="U135" s="153">
        <f t="shared" si="115"/>
        <v>9.8958119047779958E-2</v>
      </c>
      <c r="Z135" s="244">
        <f>Z56+Z87+Z94+Z101+Z108+Z115+Z122+Z125</f>
        <v>440395333</v>
      </c>
      <c r="AA135" s="215">
        <f>AA56+AA87+AA94+AA101+AA108+AA115+AA122+AA125</f>
        <v>60013103</v>
      </c>
      <c r="AB135" s="153">
        <f t="shared" si="121"/>
        <v>0.1577705220351644</v>
      </c>
      <c r="AC135" s="135"/>
      <c r="AD135" s="244">
        <f>AD56+AD87+AD94+AD101+AD108+AD115+AD122+AD125</f>
        <v>426196182</v>
      </c>
      <c r="AE135" s="215">
        <f>AE56+AE87+AE94+AE101+AE108+AE115+AE122+AE125</f>
        <v>45813952</v>
      </c>
      <c r="AF135" s="153">
        <f t="shared" si="122"/>
        <v>0.1204418828923739</v>
      </c>
      <c r="AJ135" s="232">
        <f>AJ56+AJ87+AJ94+AJ101+AJ108+AJ115+AJ122+AJ125</f>
        <v>452674600</v>
      </c>
      <c r="AK135" s="215">
        <f>AK56+AK87+AK94+AK101+AK108+AK115+AK122+AK125</f>
        <v>72292370</v>
      </c>
      <c r="AL135" s="220">
        <f t="shared" si="123"/>
        <v>0.19005191173099756</v>
      </c>
      <c r="AM135" s="219"/>
      <c r="AN135" s="232">
        <f>AN56+AN87+AN94+AN101+AN108+AN115+AN122+AN125</f>
        <v>435512720</v>
      </c>
      <c r="AO135" s="216">
        <f>AO56+AO87+AO94+AO101+AO108+AO115+AO122+AO125</f>
        <v>55130490</v>
      </c>
      <c r="AP135" s="220">
        <f t="shared" si="124"/>
        <v>0.14493445185386289</v>
      </c>
      <c r="AS135" s="232">
        <f>AS56+AS87+AS94+AS101+AS108+AS115+AS122+AS125</f>
        <v>451944600</v>
      </c>
      <c r="AT135" s="215">
        <f>AT56+AT87+AT94+AT101+AT108+AT115+AT122+AT125</f>
        <v>-211912870</v>
      </c>
      <c r="AU135" s="220">
        <f t="shared" si="126"/>
        <v>0.18813278948388312</v>
      </c>
      <c r="AV135" s="219"/>
      <c r="AW135" s="232">
        <f>AW56+AW87+AW94+AW101+AW108+AW115+AW122+AW125</f>
        <v>434782720</v>
      </c>
      <c r="AX135" s="216">
        <f>AX56+AX87+AX94+AX101+AX108+AX115+AX122+AX125</f>
        <v>54400490</v>
      </c>
      <c r="AY135" s="220">
        <f t="shared" si="127"/>
        <v>0.14301532960674845</v>
      </c>
    </row>
    <row r="136" spans="1:51" ht="12.75" thickBot="1" x14ac:dyDescent="0.25">
      <c r="A136" s="136" t="s">
        <v>37</v>
      </c>
      <c r="B136" s="245">
        <f t="shared" si="128"/>
        <v>107675000</v>
      </c>
      <c r="D136" s="245">
        <f t="shared" si="128"/>
        <v>0</v>
      </c>
      <c r="E136" s="139"/>
      <c r="F136" s="154">
        <f t="shared" si="112"/>
        <v>-1</v>
      </c>
      <c r="G136" s="136"/>
      <c r="H136" s="245">
        <f t="shared" ref="H136" si="137">H57+H88+H95+H102+H109+H116+H123</f>
        <v>0</v>
      </c>
      <c r="I136" s="139"/>
      <c r="J136" s="154">
        <f t="shared" si="113"/>
        <v>-1</v>
      </c>
      <c r="O136" s="245">
        <f>O57+O88+O95+O102+O109+O116+O123</f>
        <v>138600000</v>
      </c>
      <c r="P136" s="139">
        <f>P57+P88+P95+P102+P109+P116+P123</f>
        <v>30925000</v>
      </c>
      <c r="Q136" s="154">
        <f t="shared" si="114"/>
        <v>0.28720687253308563</v>
      </c>
      <c r="R136" s="136"/>
      <c r="S136" s="245">
        <f t="shared" ref="S136:T136" si="138">S57+S88+S95+S102+S109+S116+S123</f>
        <v>138600000</v>
      </c>
      <c r="T136" s="142">
        <f t="shared" si="138"/>
        <v>30925000</v>
      </c>
      <c r="U136" s="154">
        <f t="shared" si="115"/>
        <v>0.28720687253308563</v>
      </c>
      <c r="Z136" s="245">
        <f>Z57+Z88+Z95+Z102+Z109+Z116+Z123</f>
        <v>1950000</v>
      </c>
      <c r="AA136" s="217">
        <f>AA57+AA88+AA95+AA102+AA109+AA116+AA123</f>
        <v>-105725000</v>
      </c>
      <c r="AB136" s="154">
        <f t="shared" si="121"/>
        <v>-0.98188994659856044</v>
      </c>
      <c r="AC136" s="136"/>
      <c r="AD136" s="245">
        <f t="shared" ref="AD136" si="139">AD57+AD88+AD95+AD102+AD109+AD116+AD123</f>
        <v>1950000</v>
      </c>
      <c r="AE136" s="217">
        <f>AE57+AE88+AE95+AE102+AE109+AE116+AE123</f>
        <v>-105725000</v>
      </c>
      <c r="AF136" s="154">
        <f t="shared" si="122"/>
        <v>-0.98188994659856044</v>
      </c>
      <c r="AJ136" s="261">
        <f>AJ57+AJ88+AJ95+AJ102+AJ109+AJ116+AJ123</f>
        <v>14450000</v>
      </c>
      <c r="AK136" s="217">
        <f>AK57+AK88+AK95+AK102+AK109+AK116+AK123</f>
        <v>-93225000</v>
      </c>
      <c r="AL136" s="221">
        <f t="shared" si="123"/>
        <v>-0.86579986069189685</v>
      </c>
      <c r="AM136" s="219"/>
      <c r="AN136" s="261">
        <f t="shared" ref="AN136:AO136" si="140">AN57+AN88+AN95+AN102+AN109+AN116+AN123</f>
        <v>14450000</v>
      </c>
      <c r="AO136" s="218">
        <f t="shared" si="140"/>
        <v>-93225000</v>
      </c>
      <c r="AP136" s="221">
        <f t="shared" si="124"/>
        <v>-0.86579986069189685</v>
      </c>
      <c r="AS136" s="261">
        <f>AS57+AS88+AS95+AS102+AS109+AS116+AS123</f>
        <v>28050000</v>
      </c>
      <c r="AT136" s="217">
        <f>AT57+AT88+AT95+AT102+AT109+AT116+AT123</f>
        <v>28050000</v>
      </c>
      <c r="AU136" s="221">
        <f t="shared" si="126"/>
        <v>-0.73949384722544687</v>
      </c>
      <c r="AV136" s="219"/>
      <c r="AW136" s="261">
        <f t="shared" ref="AW136:AX136" si="141">AW57+AW88+AW95+AW102+AW109+AW116+AW123</f>
        <v>28050000</v>
      </c>
      <c r="AX136" s="218">
        <f t="shared" si="141"/>
        <v>-79625000</v>
      </c>
      <c r="AY136" s="221">
        <f t="shared" si="127"/>
        <v>-0.73949384722544687</v>
      </c>
    </row>
    <row r="137" spans="1:51" ht="12.75" thickBot="1" x14ac:dyDescent="0.25">
      <c r="E137" s="4"/>
      <c r="I137" s="4"/>
      <c r="T137" s="2"/>
      <c r="AJ137" s="226"/>
      <c r="AK137" s="195"/>
      <c r="AL137" s="194"/>
      <c r="AM137" s="205"/>
      <c r="AN137" s="226"/>
      <c r="AO137" s="195"/>
      <c r="AP137" s="194"/>
      <c r="AS137" s="226"/>
      <c r="AT137" s="195"/>
      <c r="AU137" s="194"/>
      <c r="AV137" s="205"/>
      <c r="AW137" s="226"/>
      <c r="AX137" s="195"/>
      <c r="AY137" s="194"/>
    </row>
    <row r="138" spans="1:51" s="15" customFormat="1" ht="12.75" thickBot="1" x14ac:dyDescent="0.25">
      <c r="A138" s="9" t="s">
        <v>36</v>
      </c>
      <c r="B138" s="354">
        <f>SUM(B132:B136)</f>
        <v>1943630121</v>
      </c>
      <c r="C138" s="264"/>
      <c r="D138" s="284">
        <f>SUM(D132:D136)</f>
        <v>1906712073.540792</v>
      </c>
      <c r="E138" s="285">
        <v>70756953.540791988</v>
      </c>
      <c r="F138" s="286">
        <f t="shared" si="112"/>
        <v>-1.8994379156983654E-2</v>
      </c>
      <c r="G138" s="287"/>
      <c r="H138" s="284">
        <f>SUM(H132:H136)</f>
        <v>1899649404.917592</v>
      </c>
      <c r="I138" s="285">
        <v>63694284.917592049</v>
      </c>
      <c r="J138" s="288">
        <f t="shared" si="113"/>
        <v>-2.2628130531224699E-2</v>
      </c>
      <c r="L138" s="264"/>
      <c r="M138" s="15" t="s">
        <v>36</v>
      </c>
      <c r="N138" s="51">
        <v>1835955120</v>
      </c>
      <c r="O138" s="279">
        <f>SUM(O132:O136)</f>
        <v>1999230456.21</v>
      </c>
      <c r="P138" s="280">
        <f>SUM(P132:P136)</f>
        <v>55600335.209999979</v>
      </c>
      <c r="Q138" s="281">
        <f t="shared" si="114"/>
        <v>2.8606438338892204E-2</v>
      </c>
      <c r="R138" s="282"/>
      <c r="S138" s="279">
        <f>SUM(S132:S136)</f>
        <v>2017454071.8421001</v>
      </c>
      <c r="T138" s="343">
        <f>SUM(T132:T136)</f>
        <v>73823950.842100024</v>
      </c>
      <c r="U138" s="283">
        <f t="shared" si="115"/>
        <v>3.7982510172314798E-2</v>
      </c>
      <c r="W138" s="264"/>
      <c r="X138" s="15" t="s">
        <v>36</v>
      </c>
      <c r="Y138" s="22">
        <v>1943630120</v>
      </c>
      <c r="Z138" s="284">
        <f>SUM(Z132:Z136)</f>
        <v>1910723222.667387</v>
      </c>
      <c r="AA138" s="335">
        <f>SUM(AA132:AA136)</f>
        <v>-32906898.332612991</v>
      </c>
      <c r="AB138" s="291">
        <f t="shared" si="121"/>
        <v>-1.6930638179080248E-2</v>
      </c>
      <c r="AC138" s="287"/>
      <c r="AD138" s="284">
        <f>SUM(AD132:AD136)</f>
        <v>1941031684.3054261</v>
      </c>
      <c r="AE138" s="285">
        <v>-2598435.6945738792</v>
      </c>
      <c r="AF138" s="292">
        <f t="shared" si="122"/>
        <v>-1.336898757895888E-3</v>
      </c>
      <c r="AH138" s="264"/>
      <c r="AI138" s="222">
        <v>1943630120</v>
      </c>
      <c r="AJ138" s="340">
        <f>SUM(AJ132:AJ136)</f>
        <v>1954775826.3400002</v>
      </c>
      <c r="AK138" s="342">
        <f>SUM(AK132:AK136)</f>
        <v>11145705.340000033</v>
      </c>
      <c r="AL138" s="271">
        <f t="shared" si="123"/>
        <v>5.7344786024748906E-3</v>
      </c>
      <c r="AM138" s="272"/>
      <c r="AN138" s="340">
        <f>SUM(AN132:AN136)</f>
        <v>1967196539.8400002</v>
      </c>
      <c r="AO138" s="270">
        <f>SUM(AO132:AO136)</f>
        <v>23566418.840000033</v>
      </c>
      <c r="AP138" s="271">
        <f t="shared" si="124"/>
        <v>1.2124950413854974E-2</v>
      </c>
      <c r="AQ138" s="264"/>
      <c r="AR138" s="222">
        <v>1943630120</v>
      </c>
      <c r="AS138" s="329">
        <f>SUM(AS132:AS136)</f>
        <v>1948976836.257</v>
      </c>
      <c r="AT138" s="331">
        <f>SUM(AT132:AT136)</f>
        <v>1285119366.257</v>
      </c>
      <c r="AU138" s="276">
        <f t="shared" si="126"/>
        <v>2.750891334329042E-3</v>
      </c>
      <c r="AV138" s="277"/>
      <c r="AW138" s="329">
        <f>SUM(AW132:AW136)</f>
        <v>1966268452.7350001</v>
      </c>
      <c r="AX138" s="275">
        <f>SUM(AX132:AX136)</f>
        <v>22638331.735000014</v>
      </c>
      <c r="AY138" s="276">
        <f t="shared" si="127"/>
        <v>1.1647448498767199E-2</v>
      </c>
    </row>
    <row r="139" spans="1:51" x14ac:dyDescent="0.2">
      <c r="H139" s="236">
        <f>D138+H138</f>
        <v>3806361478.458384</v>
      </c>
      <c r="I139" s="102" t="s">
        <v>42</v>
      </c>
      <c r="S139" s="236">
        <f>O138+S138</f>
        <v>4016684528.0521002</v>
      </c>
      <c r="AD139" s="236">
        <f>Z138+AD138</f>
        <v>3851754906.9728131</v>
      </c>
      <c r="AN139" s="236">
        <f>AJ138+AN138</f>
        <v>3921972366.1800003</v>
      </c>
      <c r="AW139" s="236">
        <f>AS138+AW138</f>
        <v>3915245288.9920001</v>
      </c>
    </row>
    <row r="144" spans="1:51" x14ac:dyDescent="0.2">
      <c r="P144" s="263"/>
    </row>
  </sheetData>
  <mergeCells count="20">
    <mergeCell ref="B2:B3"/>
    <mergeCell ref="N2:N3"/>
    <mergeCell ref="Y2:Y3"/>
    <mergeCell ref="D2:F2"/>
    <mergeCell ref="H2:J2"/>
    <mergeCell ref="O2:Q2"/>
    <mergeCell ref="S2:U2"/>
    <mergeCell ref="AS1:AY1"/>
    <mergeCell ref="AR2:AR3"/>
    <mergeCell ref="AS2:AU2"/>
    <mergeCell ref="AW2:AY2"/>
    <mergeCell ref="D1:J1"/>
    <mergeCell ref="O1:U1"/>
    <mergeCell ref="Z1:AF1"/>
    <mergeCell ref="Z2:AB2"/>
    <mergeCell ref="AJ1:AP1"/>
    <mergeCell ref="AJ2:AL2"/>
    <mergeCell ref="AN2:AP2"/>
    <mergeCell ref="AI2:AI3"/>
    <mergeCell ref="AD2:A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5" sqref="B5"/>
    </sheetView>
  </sheetViews>
  <sheetFormatPr defaultRowHeight="15" x14ac:dyDescent="0.25"/>
  <cols>
    <col min="1" max="1" width="25.7109375" bestFit="1" customWidth="1"/>
    <col min="2" max="2" width="20.85546875" bestFit="1" customWidth="1"/>
    <col min="3" max="3" width="27.28515625" bestFit="1" customWidth="1"/>
    <col min="4" max="4" width="23.140625" bestFit="1" customWidth="1"/>
  </cols>
  <sheetData>
    <row r="1" spans="1:4" ht="15.75" thickBot="1" x14ac:dyDescent="0.3">
      <c r="A1" s="126" t="s">
        <v>41</v>
      </c>
      <c r="B1" s="127" t="s">
        <v>38</v>
      </c>
      <c r="C1" s="128" t="s">
        <v>39</v>
      </c>
      <c r="D1" s="129" t="s">
        <v>40</v>
      </c>
    </row>
    <row r="2" spans="1:4" x14ac:dyDescent="0.25">
      <c r="A2" s="120" t="s">
        <v>18</v>
      </c>
      <c r="B2" s="121">
        <f>SUM('Overall Summary Detail'!D52+'Overall Summary Detail'!H52)</f>
        <v>1144694824.458384</v>
      </c>
      <c r="C2" s="121">
        <f>SUM('Overall Summary Detail'!O52+'Overall Summary Detail'!S52)</f>
        <v>1177301497.0521002</v>
      </c>
      <c r="D2" s="122">
        <f>SUM('Overall Summary Detail'!Z52+'Overall Summary Detail'!AD52)</f>
        <v>1132465788.9728131</v>
      </c>
    </row>
    <row r="3" spans="1:4" x14ac:dyDescent="0.25">
      <c r="A3" s="120" t="s">
        <v>25</v>
      </c>
      <c r="B3" s="121">
        <f>SUM('Overall Summary Detail'!D83+'Overall Summary Detail'!H83)</f>
        <v>795994215</v>
      </c>
      <c r="C3" s="121">
        <f>SUM('Overall Summary Detail'!O83+'Overall Summary Detail'!S83)</f>
        <v>804534549</v>
      </c>
      <c r="D3" s="122">
        <f>SUM('Overall Summary Detail'!Z83+'Overall Summary Detail'!AD83)</f>
        <v>796833849</v>
      </c>
    </row>
    <row r="4" spans="1:4" x14ac:dyDescent="0.25">
      <c r="A4" s="120" t="s">
        <v>26</v>
      </c>
      <c r="B4" s="121">
        <f>SUM('Overall Summary Detail'!D90+'Overall Summary Detail'!H90)</f>
        <v>307360402</v>
      </c>
      <c r="C4" s="121">
        <f>SUM('Overall Summary Detail'!O90+'Overall Summary Detail'!S90)</f>
        <v>354006075</v>
      </c>
      <c r="D4" s="122">
        <f>SUM('Overall Summary Detail'!Z90+'Overall Summary Detail'!AD90)</f>
        <v>300256192</v>
      </c>
    </row>
    <row r="5" spans="1:4" x14ac:dyDescent="0.25">
      <c r="A5" s="120" t="s">
        <v>27</v>
      </c>
      <c r="B5" s="121">
        <f>SUM('Overall Summary Detail'!D97+'Overall Summary Detail'!H97)</f>
        <v>159186494</v>
      </c>
      <c r="C5" s="121">
        <f>SUM('Overall Summary Detail'!O97+'Overall Summary Detail'!S97)</f>
        <v>209651545</v>
      </c>
      <c r="D5" s="122">
        <f>SUM('Overall Summary Detail'!Z97+'Overall Summary Detail'!AD97)</f>
        <v>159046502</v>
      </c>
    </row>
    <row r="6" spans="1:4" x14ac:dyDescent="0.25">
      <c r="A6" s="120" t="s">
        <v>28</v>
      </c>
      <c r="B6" s="121">
        <f>SUM('Overall Summary Detail'!D104+'Overall Summary Detail'!H104)</f>
        <v>112477960</v>
      </c>
      <c r="C6" s="121">
        <f>SUM('Overall Summary Detail'!O104+'Overall Summary Detail'!S104)</f>
        <v>117136081</v>
      </c>
      <c r="D6" s="122">
        <f>SUM('Overall Summary Detail'!Z104+'Overall Summary Detail'!AD104)</f>
        <v>111623842</v>
      </c>
    </row>
    <row r="7" spans="1:4" x14ac:dyDescent="0.25">
      <c r="A7" s="120" t="s">
        <v>29</v>
      </c>
      <c r="B7" s="121">
        <f>SUM('Overall Summary Detail'!D111+'Overall Summary Detail'!H111)</f>
        <v>99956612</v>
      </c>
      <c r="C7" s="121">
        <f>SUM('Overall Summary Detail'!O111+'Overall Summary Detail'!S111)</f>
        <v>112516758</v>
      </c>
      <c r="D7" s="122">
        <f>SUM('Overall Summary Detail'!Z111+'Overall Summary Detail'!AD111)</f>
        <v>99610837</v>
      </c>
    </row>
    <row r="8" spans="1:4" x14ac:dyDescent="0.25">
      <c r="A8" s="120" t="s">
        <v>30</v>
      </c>
      <c r="B8" s="121">
        <f>SUM('Overall Summary Detail'!D118+'Overall Summary Detail'!H118)</f>
        <v>522833501</v>
      </c>
      <c r="C8" s="121">
        <f>SUM('Overall Summary Detail'!O118+'Overall Summary Detail'!S118)</f>
        <v>530397626</v>
      </c>
      <c r="D8" s="122">
        <f>SUM('Overall Summary Detail'!Z118+'Overall Summary Detail'!AD118)</f>
        <v>513526600</v>
      </c>
    </row>
    <row r="9" spans="1:4" x14ac:dyDescent="0.25">
      <c r="A9" s="120" t="s">
        <v>31</v>
      </c>
      <c r="B9" s="121">
        <f>SUM('Overall Summary Detail'!D125+'Overall Summary Detail'!H125)</f>
        <v>663857470</v>
      </c>
      <c r="C9" s="121">
        <f>SUM('Overall Summary Detail'!O125+'Overall Summary Detail'!S125)</f>
        <v>711140397</v>
      </c>
      <c r="D9" s="122">
        <f>SUM('Overall Summary Detail'!Z125+'Overall Summary Detail'!AD125)</f>
        <v>738391296</v>
      </c>
    </row>
    <row r="10" spans="1:4" ht="15.75" thickBot="1" x14ac:dyDescent="0.3">
      <c r="A10" s="130"/>
      <c r="B10" s="131"/>
      <c r="C10" s="131"/>
      <c r="D10" s="132"/>
    </row>
    <row r="11" spans="1:4" ht="16.5" thickTop="1" thickBot="1" x14ac:dyDescent="0.3">
      <c r="A11" s="123" t="s">
        <v>36</v>
      </c>
      <c r="B11" s="124">
        <f>SUM(B2:B9)</f>
        <v>3806361478.458384</v>
      </c>
      <c r="C11" s="124">
        <f>SUM(C2:C9)</f>
        <v>4016684528.0521002</v>
      </c>
      <c r="D11" s="125">
        <f>SUM(D2:D9)</f>
        <v>3851754906.9728131</v>
      </c>
    </row>
    <row r="12" spans="1:4" x14ac:dyDescent="0.25">
      <c r="D12" s="11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3"/>
  <sheetViews>
    <sheetView zoomScaleNormal="100" workbookViewId="0">
      <selection activeCell="D30" sqref="D30"/>
    </sheetView>
  </sheetViews>
  <sheetFormatPr defaultRowHeight="15" x14ac:dyDescent="0.25"/>
  <cols>
    <col min="1" max="1" width="24.85546875" customWidth="1"/>
    <col min="2" max="2" width="14.7109375" customWidth="1"/>
    <col min="3" max="3" width="14.5703125" bestFit="1" customWidth="1"/>
    <col min="4" max="4" width="12.7109375" customWidth="1"/>
    <col min="5" max="5" width="8.42578125" bestFit="1" customWidth="1"/>
    <col min="6" max="6" width="5.7109375" customWidth="1"/>
    <col min="7" max="7" width="14.5703125" bestFit="1" customWidth="1"/>
    <col min="8" max="8" width="12.7109375" customWidth="1"/>
    <col min="9" max="9" width="8.42578125" bestFit="1" customWidth="1"/>
  </cols>
  <sheetData>
    <row r="1" spans="1:9" ht="19.5" thickBot="1" x14ac:dyDescent="0.35">
      <c r="A1" s="1"/>
      <c r="B1" s="2"/>
      <c r="C1" s="310" t="s">
        <v>38</v>
      </c>
      <c r="D1" s="311"/>
      <c r="E1" s="311"/>
      <c r="F1" s="311"/>
      <c r="G1" s="311"/>
      <c r="H1" s="311"/>
      <c r="I1" s="311"/>
    </row>
    <row r="2" spans="1:9" ht="15.75" thickBot="1" x14ac:dyDescent="0.3">
      <c r="A2" s="86"/>
      <c r="B2" s="312" t="s">
        <v>0</v>
      </c>
      <c r="C2" s="314" t="s">
        <v>1</v>
      </c>
      <c r="D2" s="315"/>
      <c r="E2" s="316"/>
      <c r="F2" s="3"/>
      <c r="G2" s="314" t="s">
        <v>2</v>
      </c>
      <c r="H2" s="315"/>
      <c r="I2" s="316"/>
    </row>
    <row r="3" spans="1:9" ht="36.75" thickBot="1" x14ac:dyDescent="0.3">
      <c r="A3" s="115" t="s">
        <v>41</v>
      </c>
      <c r="B3" s="313"/>
      <c r="C3" s="103" t="s">
        <v>3</v>
      </c>
      <c r="D3" s="103" t="s">
        <v>4</v>
      </c>
      <c r="E3" s="104" t="s">
        <v>5</v>
      </c>
      <c r="F3" s="106"/>
      <c r="G3" s="103" t="s">
        <v>3</v>
      </c>
      <c r="H3" s="103" t="s">
        <v>4</v>
      </c>
      <c r="I3" s="104" t="s">
        <v>5</v>
      </c>
    </row>
    <row r="4" spans="1:9" ht="15.75" thickBot="1" x14ac:dyDescent="0.3">
      <c r="A4" s="9" t="s">
        <v>6</v>
      </c>
      <c r="B4" s="10">
        <v>207964658</v>
      </c>
      <c r="C4" s="11">
        <v>221496116</v>
      </c>
      <c r="D4" s="11">
        <v>13531458</v>
      </c>
      <c r="E4" s="12">
        <v>6.5066142151903525E-2</v>
      </c>
      <c r="F4" s="13"/>
      <c r="G4" s="11">
        <v>222407545</v>
      </c>
      <c r="H4" s="11">
        <v>14442887</v>
      </c>
      <c r="I4" s="14">
        <v>6.9448757009472256E-2</v>
      </c>
    </row>
    <row r="5" spans="1:9" x14ac:dyDescent="0.25">
      <c r="A5" s="25" t="s">
        <v>7</v>
      </c>
      <c r="B5" s="26">
        <v>184795242</v>
      </c>
      <c r="C5" s="27">
        <v>195752282</v>
      </c>
      <c r="D5" s="27">
        <v>10957040</v>
      </c>
      <c r="E5" s="28">
        <v>5.9292868590198874E-2</v>
      </c>
      <c r="F5" s="3"/>
      <c r="G5" s="27">
        <v>196533749</v>
      </c>
      <c r="H5" s="27">
        <v>11738507</v>
      </c>
      <c r="I5" s="29">
        <v>6.352169500121653E-2</v>
      </c>
    </row>
    <row r="6" spans="1:9" x14ac:dyDescent="0.25">
      <c r="A6" s="25" t="s">
        <v>8</v>
      </c>
      <c r="B6" s="26">
        <v>17680535</v>
      </c>
      <c r="C6" s="27">
        <v>19713531</v>
      </c>
      <c r="D6" s="27">
        <v>2032996</v>
      </c>
      <c r="E6" s="28">
        <v>0.11498498207209228</v>
      </c>
      <c r="F6" s="3"/>
      <c r="G6" s="27">
        <v>19843493</v>
      </c>
      <c r="H6" s="27">
        <v>2162958</v>
      </c>
      <c r="I6" s="29">
        <v>0.12233555149773466</v>
      </c>
    </row>
    <row r="7" spans="1:9" x14ac:dyDescent="0.25">
      <c r="A7" s="25" t="s">
        <v>9</v>
      </c>
      <c r="B7" s="26">
        <v>5488881</v>
      </c>
      <c r="C7" s="27">
        <v>6030303</v>
      </c>
      <c r="D7" s="27">
        <v>541422</v>
      </c>
      <c r="E7" s="28">
        <v>9.8639777397250911E-2</v>
      </c>
      <c r="F7" s="3"/>
      <c r="G7" s="27">
        <v>6030303</v>
      </c>
      <c r="H7" s="27">
        <v>541422</v>
      </c>
      <c r="I7" s="29">
        <v>9.8639777397250911E-2</v>
      </c>
    </row>
    <row r="8" spans="1:9" ht="15.75" thickBot="1" x14ac:dyDescent="0.3">
      <c r="A8" s="39" t="s">
        <v>37</v>
      </c>
      <c r="B8" s="40">
        <v>0</v>
      </c>
      <c r="C8" s="41">
        <v>0</v>
      </c>
      <c r="D8" s="41">
        <v>0</v>
      </c>
      <c r="E8" s="42">
        <v>0</v>
      </c>
      <c r="F8" s="3"/>
      <c r="G8" s="41">
        <v>0</v>
      </c>
      <c r="H8" s="41">
        <v>0</v>
      </c>
      <c r="I8" s="43">
        <v>0</v>
      </c>
    </row>
    <row r="9" spans="1:9" ht="15.75" thickBot="1" x14ac:dyDescent="0.3">
      <c r="A9" s="1"/>
      <c r="B9" s="2"/>
      <c r="C9" s="4"/>
      <c r="D9" s="4"/>
      <c r="E9" s="8"/>
      <c r="F9" s="3"/>
      <c r="G9" s="4"/>
      <c r="H9" s="4"/>
      <c r="I9" s="8"/>
    </row>
    <row r="10" spans="1:9" ht="15.75" thickBot="1" x14ac:dyDescent="0.3">
      <c r="A10" s="9" t="s">
        <v>10</v>
      </c>
      <c r="B10" s="10">
        <v>10418248</v>
      </c>
      <c r="C10" s="11">
        <v>11765577</v>
      </c>
      <c r="D10" s="11">
        <v>1347329</v>
      </c>
      <c r="E10" s="14">
        <v>0.12932395158955709</v>
      </c>
      <c r="F10" s="13"/>
      <c r="G10" s="11">
        <v>11918502</v>
      </c>
      <c r="H10" s="11">
        <v>1500254</v>
      </c>
      <c r="I10" s="12">
        <v>0.1440025232649482</v>
      </c>
    </row>
    <row r="11" spans="1:9" x14ac:dyDescent="0.25">
      <c r="A11" s="25" t="s">
        <v>7</v>
      </c>
      <c r="B11" s="26">
        <v>8988877</v>
      </c>
      <c r="C11" s="27">
        <v>10342732</v>
      </c>
      <c r="D11" s="27">
        <v>1353855</v>
      </c>
      <c r="E11" s="29">
        <v>0.15061447609083983</v>
      </c>
      <c r="F11" s="3"/>
      <c r="G11" s="27">
        <v>10498499</v>
      </c>
      <c r="H11" s="27">
        <v>1509622</v>
      </c>
      <c r="I11" s="28">
        <v>0.1679433370820404</v>
      </c>
    </row>
    <row r="12" spans="1:9" x14ac:dyDescent="0.25">
      <c r="A12" s="25" t="s">
        <v>8</v>
      </c>
      <c r="B12" s="26">
        <v>1246022</v>
      </c>
      <c r="C12" s="27">
        <v>1228771</v>
      </c>
      <c r="D12" s="27">
        <v>-17251</v>
      </c>
      <c r="E12" s="54">
        <v>-1.3844859882088759E-2</v>
      </c>
      <c r="F12" s="3"/>
      <c r="G12" s="27">
        <v>1225929</v>
      </c>
      <c r="H12" s="27">
        <v>-20093</v>
      </c>
      <c r="I12" s="36">
        <v>-1.6125718486511474E-2</v>
      </c>
    </row>
    <row r="13" spans="1:9" x14ac:dyDescent="0.25">
      <c r="A13" s="25" t="s">
        <v>9</v>
      </c>
      <c r="B13" s="26">
        <v>183349</v>
      </c>
      <c r="C13" s="27">
        <v>194074</v>
      </c>
      <c r="D13" s="27">
        <v>10725</v>
      </c>
      <c r="E13" s="29">
        <v>5.849500133624945E-2</v>
      </c>
      <c r="F13" s="3"/>
      <c r="G13" s="27">
        <v>194074</v>
      </c>
      <c r="H13" s="27">
        <v>10725</v>
      </c>
      <c r="I13" s="28">
        <v>5.849500133624945E-2</v>
      </c>
    </row>
    <row r="14" spans="1:9" ht="15.75" thickBot="1" x14ac:dyDescent="0.3">
      <c r="A14" s="39" t="s">
        <v>37</v>
      </c>
      <c r="B14" s="40">
        <v>0</v>
      </c>
      <c r="C14" s="41">
        <v>0</v>
      </c>
      <c r="D14" s="41">
        <v>0</v>
      </c>
      <c r="E14" s="43">
        <v>0</v>
      </c>
      <c r="F14" s="3"/>
      <c r="G14" s="41">
        <v>0</v>
      </c>
      <c r="H14" s="41">
        <v>0</v>
      </c>
      <c r="I14" s="42">
        <v>0</v>
      </c>
    </row>
    <row r="15" spans="1:9" ht="15.75" thickBot="1" x14ac:dyDescent="0.3">
      <c r="A15" s="1"/>
      <c r="B15" s="2"/>
      <c r="C15" s="4"/>
      <c r="D15" s="4"/>
      <c r="E15" s="8"/>
      <c r="F15" s="57"/>
      <c r="G15" s="4"/>
      <c r="H15" s="4"/>
      <c r="I15" s="8"/>
    </row>
    <row r="16" spans="1:9" ht="15.75" thickBot="1" x14ac:dyDescent="0.3">
      <c r="A16" s="9" t="s">
        <v>11</v>
      </c>
      <c r="B16" s="58">
        <v>13884444</v>
      </c>
      <c r="C16" s="11">
        <v>14438153</v>
      </c>
      <c r="D16" s="11">
        <v>553709</v>
      </c>
      <c r="E16" s="12">
        <v>3.9879810815614945E-2</v>
      </c>
      <c r="F16" s="13"/>
      <c r="G16" s="11">
        <v>14465271</v>
      </c>
      <c r="H16" s="11">
        <v>580827</v>
      </c>
      <c r="I16" s="12">
        <v>4.1832931876854412E-2</v>
      </c>
    </row>
    <row r="17" spans="1:9" x14ac:dyDescent="0.25">
      <c r="A17" s="25" t="s">
        <v>7</v>
      </c>
      <c r="B17" s="59">
        <v>12064986</v>
      </c>
      <c r="C17" s="60">
        <v>12632080</v>
      </c>
      <c r="D17" s="60">
        <v>567094</v>
      </c>
      <c r="E17" s="61">
        <v>4.7003287032409323E-2</v>
      </c>
      <c r="F17" s="3"/>
      <c r="G17" s="60">
        <v>12661972</v>
      </c>
      <c r="H17" s="60">
        <v>596986</v>
      </c>
      <c r="I17" s="61">
        <v>4.9480869683562002E-2</v>
      </c>
    </row>
    <row r="18" spans="1:9" x14ac:dyDescent="0.25">
      <c r="A18" s="25" t="s">
        <v>8</v>
      </c>
      <c r="B18" s="26">
        <v>1577593</v>
      </c>
      <c r="C18" s="27">
        <v>1550147</v>
      </c>
      <c r="D18" s="27">
        <v>-27446</v>
      </c>
      <c r="E18" s="54">
        <v>-1.7397389567524704E-2</v>
      </c>
      <c r="F18" s="3"/>
      <c r="G18" s="27">
        <v>1547373</v>
      </c>
      <c r="H18" s="27">
        <v>-30220</v>
      </c>
      <c r="I18" s="54">
        <v>-1.9155764509604187E-2</v>
      </c>
    </row>
    <row r="19" spans="1:9" x14ac:dyDescent="0.25">
      <c r="A19" s="25" t="s">
        <v>9</v>
      </c>
      <c r="B19" s="26">
        <v>241865</v>
      </c>
      <c r="C19" s="27">
        <v>255926</v>
      </c>
      <c r="D19" s="27">
        <v>14061</v>
      </c>
      <c r="E19" s="29">
        <v>5.8135736878010463E-2</v>
      </c>
      <c r="F19" s="3"/>
      <c r="G19" s="27">
        <v>255926</v>
      </c>
      <c r="H19" s="27">
        <v>14061</v>
      </c>
      <c r="I19" s="29">
        <v>5.8135736878010463E-2</v>
      </c>
    </row>
    <row r="20" spans="1:9" ht="15.75" thickBot="1" x14ac:dyDescent="0.3">
      <c r="A20" s="39" t="s">
        <v>37</v>
      </c>
      <c r="B20" s="40">
        <v>0</v>
      </c>
      <c r="C20" s="41">
        <v>0</v>
      </c>
      <c r="D20" s="41">
        <v>0</v>
      </c>
      <c r="E20" s="43">
        <v>0</v>
      </c>
      <c r="F20" s="3"/>
      <c r="G20" s="41">
        <v>0</v>
      </c>
      <c r="H20" s="41">
        <v>0</v>
      </c>
      <c r="I20" s="43">
        <v>0</v>
      </c>
    </row>
    <row r="21" spans="1:9" ht="15.75" thickBot="1" x14ac:dyDescent="0.3">
      <c r="A21" s="1"/>
      <c r="B21" s="2"/>
      <c r="C21" s="4"/>
      <c r="D21" s="4"/>
      <c r="E21" s="8"/>
      <c r="F21" s="3"/>
      <c r="G21" s="4"/>
      <c r="H21" s="4"/>
      <c r="I21" s="8"/>
    </row>
    <row r="22" spans="1:9" ht="15.75" thickBot="1" x14ac:dyDescent="0.3">
      <c r="A22" s="9" t="s">
        <v>12</v>
      </c>
      <c r="B22" s="58">
        <v>24219491</v>
      </c>
      <c r="C22" s="11">
        <v>21067000</v>
      </c>
      <c r="D22" s="11">
        <v>-3152491</v>
      </c>
      <c r="E22" s="66">
        <v>-0.13016338782677142</v>
      </c>
      <c r="F22" s="13"/>
      <c r="G22" s="67">
        <v>21103690</v>
      </c>
      <c r="H22" s="11">
        <v>-3115801</v>
      </c>
      <c r="I22" s="66">
        <v>-0.12864849224122835</v>
      </c>
    </row>
    <row r="23" spans="1:9" x14ac:dyDescent="0.25">
      <c r="A23" s="25" t="s">
        <v>7</v>
      </c>
      <c r="B23" s="59">
        <v>16720237</v>
      </c>
      <c r="C23" s="60">
        <v>17489816</v>
      </c>
      <c r="D23" s="60">
        <v>769579</v>
      </c>
      <c r="E23" s="28">
        <v>4.6026799739740533E-2</v>
      </c>
      <c r="F23" s="3"/>
      <c r="G23" s="60">
        <v>17528902</v>
      </c>
      <c r="H23" s="60">
        <v>808665</v>
      </c>
      <c r="I23" s="28">
        <v>4.8364446030280554E-2</v>
      </c>
    </row>
    <row r="24" spans="1:9" x14ac:dyDescent="0.25">
      <c r="A24" s="25" t="s">
        <v>8</v>
      </c>
      <c r="B24" s="26">
        <v>7034200</v>
      </c>
      <c r="C24" s="27">
        <v>3160528</v>
      </c>
      <c r="D24" s="27">
        <v>-3873672</v>
      </c>
      <c r="E24" s="36">
        <v>-0.55069119444997294</v>
      </c>
      <c r="F24" s="3"/>
      <c r="G24" s="27">
        <v>3158132</v>
      </c>
      <c r="H24" s="27">
        <v>-3876068</v>
      </c>
      <c r="I24" s="36">
        <v>-0.55103181598476014</v>
      </c>
    </row>
    <row r="25" spans="1:9" x14ac:dyDescent="0.25">
      <c r="A25" s="25" t="s">
        <v>9</v>
      </c>
      <c r="B25" s="26">
        <v>465054</v>
      </c>
      <c r="C25" s="27">
        <v>416656</v>
      </c>
      <c r="D25" s="27">
        <v>-48398</v>
      </c>
      <c r="E25" s="36">
        <v>-0.10406963492411633</v>
      </c>
      <c r="F25" s="3"/>
      <c r="G25" s="27">
        <v>416656</v>
      </c>
      <c r="H25" s="27">
        <v>-48398</v>
      </c>
      <c r="I25" s="36">
        <v>-0.10406963492411633</v>
      </c>
    </row>
    <row r="26" spans="1:9" ht="15.75" thickBot="1" x14ac:dyDescent="0.3">
      <c r="A26" s="39" t="s">
        <v>37</v>
      </c>
      <c r="B26" s="40">
        <v>0</v>
      </c>
      <c r="C26" s="41">
        <v>0</v>
      </c>
      <c r="D26" s="41">
        <v>0</v>
      </c>
      <c r="E26" s="42">
        <v>0</v>
      </c>
      <c r="F26" s="3"/>
      <c r="G26" s="41">
        <v>0</v>
      </c>
      <c r="H26" s="41">
        <v>0</v>
      </c>
      <c r="I26" s="42">
        <v>0</v>
      </c>
    </row>
    <row r="27" spans="1:9" ht="15.75" thickBot="1" x14ac:dyDescent="0.3">
      <c r="A27" s="1"/>
      <c r="B27" s="2"/>
      <c r="C27" s="4"/>
      <c r="D27" s="4"/>
      <c r="E27" s="8"/>
      <c r="F27" s="3"/>
      <c r="G27" s="4"/>
      <c r="H27" s="4"/>
      <c r="I27" s="8"/>
    </row>
    <row r="28" spans="1:9" ht="15.75" thickBot="1" x14ac:dyDescent="0.3">
      <c r="A28" s="9" t="s">
        <v>13</v>
      </c>
      <c r="B28" s="58">
        <v>115661624</v>
      </c>
      <c r="C28" s="11">
        <v>111764957</v>
      </c>
      <c r="D28" s="11">
        <v>-3896667</v>
      </c>
      <c r="E28" s="66">
        <v>-3.3690232466388331E-2</v>
      </c>
      <c r="F28" s="13"/>
      <c r="G28" s="67">
        <v>112295766</v>
      </c>
      <c r="H28" s="11">
        <v>-3365858</v>
      </c>
      <c r="I28" s="66">
        <v>-2.9100905586454499E-2</v>
      </c>
    </row>
    <row r="29" spans="1:9" x14ac:dyDescent="0.25">
      <c r="A29" s="25" t="s">
        <v>7</v>
      </c>
      <c r="B29" s="59">
        <v>95960976</v>
      </c>
      <c r="C29" s="60">
        <v>102497084</v>
      </c>
      <c r="D29" s="60">
        <v>6536108</v>
      </c>
      <c r="E29" s="61">
        <v>6.8112145920650083E-2</v>
      </c>
      <c r="F29" s="3"/>
      <c r="G29" s="60">
        <v>103024365</v>
      </c>
      <c r="H29" s="60">
        <v>7063389</v>
      </c>
      <c r="I29" s="61">
        <v>7.3606889950764989E-2</v>
      </c>
    </row>
    <row r="30" spans="1:9" x14ac:dyDescent="0.25">
      <c r="A30" s="25" t="s">
        <v>8</v>
      </c>
      <c r="B30" s="26">
        <v>15530879</v>
      </c>
      <c r="C30" s="27">
        <v>4788025</v>
      </c>
      <c r="D30" s="27">
        <v>-10742854</v>
      </c>
      <c r="E30" s="54">
        <v>-0.6917093359622466</v>
      </c>
      <c r="F30" s="3"/>
      <c r="G30" s="27">
        <v>4791553</v>
      </c>
      <c r="H30" s="27">
        <v>-10739326</v>
      </c>
      <c r="I30" s="54">
        <v>-0.69148217560641612</v>
      </c>
    </row>
    <row r="31" spans="1:9" x14ac:dyDescent="0.25">
      <c r="A31" s="25" t="s">
        <v>9</v>
      </c>
      <c r="B31" s="26">
        <v>4169769</v>
      </c>
      <c r="C31" s="27">
        <v>4479848</v>
      </c>
      <c r="D31" s="27">
        <v>310079</v>
      </c>
      <c r="E31" s="29">
        <v>7.4363591844056595E-2</v>
      </c>
      <c r="F31" s="3"/>
      <c r="G31" s="27">
        <v>4479848</v>
      </c>
      <c r="H31" s="27">
        <v>310079</v>
      </c>
      <c r="I31" s="29">
        <v>7.4363591844056595E-2</v>
      </c>
    </row>
    <row r="32" spans="1:9" ht="15.75" thickBot="1" x14ac:dyDescent="0.3">
      <c r="A32" s="39" t="s">
        <v>37</v>
      </c>
      <c r="B32" s="40">
        <v>0</v>
      </c>
      <c r="C32" s="41">
        <v>0</v>
      </c>
      <c r="D32" s="41">
        <v>0</v>
      </c>
      <c r="E32" s="43">
        <v>0</v>
      </c>
      <c r="F32" s="3"/>
      <c r="G32" s="41">
        <v>0</v>
      </c>
      <c r="H32" s="41">
        <v>0</v>
      </c>
      <c r="I32" s="43">
        <v>0</v>
      </c>
    </row>
    <row r="33" spans="1:9" ht="15.75" thickBot="1" x14ac:dyDescent="0.3">
      <c r="A33" s="1"/>
      <c r="B33" s="2"/>
      <c r="C33" s="4"/>
      <c r="D33" s="4"/>
      <c r="E33" s="8"/>
      <c r="F33" s="3"/>
      <c r="G33" s="4"/>
      <c r="H33" s="4"/>
      <c r="I33" s="8"/>
    </row>
    <row r="34" spans="1:9" ht="15.75" thickBot="1" x14ac:dyDescent="0.3">
      <c r="A34" s="9" t="s">
        <v>14</v>
      </c>
      <c r="B34" s="70">
        <v>26591044</v>
      </c>
      <c r="C34" s="11">
        <v>27258141</v>
      </c>
      <c r="D34" s="11">
        <v>667097</v>
      </c>
      <c r="E34" s="71">
        <v>2.5087281266579831E-2</v>
      </c>
      <c r="F34" s="13"/>
      <c r="G34" s="67">
        <v>27256461</v>
      </c>
      <c r="H34" s="11">
        <v>665417</v>
      </c>
      <c r="I34" s="12">
        <v>2.5024102099940115E-2</v>
      </c>
    </row>
    <row r="35" spans="1:9" x14ac:dyDescent="0.25">
      <c r="A35" s="25" t="s">
        <v>7</v>
      </c>
      <c r="B35" s="72">
        <v>22254859</v>
      </c>
      <c r="C35" s="60">
        <v>22938264</v>
      </c>
      <c r="D35" s="60">
        <v>683405</v>
      </c>
      <c r="E35" s="73">
        <v>3.0708125358152122E-2</v>
      </c>
      <c r="F35" s="3"/>
      <c r="G35" s="74">
        <v>22941374</v>
      </c>
      <c r="H35" s="60">
        <v>686515</v>
      </c>
      <c r="I35" s="28">
        <v>3.0847870121306992E-2</v>
      </c>
    </row>
    <row r="36" spans="1:9" x14ac:dyDescent="0.25">
      <c r="A36" s="25" t="s">
        <v>8</v>
      </c>
      <c r="B36" s="76">
        <v>3863236</v>
      </c>
      <c r="C36" s="27">
        <v>3817057</v>
      </c>
      <c r="D36" s="27">
        <v>-46179</v>
      </c>
      <c r="E36" s="36">
        <v>-1.1953450423427407E-2</v>
      </c>
      <c r="F36" s="3"/>
      <c r="G36" s="74">
        <v>3812267</v>
      </c>
      <c r="H36" s="27">
        <v>-50969</v>
      </c>
      <c r="I36" s="36">
        <v>-1.3193343611417992E-2</v>
      </c>
    </row>
    <row r="37" spans="1:9" x14ac:dyDescent="0.25">
      <c r="A37" s="25" t="s">
        <v>9</v>
      </c>
      <c r="B37" s="76">
        <v>472949</v>
      </c>
      <c r="C37" s="27">
        <v>502820</v>
      </c>
      <c r="D37" s="27">
        <v>29871</v>
      </c>
      <c r="E37" s="28">
        <v>6.3159029831969193E-2</v>
      </c>
      <c r="F37" s="3"/>
      <c r="G37" s="74">
        <v>502820</v>
      </c>
      <c r="H37" s="27">
        <v>29871</v>
      </c>
      <c r="I37" s="28">
        <v>6.3159029831969193E-2</v>
      </c>
    </row>
    <row r="38" spans="1:9" ht="15.75" thickBot="1" x14ac:dyDescent="0.3">
      <c r="A38" s="39" t="s">
        <v>37</v>
      </c>
      <c r="B38" s="77">
        <v>0</v>
      </c>
      <c r="C38" s="41">
        <v>0</v>
      </c>
      <c r="D38" s="41">
        <v>0</v>
      </c>
      <c r="E38" s="42">
        <v>0</v>
      </c>
      <c r="F38" s="3"/>
      <c r="G38" s="78">
        <v>0</v>
      </c>
      <c r="H38" s="41">
        <v>0</v>
      </c>
      <c r="I38" s="42">
        <v>0</v>
      </c>
    </row>
    <row r="39" spans="1:9" ht="15.75" thickBot="1" x14ac:dyDescent="0.3">
      <c r="A39" s="1"/>
      <c r="B39" s="80"/>
      <c r="C39" s="7"/>
      <c r="D39" s="7"/>
      <c r="E39" s="6"/>
      <c r="F39" s="3"/>
      <c r="G39" s="7"/>
      <c r="H39" s="7"/>
      <c r="I39" s="6"/>
    </row>
    <row r="40" spans="1:9" ht="15.75" thickBot="1" x14ac:dyDescent="0.3">
      <c r="A40" s="9" t="s">
        <v>15</v>
      </c>
      <c r="B40" s="58">
        <v>22019008</v>
      </c>
      <c r="C40" s="11">
        <v>22300623</v>
      </c>
      <c r="D40" s="11">
        <v>281615</v>
      </c>
      <c r="E40" s="12">
        <v>1.2789631576499722E-2</v>
      </c>
      <c r="F40" s="13"/>
      <c r="G40" s="67">
        <v>22257597</v>
      </c>
      <c r="H40" s="11">
        <v>238589</v>
      </c>
      <c r="I40" s="12">
        <v>1.0835592593453802E-2</v>
      </c>
    </row>
    <row r="41" spans="1:9" x14ac:dyDescent="0.25">
      <c r="A41" s="25" t="s">
        <v>7</v>
      </c>
      <c r="B41" s="76">
        <v>19093240</v>
      </c>
      <c r="C41" s="27">
        <v>19374881</v>
      </c>
      <c r="D41" s="27">
        <v>281641</v>
      </c>
      <c r="E41" s="28">
        <v>1.4750822804301417E-2</v>
      </c>
      <c r="F41" s="3"/>
      <c r="G41" s="74">
        <v>19333900</v>
      </c>
      <c r="H41" s="27">
        <v>240660</v>
      </c>
      <c r="I41" s="28">
        <v>1.2604461055326388E-2</v>
      </c>
    </row>
    <row r="42" spans="1:9" x14ac:dyDescent="0.25">
      <c r="A42" s="25" t="s">
        <v>8</v>
      </c>
      <c r="B42" s="76">
        <v>2491336</v>
      </c>
      <c r="C42" s="27">
        <v>2461714</v>
      </c>
      <c r="D42" s="27">
        <v>-29622</v>
      </c>
      <c r="E42" s="36">
        <v>-1.189000600481027E-2</v>
      </c>
      <c r="F42" s="3"/>
      <c r="G42" s="74">
        <v>2459669</v>
      </c>
      <c r="H42" s="27">
        <v>-31667</v>
      </c>
      <c r="I42" s="36">
        <v>-1.271085072427003E-2</v>
      </c>
    </row>
    <row r="43" spans="1:9" x14ac:dyDescent="0.25">
      <c r="A43" s="25" t="s">
        <v>9</v>
      </c>
      <c r="B43" s="76">
        <v>434432</v>
      </c>
      <c r="C43" s="27">
        <v>464028</v>
      </c>
      <c r="D43" s="27">
        <v>29596</v>
      </c>
      <c r="E43" s="28">
        <v>6.8125736593989392E-2</v>
      </c>
      <c r="F43" s="3"/>
      <c r="G43" s="74">
        <v>464028</v>
      </c>
      <c r="H43" s="27">
        <v>29596</v>
      </c>
      <c r="I43" s="28">
        <v>6.8125736593989392E-2</v>
      </c>
    </row>
    <row r="44" spans="1:9" ht="15.75" thickBot="1" x14ac:dyDescent="0.3">
      <c r="A44" s="39" t="s">
        <v>37</v>
      </c>
      <c r="B44" s="77">
        <v>0</v>
      </c>
      <c r="C44" s="41">
        <v>0</v>
      </c>
      <c r="D44" s="41">
        <v>0</v>
      </c>
      <c r="E44" s="42">
        <v>0</v>
      </c>
      <c r="F44" s="3"/>
      <c r="G44" s="78">
        <v>0</v>
      </c>
      <c r="H44" s="41">
        <v>0</v>
      </c>
      <c r="I44" s="42">
        <v>0</v>
      </c>
    </row>
    <row r="45" spans="1:9" ht="15.75" thickBot="1" x14ac:dyDescent="0.3">
      <c r="A45" s="1"/>
      <c r="B45" s="2"/>
      <c r="C45" s="4"/>
      <c r="D45" s="4"/>
      <c r="E45" s="8"/>
      <c r="F45" s="3"/>
      <c r="G45" s="4"/>
      <c r="H45" s="4"/>
      <c r="I45" s="8"/>
    </row>
    <row r="46" spans="1:9" ht="15.75" thickBot="1" x14ac:dyDescent="0.3">
      <c r="A46" s="9" t="s">
        <v>16</v>
      </c>
      <c r="B46" s="58">
        <v>115900900</v>
      </c>
      <c r="C46" s="11">
        <v>130276625.540792</v>
      </c>
      <c r="D46" s="11">
        <v>14375725.540792003</v>
      </c>
      <c r="E46" s="12">
        <v>0.12403463252478629</v>
      </c>
      <c r="F46" s="13"/>
      <c r="G46" s="67">
        <v>130435117.917592</v>
      </c>
      <c r="H46" s="11">
        <v>14534217.917592004</v>
      </c>
      <c r="I46" s="12">
        <v>0.12540211437177801</v>
      </c>
    </row>
    <row r="47" spans="1:9" x14ac:dyDescent="0.25">
      <c r="A47" s="25" t="s">
        <v>7</v>
      </c>
      <c r="B47" s="76">
        <v>112414221</v>
      </c>
      <c r="C47" s="27">
        <v>116388288.540792</v>
      </c>
      <c r="D47" s="27">
        <v>3974067.5407920033</v>
      </c>
      <c r="E47" s="28">
        <v>3.5352000000000029E-2</v>
      </c>
      <c r="F47" s="3"/>
      <c r="G47" s="74">
        <v>116478219.917592</v>
      </c>
      <c r="H47" s="27">
        <v>4063998.9175920039</v>
      </c>
      <c r="I47" s="28">
        <v>3.6152000000000038E-2</v>
      </c>
    </row>
    <row r="48" spans="1:9" x14ac:dyDescent="0.25">
      <c r="A48" s="25" t="s">
        <v>8</v>
      </c>
      <c r="B48" s="76">
        <v>3486679</v>
      </c>
      <c r="C48" s="27">
        <v>13888337</v>
      </c>
      <c r="D48" s="27">
        <v>10401658</v>
      </c>
      <c r="E48" s="28">
        <v>2.9832565601823395</v>
      </c>
      <c r="F48" s="3"/>
      <c r="G48" s="74">
        <v>13956898</v>
      </c>
      <c r="H48" s="27">
        <v>10470219</v>
      </c>
      <c r="I48" s="28">
        <v>3.0029202573566423</v>
      </c>
    </row>
    <row r="49" spans="1:9" x14ac:dyDescent="0.25">
      <c r="A49" s="25" t="s">
        <v>9</v>
      </c>
      <c r="B49" s="76">
        <v>0</v>
      </c>
      <c r="C49" s="27">
        <v>0</v>
      </c>
      <c r="D49" s="27">
        <v>0</v>
      </c>
      <c r="E49" s="28">
        <v>0</v>
      </c>
      <c r="F49" s="3"/>
      <c r="G49" s="74">
        <v>0</v>
      </c>
      <c r="H49" s="27">
        <v>0</v>
      </c>
      <c r="I49" s="28">
        <v>0</v>
      </c>
    </row>
    <row r="50" spans="1:9" ht="15.75" thickBot="1" x14ac:dyDescent="0.3">
      <c r="A50" s="39" t="s">
        <v>37</v>
      </c>
      <c r="B50" s="77">
        <v>0</v>
      </c>
      <c r="C50" s="41">
        <v>0</v>
      </c>
      <c r="D50" s="41">
        <v>0</v>
      </c>
      <c r="E50" s="42">
        <v>0</v>
      </c>
      <c r="F50" s="3"/>
      <c r="G50" s="78">
        <v>0</v>
      </c>
      <c r="H50" s="41">
        <v>0</v>
      </c>
      <c r="I50" s="42">
        <v>0</v>
      </c>
    </row>
    <row r="51" spans="1:9" ht="15.75" thickBot="1" x14ac:dyDescent="0.3">
      <c r="A51" s="1"/>
      <c r="B51" s="2"/>
      <c r="C51" s="4"/>
      <c r="D51" s="4"/>
      <c r="E51" s="8"/>
      <c r="F51" s="3"/>
      <c r="G51" s="4"/>
      <c r="H51" s="4"/>
      <c r="I51" s="8"/>
    </row>
    <row r="52" spans="1:9" ht="15.75" thickBot="1" x14ac:dyDescent="0.3">
      <c r="A52" s="9" t="s">
        <v>17</v>
      </c>
      <c r="B52" s="58">
        <v>0</v>
      </c>
      <c r="C52" s="10">
        <v>0</v>
      </c>
      <c r="D52" s="10">
        <v>0</v>
      </c>
      <c r="E52" s="12">
        <v>0</v>
      </c>
      <c r="F52" s="13"/>
      <c r="G52" s="67">
        <v>0</v>
      </c>
      <c r="H52" s="11">
        <v>0</v>
      </c>
      <c r="I52" s="12">
        <v>0</v>
      </c>
    </row>
    <row r="53" spans="1:9" x14ac:dyDescent="0.25">
      <c r="A53" s="25" t="s">
        <v>8</v>
      </c>
      <c r="B53" s="76">
        <v>0</v>
      </c>
      <c r="C53" s="26">
        <v>0</v>
      </c>
      <c r="D53" s="26">
        <v>0</v>
      </c>
      <c r="E53" s="28">
        <v>0</v>
      </c>
      <c r="F53" s="3"/>
      <c r="G53" s="74">
        <v>0</v>
      </c>
      <c r="H53" s="27">
        <v>0</v>
      </c>
      <c r="I53" s="28">
        <v>0</v>
      </c>
    </row>
    <row r="54" spans="1:9" ht="15.75" thickBot="1" x14ac:dyDescent="0.3">
      <c r="A54" s="39" t="s">
        <v>37</v>
      </c>
      <c r="B54" s="77">
        <v>0</v>
      </c>
      <c r="C54" s="40">
        <v>0</v>
      </c>
      <c r="D54" s="40">
        <v>0</v>
      </c>
      <c r="E54" s="42">
        <v>0</v>
      </c>
      <c r="F54" s="3"/>
      <c r="G54" s="78">
        <v>0</v>
      </c>
      <c r="H54" s="41">
        <v>0</v>
      </c>
      <c r="I54" s="42">
        <v>0</v>
      </c>
    </row>
    <row r="55" spans="1:9" ht="15.75" thickBot="1" x14ac:dyDescent="0.3">
      <c r="A55" s="1"/>
      <c r="B55" s="2"/>
      <c r="C55" s="4"/>
      <c r="D55" s="4"/>
      <c r="E55" s="8"/>
      <c r="F55" s="3"/>
      <c r="G55" s="4"/>
      <c r="H55" s="4"/>
      <c r="I55" s="8"/>
    </row>
    <row r="56" spans="1:9" ht="15.75" thickBot="1" x14ac:dyDescent="0.3">
      <c r="A56" s="9" t="s">
        <v>18</v>
      </c>
      <c r="B56" s="58">
        <v>546849225</v>
      </c>
      <c r="C56" s="11">
        <v>571461033.54079199</v>
      </c>
      <c r="D56" s="11">
        <v>24611808.540791988</v>
      </c>
      <c r="E56" s="12">
        <v>4.5006571127154817E-2</v>
      </c>
      <c r="F56" s="13"/>
      <c r="G56" s="67">
        <v>573233790.91759205</v>
      </c>
      <c r="H56" s="11">
        <v>26384565.917592049</v>
      </c>
      <c r="I56" s="12">
        <v>4.8248337405236423E-2</v>
      </c>
    </row>
    <row r="57" spans="1:9" x14ac:dyDescent="0.25">
      <c r="A57" s="25" t="s">
        <v>7</v>
      </c>
      <c r="B57" s="76">
        <v>472292638</v>
      </c>
      <c r="C57" s="27">
        <v>497415427.54079199</v>
      </c>
      <c r="D57" s="27">
        <v>25122789.540791988</v>
      </c>
      <c r="E57" s="28">
        <v>5.3193269425453098E-2</v>
      </c>
      <c r="F57" s="3"/>
      <c r="G57" s="74">
        <v>499000980.91759199</v>
      </c>
      <c r="H57" s="27">
        <v>26708342.917591989</v>
      </c>
      <c r="I57" s="28">
        <v>5.6550411267668306E-2</v>
      </c>
    </row>
    <row r="58" spans="1:9" x14ac:dyDescent="0.25">
      <c r="A58" s="25" t="s">
        <v>8</v>
      </c>
      <c r="B58" s="76">
        <v>52910480</v>
      </c>
      <c r="C58" s="27">
        <v>50608110</v>
      </c>
      <c r="D58" s="27">
        <v>-2302370</v>
      </c>
      <c r="E58" s="36">
        <v>-4.3514441751426179E-2</v>
      </c>
      <c r="F58" s="3"/>
      <c r="G58" s="74">
        <v>50795314</v>
      </c>
      <c r="H58" s="27">
        <v>-2115166</v>
      </c>
      <c r="I58" s="36">
        <v>-3.9976314711187649E-2</v>
      </c>
    </row>
    <row r="59" spans="1:9" x14ac:dyDescent="0.25">
      <c r="A59" s="25" t="s">
        <v>9</v>
      </c>
      <c r="B59" s="76">
        <v>11456299</v>
      </c>
      <c r="C59" s="27">
        <v>12343655</v>
      </c>
      <c r="D59" s="27">
        <v>887356</v>
      </c>
      <c r="E59" s="28">
        <v>7.7455729812917762E-2</v>
      </c>
      <c r="F59" s="3"/>
      <c r="G59" s="74">
        <v>12343655</v>
      </c>
      <c r="H59" s="27">
        <v>887356</v>
      </c>
      <c r="I59" s="28">
        <v>7.7455729812917762E-2</v>
      </c>
    </row>
    <row r="60" spans="1:9" x14ac:dyDescent="0.25">
      <c r="A60" s="25" t="s">
        <v>19</v>
      </c>
      <c r="B60" s="76">
        <v>10189808</v>
      </c>
      <c r="C60" s="27">
        <v>11093841</v>
      </c>
      <c r="D60" s="27">
        <v>904033</v>
      </c>
      <c r="E60" s="28">
        <v>8.8719336026743589E-2</v>
      </c>
      <c r="F60" s="3"/>
      <c r="G60" s="74">
        <v>11093841</v>
      </c>
      <c r="H60" s="27">
        <v>904033</v>
      </c>
      <c r="I60" s="28">
        <v>8.8719336026743589E-2</v>
      </c>
    </row>
    <row r="61" spans="1:9" ht="15.75" thickBot="1" x14ac:dyDescent="0.3">
      <c r="A61" s="39" t="s">
        <v>37</v>
      </c>
      <c r="B61" s="77">
        <v>0</v>
      </c>
      <c r="C61" s="41">
        <v>0</v>
      </c>
      <c r="D61" s="41">
        <v>0</v>
      </c>
      <c r="E61" s="42">
        <v>0</v>
      </c>
      <c r="F61" s="3"/>
      <c r="G61" s="78">
        <v>0</v>
      </c>
      <c r="H61" s="41">
        <v>0</v>
      </c>
      <c r="I61" s="42">
        <v>0</v>
      </c>
    </row>
    <row r="62" spans="1:9" ht="15.75" thickBot="1" x14ac:dyDescent="0.3">
      <c r="A62" s="1"/>
      <c r="B62" s="2"/>
      <c r="C62" s="4"/>
      <c r="D62" s="4"/>
      <c r="E62" s="8"/>
      <c r="F62" s="3"/>
      <c r="G62" s="4"/>
      <c r="H62" s="4"/>
      <c r="I62" s="8"/>
    </row>
    <row r="63" spans="1:9" ht="15.75" thickBot="1" x14ac:dyDescent="0.3">
      <c r="A63" s="9" t="s">
        <v>20</v>
      </c>
      <c r="B63" s="58">
        <v>273122895</v>
      </c>
      <c r="C63" s="11">
        <v>272570164</v>
      </c>
      <c r="D63" s="11">
        <v>-552731</v>
      </c>
      <c r="E63" s="66">
        <v>-2.0237446589748543E-3</v>
      </c>
      <c r="F63" s="13"/>
      <c r="G63" s="67">
        <v>269284318</v>
      </c>
      <c r="H63" s="11">
        <v>-3838577</v>
      </c>
      <c r="I63" s="66">
        <v>-1.4054394817395297E-2</v>
      </c>
    </row>
    <row r="64" spans="1:9" x14ac:dyDescent="0.25">
      <c r="A64" s="25" t="s">
        <v>7</v>
      </c>
      <c r="B64" s="76">
        <v>244792248</v>
      </c>
      <c r="C64" s="27">
        <v>240580502</v>
      </c>
      <c r="D64" s="27">
        <v>-4211746</v>
      </c>
      <c r="E64" s="36">
        <v>-1.7205389608579435E-2</v>
      </c>
      <c r="F64" s="3"/>
      <c r="G64" s="74">
        <v>238932270</v>
      </c>
      <c r="H64" s="27">
        <v>-5859978</v>
      </c>
      <c r="I64" s="36">
        <v>-2.3938576682379257E-2</v>
      </c>
    </row>
    <row r="65" spans="1:9" x14ac:dyDescent="0.25">
      <c r="A65" s="25" t="s">
        <v>8</v>
      </c>
      <c r="B65" s="76">
        <v>20821980</v>
      </c>
      <c r="C65" s="27">
        <v>23377459</v>
      </c>
      <c r="D65" s="27">
        <v>2555479</v>
      </c>
      <c r="E65" s="28">
        <v>0.12272987487261058</v>
      </c>
      <c r="F65" s="3"/>
      <c r="G65" s="74">
        <v>21739845</v>
      </c>
      <c r="H65" s="27">
        <v>917865</v>
      </c>
      <c r="I65" s="28">
        <v>4.4081542677497532E-2</v>
      </c>
    </row>
    <row r="66" spans="1:9" x14ac:dyDescent="0.25">
      <c r="A66" s="25" t="s">
        <v>9</v>
      </c>
      <c r="B66" s="76">
        <v>7508667</v>
      </c>
      <c r="C66" s="27">
        <v>8612203</v>
      </c>
      <c r="D66" s="27">
        <v>1103536</v>
      </c>
      <c r="E66" s="28">
        <v>0.14696829676958639</v>
      </c>
      <c r="F66" s="3"/>
      <c r="G66" s="74">
        <v>8612203</v>
      </c>
      <c r="H66" s="27">
        <v>1103536</v>
      </c>
      <c r="I66" s="28">
        <v>0.14696829676958639</v>
      </c>
    </row>
    <row r="67" spans="1:9" ht="15.75" thickBot="1" x14ac:dyDescent="0.3">
      <c r="A67" s="39" t="s">
        <v>37</v>
      </c>
      <c r="B67" s="77">
        <v>0</v>
      </c>
      <c r="C67" s="41">
        <v>0</v>
      </c>
      <c r="D67" s="41">
        <v>0</v>
      </c>
      <c r="E67" s="42">
        <v>0</v>
      </c>
      <c r="F67" s="3"/>
      <c r="G67" s="78">
        <v>0</v>
      </c>
      <c r="H67" s="41">
        <v>0</v>
      </c>
      <c r="I67" s="42">
        <v>0</v>
      </c>
    </row>
    <row r="68" spans="1:9" ht="15.75" thickBot="1" x14ac:dyDescent="0.3">
      <c r="A68" s="1"/>
      <c r="B68" s="2"/>
      <c r="C68" s="4"/>
      <c r="D68" s="4"/>
      <c r="E68" s="8"/>
      <c r="F68" s="3"/>
      <c r="G68" s="4"/>
      <c r="H68" s="4"/>
      <c r="I68" s="8"/>
    </row>
    <row r="69" spans="1:9" ht="15.75" thickBot="1" x14ac:dyDescent="0.3">
      <c r="A69" s="9" t="s">
        <v>21</v>
      </c>
      <c r="B69" s="58">
        <v>29973740</v>
      </c>
      <c r="C69" s="11">
        <v>30464887</v>
      </c>
      <c r="D69" s="11">
        <v>491147</v>
      </c>
      <c r="E69" s="12">
        <v>1.6385909799711346E-2</v>
      </c>
      <c r="F69" s="13"/>
      <c r="G69" s="67">
        <v>29503356</v>
      </c>
      <c r="H69" s="11">
        <v>-470384</v>
      </c>
      <c r="I69" s="66">
        <v>-1.5693203450753892E-2</v>
      </c>
    </row>
    <row r="70" spans="1:9" x14ac:dyDescent="0.25">
      <c r="A70" s="86" t="s">
        <v>7</v>
      </c>
      <c r="B70" s="76">
        <v>27843362</v>
      </c>
      <c r="C70" s="27">
        <v>28266831</v>
      </c>
      <c r="D70" s="27">
        <v>423469</v>
      </c>
      <c r="E70" s="28">
        <v>1.5208975123047282E-2</v>
      </c>
      <c r="F70" s="3"/>
      <c r="G70" s="74">
        <v>28208706</v>
      </c>
      <c r="H70" s="27">
        <v>365344</v>
      </c>
      <c r="I70" s="28">
        <v>1.3121403945399984E-2</v>
      </c>
    </row>
    <row r="71" spans="1:9" x14ac:dyDescent="0.25">
      <c r="A71" s="25" t="s">
        <v>8</v>
      </c>
      <c r="B71" s="76">
        <v>1478484</v>
      </c>
      <c r="C71" s="27">
        <v>1477771</v>
      </c>
      <c r="D71" s="27">
        <v>-713</v>
      </c>
      <c r="E71" s="36">
        <v>-4.8225073791802956E-4</v>
      </c>
      <c r="F71" s="3"/>
      <c r="G71" s="74">
        <v>574365</v>
      </c>
      <c r="H71" s="27">
        <v>-904119</v>
      </c>
      <c r="I71" s="36">
        <v>-0.61151760857743476</v>
      </c>
    </row>
    <row r="72" spans="1:9" x14ac:dyDescent="0.25">
      <c r="A72" s="25" t="s">
        <v>9</v>
      </c>
      <c r="B72" s="76">
        <v>651894</v>
      </c>
      <c r="C72" s="27">
        <v>720285</v>
      </c>
      <c r="D72" s="27">
        <v>68391</v>
      </c>
      <c r="E72" s="28">
        <v>0.10491122789901426</v>
      </c>
      <c r="F72" s="3"/>
      <c r="G72" s="74">
        <v>720285</v>
      </c>
      <c r="H72" s="27">
        <v>68391</v>
      </c>
      <c r="I72" s="28">
        <v>0.10491122789901426</v>
      </c>
    </row>
    <row r="73" spans="1:9" ht="15.75" thickBot="1" x14ac:dyDescent="0.3">
      <c r="A73" s="39" t="s">
        <v>37</v>
      </c>
      <c r="B73" s="77">
        <v>0</v>
      </c>
      <c r="C73" s="41">
        <v>0</v>
      </c>
      <c r="D73" s="41">
        <v>0</v>
      </c>
      <c r="E73" s="42">
        <v>0</v>
      </c>
      <c r="F73" s="3"/>
      <c r="G73" s="78">
        <v>0</v>
      </c>
      <c r="H73" s="41">
        <v>0</v>
      </c>
      <c r="I73" s="42">
        <v>0</v>
      </c>
    </row>
    <row r="74" spans="1:9" ht="15.75" thickBot="1" x14ac:dyDescent="0.3">
      <c r="A74" s="1"/>
      <c r="B74" s="2"/>
      <c r="C74" s="4"/>
      <c r="D74" s="4"/>
      <c r="E74" s="8"/>
      <c r="F74" s="3"/>
      <c r="G74" s="4"/>
      <c r="H74" s="4"/>
      <c r="I74" s="8"/>
    </row>
    <row r="75" spans="1:9" ht="15.75" thickBot="1" x14ac:dyDescent="0.3">
      <c r="A75" s="9" t="s">
        <v>22</v>
      </c>
      <c r="B75" s="58">
        <v>15716113</v>
      </c>
      <c r="C75" s="11">
        <v>15647298</v>
      </c>
      <c r="D75" s="11">
        <v>-68815</v>
      </c>
      <c r="E75" s="66">
        <v>-4.3786272089033716E-3</v>
      </c>
      <c r="F75" s="13"/>
      <c r="G75" s="67">
        <v>15638237</v>
      </c>
      <c r="H75" s="11">
        <v>-77876</v>
      </c>
      <c r="I75" s="66">
        <v>-4.9551692584546827E-3</v>
      </c>
    </row>
    <row r="76" spans="1:9" x14ac:dyDescent="0.25">
      <c r="A76" s="25" t="s">
        <v>7</v>
      </c>
      <c r="B76" s="76">
        <v>13453989</v>
      </c>
      <c r="C76" s="27">
        <v>13816330</v>
      </c>
      <c r="D76" s="27">
        <v>362341</v>
      </c>
      <c r="E76" s="28">
        <v>2.69318638509367E-2</v>
      </c>
      <c r="F76" s="3"/>
      <c r="G76" s="74">
        <v>13810894</v>
      </c>
      <c r="H76" s="27">
        <v>356905</v>
      </c>
      <c r="I76" s="28">
        <v>2.6527820113425096E-2</v>
      </c>
    </row>
    <row r="77" spans="1:9" x14ac:dyDescent="0.25">
      <c r="A77" s="25" t="s">
        <v>8</v>
      </c>
      <c r="B77" s="76">
        <v>2024537</v>
      </c>
      <c r="C77" s="27">
        <v>1579307</v>
      </c>
      <c r="D77" s="27">
        <v>-445230</v>
      </c>
      <c r="E77" s="36">
        <v>-0.21991694891226982</v>
      </c>
      <c r="F77" s="3"/>
      <c r="G77" s="74">
        <v>1575682</v>
      </c>
      <c r="H77" s="27">
        <v>-448855</v>
      </c>
      <c r="I77" s="36">
        <v>-0.22170748176002711</v>
      </c>
    </row>
    <row r="78" spans="1:9" x14ac:dyDescent="0.25">
      <c r="A78" s="25" t="s">
        <v>9</v>
      </c>
      <c r="B78" s="76">
        <v>237587</v>
      </c>
      <c r="C78" s="27">
        <v>251661</v>
      </c>
      <c r="D78" s="27">
        <v>14074</v>
      </c>
      <c r="E78" s="28">
        <v>5.9237247829216244E-2</v>
      </c>
      <c r="F78" s="3"/>
      <c r="G78" s="74">
        <v>251661</v>
      </c>
      <c r="H78" s="27">
        <v>14074</v>
      </c>
      <c r="I78" s="28">
        <v>5.9237247829216244E-2</v>
      </c>
    </row>
    <row r="79" spans="1:9" ht="15.75" thickBot="1" x14ac:dyDescent="0.3">
      <c r="A79" s="39" t="s">
        <v>37</v>
      </c>
      <c r="B79" s="77">
        <v>0</v>
      </c>
      <c r="C79" s="41">
        <v>0</v>
      </c>
      <c r="D79" s="41">
        <v>0</v>
      </c>
      <c r="E79" s="42">
        <v>0</v>
      </c>
      <c r="F79" s="3"/>
      <c r="G79" s="78">
        <v>0</v>
      </c>
      <c r="H79" s="41">
        <v>0</v>
      </c>
      <c r="I79" s="42">
        <v>0</v>
      </c>
    </row>
    <row r="80" spans="1:9" ht="15.75" thickBot="1" x14ac:dyDescent="0.3">
      <c r="A80" s="1"/>
      <c r="B80" s="2"/>
      <c r="C80" s="4"/>
      <c r="D80" s="4"/>
      <c r="E80" s="8"/>
      <c r="F80" s="3"/>
      <c r="G80" s="4"/>
      <c r="H80" s="4"/>
      <c r="I80" s="8"/>
    </row>
    <row r="81" spans="1:9" ht="15.75" thickBot="1" x14ac:dyDescent="0.3">
      <c r="A81" s="9" t="s">
        <v>23</v>
      </c>
      <c r="B81" s="58">
        <v>47198015</v>
      </c>
      <c r="C81" s="11">
        <v>47943585</v>
      </c>
      <c r="D81" s="11">
        <v>745570</v>
      </c>
      <c r="E81" s="12">
        <v>1.5796638905259047E-2</v>
      </c>
      <c r="F81" s="13"/>
      <c r="G81" s="67">
        <v>46801283</v>
      </c>
      <c r="H81" s="11">
        <v>-396732</v>
      </c>
      <c r="I81" s="66">
        <v>-8.4056924851606575E-3</v>
      </c>
    </row>
    <row r="82" spans="1:9" x14ac:dyDescent="0.25">
      <c r="A82" s="25" t="s">
        <v>7</v>
      </c>
      <c r="B82" s="76">
        <v>41018966</v>
      </c>
      <c r="C82" s="27">
        <v>41649694</v>
      </c>
      <c r="D82" s="27">
        <v>630728</v>
      </c>
      <c r="E82" s="28">
        <v>1.5376496813693451E-2</v>
      </c>
      <c r="F82" s="3"/>
      <c r="G82" s="74">
        <v>41565145</v>
      </c>
      <c r="H82" s="27">
        <v>546179</v>
      </c>
      <c r="I82" s="28">
        <v>1.3315279570918487E-2</v>
      </c>
    </row>
    <row r="83" spans="1:9" x14ac:dyDescent="0.25">
      <c r="A83" s="25" t="s">
        <v>8</v>
      </c>
      <c r="B83" s="76">
        <v>5312223</v>
      </c>
      <c r="C83" s="27">
        <v>5310600</v>
      </c>
      <c r="D83" s="27">
        <v>-1623</v>
      </c>
      <c r="E83" s="36">
        <v>-3.0552181261968861E-4</v>
      </c>
      <c r="F83" s="3"/>
      <c r="G83" s="74">
        <v>4252847</v>
      </c>
      <c r="H83" s="27">
        <v>-1059376</v>
      </c>
      <c r="I83" s="36">
        <v>-0.19942235105717512</v>
      </c>
    </row>
    <row r="84" spans="1:9" x14ac:dyDescent="0.25">
      <c r="A84" s="25" t="s">
        <v>9</v>
      </c>
      <c r="B84" s="76">
        <v>866826</v>
      </c>
      <c r="C84" s="27">
        <v>983291</v>
      </c>
      <c r="D84" s="27">
        <v>116465</v>
      </c>
      <c r="E84" s="28">
        <v>0.13435799110778865</v>
      </c>
      <c r="F84" s="3"/>
      <c r="G84" s="74">
        <v>983291</v>
      </c>
      <c r="H84" s="27">
        <v>116465</v>
      </c>
      <c r="I84" s="28">
        <v>0.13435799110778865</v>
      </c>
    </row>
    <row r="85" spans="1:9" ht="15.75" thickBot="1" x14ac:dyDescent="0.3">
      <c r="A85" s="39" t="s">
        <v>37</v>
      </c>
      <c r="B85" s="77">
        <v>0</v>
      </c>
      <c r="C85" s="41">
        <v>0</v>
      </c>
      <c r="D85" s="41">
        <v>0</v>
      </c>
      <c r="E85" s="42">
        <v>0</v>
      </c>
      <c r="F85" s="3"/>
      <c r="G85" s="78">
        <v>0</v>
      </c>
      <c r="H85" s="41">
        <v>0</v>
      </c>
      <c r="I85" s="42">
        <v>0</v>
      </c>
    </row>
    <row r="86" spans="1:9" ht="15.75" thickBot="1" x14ac:dyDescent="0.3">
      <c r="A86" s="1"/>
      <c r="B86" s="2"/>
      <c r="C86" s="4"/>
      <c r="D86" s="4"/>
      <c r="E86" s="8"/>
      <c r="F86" s="3"/>
      <c r="G86" s="4"/>
      <c r="H86" s="4"/>
      <c r="I86" s="8"/>
    </row>
    <row r="87" spans="1:9" ht="15.75" thickBot="1" x14ac:dyDescent="0.3">
      <c r="A87" s="9" t="s">
        <v>24</v>
      </c>
      <c r="B87" s="58">
        <v>0</v>
      </c>
      <c r="C87" s="11">
        <v>0</v>
      </c>
      <c r="D87" s="11">
        <v>0</v>
      </c>
      <c r="E87" s="12">
        <v>0</v>
      </c>
      <c r="F87" s="13"/>
      <c r="G87" s="67">
        <v>0</v>
      </c>
      <c r="H87" s="11">
        <v>0</v>
      </c>
      <c r="I87" s="12">
        <v>0</v>
      </c>
    </row>
    <row r="88" spans="1:9" x14ac:dyDescent="0.25">
      <c r="A88" s="25" t="s">
        <v>8</v>
      </c>
      <c r="B88" s="76">
        <v>0</v>
      </c>
      <c r="C88" s="27">
        <v>0</v>
      </c>
      <c r="D88" s="27">
        <v>0</v>
      </c>
      <c r="E88" s="28">
        <v>0</v>
      </c>
      <c r="F88" s="3"/>
      <c r="G88" s="74">
        <v>0</v>
      </c>
      <c r="H88" s="27">
        <v>0</v>
      </c>
      <c r="I88" s="28">
        <v>0</v>
      </c>
    </row>
    <row r="89" spans="1:9" ht="15.75" thickBot="1" x14ac:dyDescent="0.3">
      <c r="A89" s="39" t="s">
        <v>37</v>
      </c>
      <c r="B89" s="77">
        <v>0</v>
      </c>
      <c r="C89" s="41">
        <v>0</v>
      </c>
      <c r="D89" s="41">
        <v>0</v>
      </c>
      <c r="E89" s="42">
        <v>0</v>
      </c>
      <c r="F89" s="3"/>
      <c r="G89" s="78">
        <v>0</v>
      </c>
      <c r="H89" s="41">
        <v>0</v>
      </c>
      <c r="I89" s="42">
        <v>0</v>
      </c>
    </row>
    <row r="90" spans="1:9" ht="15.75" thickBot="1" x14ac:dyDescent="0.3">
      <c r="A90" s="1"/>
      <c r="B90" s="2"/>
      <c r="C90" s="4"/>
      <c r="D90" s="4"/>
      <c r="E90" s="8"/>
      <c r="F90" s="3"/>
      <c r="G90" s="4"/>
      <c r="H90" s="4"/>
      <c r="I90" s="8"/>
    </row>
    <row r="91" spans="1:9" ht="15.75" thickBot="1" x14ac:dyDescent="0.3">
      <c r="A91" s="9" t="s">
        <v>25</v>
      </c>
      <c r="B91" s="58">
        <v>397954078</v>
      </c>
      <c r="C91" s="11">
        <v>400537125</v>
      </c>
      <c r="D91" s="11">
        <v>2583047</v>
      </c>
      <c r="E91" s="12">
        <v>6.4908167620285071E-3</v>
      </c>
      <c r="F91" s="13"/>
      <c r="G91" s="67">
        <v>395457090</v>
      </c>
      <c r="H91" s="11">
        <v>-2496988</v>
      </c>
      <c r="I91" s="66">
        <v>-6.2745631670596928E-3</v>
      </c>
    </row>
    <row r="92" spans="1:9" x14ac:dyDescent="0.25">
      <c r="A92" s="25" t="s">
        <v>7</v>
      </c>
      <c r="B92" s="76">
        <v>327108565</v>
      </c>
      <c r="C92" s="60">
        <v>324313357</v>
      </c>
      <c r="D92" s="27">
        <v>-2795208</v>
      </c>
      <c r="E92" s="36">
        <v>-8.5451996648268757E-3</v>
      </c>
      <c r="F92" s="3"/>
      <c r="G92" s="74">
        <v>322517015</v>
      </c>
      <c r="H92" s="27">
        <v>-4591550</v>
      </c>
      <c r="I92" s="36">
        <v>-1.4036777055959999E-2</v>
      </c>
    </row>
    <row r="93" spans="1:9" x14ac:dyDescent="0.25">
      <c r="A93" s="25" t="s">
        <v>8</v>
      </c>
      <c r="B93" s="76">
        <v>29637224</v>
      </c>
      <c r="C93" s="27">
        <v>31745137</v>
      </c>
      <c r="D93" s="27">
        <v>2107913</v>
      </c>
      <c r="E93" s="28">
        <v>7.1123834000107439E-2</v>
      </c>
      <c r="F93" s="3"/>
      <c r="G93" s="74">
        <v>28142739</v>
      </c>
      <c r="H93" s="27">
        <v>-1494485</v>
      </c>
      <c r="I93" s="36">
        <v>-5.0425944076273807E-2</v>
      </c>
    </row>
    <row r="94" spans="1:9" x14ac:dyDescent="0.25">
      <c r="A94" s="25" t="s">
        <v>9</v>
      </c>
      <c r="B94" s="76">
        <v>9264974</v>
      </c>
      <c r="C94" s="27">
        <v>10567440</v>
      </c>
      <c r="D94" s="27">
        <v>1302466</v>
      </c>
      <c r="E94" s="28">
        <v>0.14057956341809486</v>
      </c>
      <c r="F94" s="3"/>
      <c r="G94" s="74">
        <v>10567440</v>
      </c>
      <c r="H94" s="27">
        <v>1302466</v>
      </c>
      <c r="I94" s="28">
        <v>0.14057956341809486</v>
      </c>
    </row>
    <row r="95" spans="1:9" x14ac:dyDescent="0.25">
      <c r="A95" s="25" t="s">
        <v>19</v>
      </c>
      <c r="B95" s="76">
        <v>31943315</v>
      </c>
      <c r="C95" s="27">
        <v>33911191</v>
      </c>
      <c r="D95" s="27">
        <v>1967876</v>
      </c>
      <c r="E95" s="28">
        <v>6.1605252930073164E-2</v>
      </c>
      <c r="F95" s="3"/>
      <c r="G95" s="74">
        <v>34229896</v>
      </c>
      <c r="H95" s="27">
        <v>2286581</v>
      </c>
      <c r="I95" s="28">
        <v>7.1582457863249321E-2</v>
      </c>
    </row>
    <row r="96" spans="1:9" ht="15.75" thickBot="1" x14ac:dyDescent="0.3">
      <c r="A96" s="39" t="s">
        <v>37</v>
      </c>
      <c r="B96" s="77">
        <v>0</v>
      </c>
      <c r="C96" s="41">
        <v>0</v>
      </c>
      <c r="D96" s="41">
        <v>0</v>
      </c>
      <c r="E96" s="42">
        <v>0</v>
      </c>
      <c r="F96" s="3"/>
      <c r="G96" s="78">
        <v>0</v>
      </c>
      <c r="H96" s="41">
        <v>0</v>
      </c>
      <c r="I96" s="42">
        <v>0</v>
      </c>
    </row>
    <row r="97" spans="1:9" ht="15.75" thickBot="1" x14ac:dyDescent="0.3">
      <c r="A97" s="1"/>
      <c r="B97" s="2"/>
      <c r="C97" s="4"/>
      <c r="D97" s="4"/>
      <c r="E97" s="8"/>
      <c r="F97" s="3"/>
      <c r="G97" s="4"/>
      <c r="H97" s="4"/>
      <c r="I97" s="8"/>
    </row>
    <row r="98" spans="1:9" ht="15.75" thickBot="1" x14ac:dyDescent="0.3">
      <c r="A98" s="9" t="s">
        <v>26</v>
      </c>
      <c r="B98" s="58">
        <v>146228466</v>
      </c>
      <c r="C98" s="11">
        <v>154102498</v>
      </c>
      <c r="D98" s="11">
        <v>7874032</v>
      </c>
      <c r="E98" s="12">
        <v>5.3847463598503453E-2</v>
      </c>
      <c r="F98" s="13"/>
      <c r="G98" s="67">
        <v>153257904</v>
      </c>
      <c r="H98" s="11">
        <v>7029438</v>
      </c>
      <c r="I98" s="12">
        <v>4.8071611446706963E-2</v>
      </c>
    </row>
    <row r="99" spans="1:9" x14ac:dyDescent="0.25">
      <c r="A99" s="25" t="s">
        <v>7</v>
      </c>
      <c r="B99" s="52">
        <v>122060675</v>
      </c>
      <c r="C99" s="53">
        <v>125878015</v>
      </c>
      <c r="D99" s="53">
        <v>3817340</v>
      </c>
      <c r="E99" s="32">
        <v>3.1274118384156079E-2</v>
      </c>
      <c r="F99" s="5"/>
      <c r="G99" s="89">
        <v>125903939</v>
      </c>
      <c r="H99" s="53">
        <v>3843264</v>
      </c>
      <c r="I99" s="32">
        <v>3.1486504560129622E-2</v>
      </c>
    </row>
    <row r="100" spans="1:9" x14ac:dyDescent="0.25">
      <c r="A100" s="25" t="s">
        <v>8</v>
      </c>
      <c r="B100" s="52">
        <v>14804007</v>
      </c>
      <c r="C100" s="53">
        <v>18295600</v>
      </c>
      <c r="D100" s="53">
        <v>3491593</v>
      </c>
      <c r="E100" s="32">
        <v>0.23585458990934008</v>
      </c>
      <c r="F100" s="5"/>
      <c r="G100" s="89">
        <v>17425082</v>
      </c>
      <c r="H100" s="53">
        <v>2621075</v>
      </c>
      <c r="I100" s="32">
        <v>0.17705172660347973</v>
      </c>
    </row>
    <row r="101" spans="1:9" x14ac:dyDescent="0.25">
      <c r="A101" s="25" t="s">
        <v>9</v>
      </c>
      <c r="B101" s="52">
        <v>2379378</v>
      </c>
      <c r="C101" s="53">
        <v>2647493</v>
      </c>
      <c r="D101" s="53">
        <v>268115</v>
      </c>
      <c r="E101" s="32">
        <v>0.11268281038153669</v>
      </c>
      <c r="F101" s="5"/>
      <c r="G101" s="89">
        <v>2647493</v>
      </c>
      <c r="H101" s="53">
        <v>268115</v>
      </c>
      <c r="I101" s="32">
        <v>0.11268281038153669</v>
      </c>
    </row>
    <row r="102" spans="1:9" x14ac:dyDescent="0.25">
      <c r="A102" s="25" t="s">
        <v>19</v>
      </c>
      <c r="B102" s="52">
        <v>6984406</v>
      </c>
      <c r="C102" s="53">
        <v>7281390</v>
      </c>
      <c r="D102" s="53">
        <v>296984</v>
      </c>
      <c r="E102" s="32">
        <v>4.252101037654455E-2</v>
      </c>
      <c r="F102" s="5"/>
      <c r="G102" s="89">
        <v>7281390</v>
      </c>
      <c r="H102" s="53">
        <v>296984</v>
      </c>
      <c r="I102" s="32">
        <v>4.252101037654455E-2</v>
      </c>
    </row>
    <row r="103" spans="1:9" ht="15.75" thickBot="1" x14ac:dyDescent="0.3">
      <c r="A103" s="39" t="s">
        <v>37</v>
      </c>
      <c r="B103" s="55">
        <v>0</v>
      </c>
      <c r="C103" s="56">
        <v>0</v>
      </c>
      <c r="D103" s="56">
        <v>0</v>
      </c>
      <c r="E103" s="46">
        <v>0</v>
      </c>
      <c r="F103" s="5"/>
      <c r="G103" s="95">
        <v>0</v>
      </c>
      <c r="H103" s="56">
        <v>0</v>
      </c>
      <c r="I103" s="46">
        <v>0</v>
      </c>
    </row>
    <row r="104" spans="1:9" ht="15.75" thickBot="1" x14ac:dyDescent="0.3">
      <c r="A104" s="1"/>
      <c r="B104" s="2"/>
      <c r="C104" s="4"/>
      <c r="D104" s="4"/>
      <c r="E104" s="8"/>
      <c r="F104" s="3"/>
      <c r="G104" s="4"/>
      <c r="H104" s="4"/>
      <c r="I104" s="8"/>
    </row>
    <row r="105" spans="1:9" ht="15.75" thickBot="1" x14ac:dyDescent="0.3">
      <c r="A105" s="9" t="s">
        <v>27</v>
      </c>
      <c r="B105" s="58">
        <v>78091857</v>
      </c>
      <c r="C105" s="11">
        <v>80977765</v>
      </c>
      <c r="D105" s="11">
        <v>2885908</v>
      </c>
      <c r="E105" s="12">
        <v>3.6955299961684868E-2</v>
      </c>
      <c r="F105" s="13"/>
      <c r="G105" s="67">
        <v>78208729</v>
      </c>
      <c r="H105" s="11">
        <v>116872</v>
      </c>
      <c r="I105" s="12">
        <v>1.4965965017325687E-3</v>
      </c>
    </row>
    <row r="106" spans="1:9" x14ac:dyDescent="0.25">
      <c r="A106" s="25" t="s">
        <v>7</v>
      </c>
      <c r="B106" s="52">
        <v>67308231</v>
      </c>
      <c r="C106" s="53">
        <v>65467769</v>
      </c>
      <c r="D106" s="53">
        <v>-1840462</v>
      </c>
      <c r="E106" s="37">
        <v>-2.7343788013088621E-2</v>
      </c>
      <c r="F106" s="5"/>
      <c r="G106" s="89">
        <v>64916984</v>
      </c>
      <c r="H106" s="53">
        <v>-2391247</v>
      </c>
      <c r="I106" s="37">
        <v>-3.5526813949396469E-2</v>
      </c>
    </row>
    <row r="107" spans="1:9" x14ac:dyDescent="0.25">
      <c r="A107" s="25" t="s">
        <v>8</v>
      </c>
      <c r="B107" s="52">
        <v>8533541</v>
      </c>
      <c r="C107" s="53">
        <v>13174964</v>
      </c>
      <c r="D107" s="53">
        <v>4641423</v>
      </c>
      <c r="E107" s="32">
        <v>0.54390352141039688</v>
      </c>
      <c r="F107" s="5"/>
      <c r="G107" s="89">
        <v>10956713</v>
      </c>
      <c r="H107" s="53">
        <v>2423172</v>
      </c>
      <c r="I107" s="32">
        <v>0.28395855835227135</v>
      </c>
    </row>
    <row r="108" spans="1:9" x14ac:dyDescent="0.25">
      <c r="A108" s="25" t="s">
        <v>9</v>
      </c>
      <c r="B108" s="52">
        <v>1362885</v>
      </c>
      <c r="C108" s="53">
        <v>1383082</v>
      </c>
      <c r="D108" s="53">
        <v>20197</v>
      </c>
      <c r="E108" s="32">
        <v>1.4819298766953926E-2</v>
      </c>
      <c r="F108" s="5"/>
      <c r="G108" s="89">
        <v>1383082</v>
      </c>
      <c r="H108" s="53">
        <v>20197</v>
      </c>
      <c r="I108" s="32">
        <v>1.4819298766953926E-2</v>
      </c>
    </row>
    <row r="109" spans="1:9" x14ac:dyDescent="0.25">
      <c r="A109" s="25" t="s">
        <v>19</v>
      </c>
      <c r="B109" s="52">
        <v>887200</v>
      </c>
      <c r="C109" s="53">
        <v>951950</v>
      </c>
      <c r="D109" s="53">
        <v>64750</v>
      </c>
      <c r="E109" s="32">
        <v>7.2982416591523894E-2</v>
      </c>
      <c r="F109" s="5"/>
      <c r="G109" s="89">
        <v>951950</v>
      </c>
      <c r="H109" s="53">
        <v>64750</v>
      </c>
      <c r="I109" s="32">
        <v>7.2982416591523894E-2</v>
      </c>
    </row>
    <row r="110" spans="1:9" ht="15.75" thickBot="1" x14ac:dyDescent="0.3">
      <c r="A110" s="39" t="s">
        <v>37</v>
      </c>
      <c r="B110" s="55">
        <v>0</v>
      </c>
      <c r="C110" s="56">
        <v>0</v>
      </c>
      <c r="D110" s="56">
        <v>0</v>
      </c>
      <c r="E110" s="46">
        <v>0</v>
      </c>
      <c r="F110" s="5"/>
      <c r="G110" s="95">
        <v>0</v>
      </c>
      <c r="H110" s="56">
        <v>0</v>
      </c>
      <c r="I110" s="46">
        <v>0</v>
      </c>
    </row>
    <row r="111" spans="1:9" ht="15.75" thickBot="1" x14ac:dyDescent="0.3">
      <c r="A111" s="1"/>
      <c r="B111" s="2"/>
      <c r="C111" s="4"/>
      <c r="D111" s="4"/>
      <c r="E111" s="8"/>
      <c r="F111" s="3"/>
      <c r="G111" s="4"/>
      <c r="H111" s="4"/>
      <c r="I111" s="8"/>
    </row>
    <row r="112" spans="1:9" ht="15.75" thickBot="1" x14ac:dyDescent="0.3">
      <c r="A112" s="9" t="s">
        <v>28</v>
      </c>
      <c r="B112" s="58">
        <v>56329937</v>
      </c>
      <c r="C112" s="11">
        <v>57122979</v>
      </c>
      <c r="D112" s="11">
        <v>793042</v>
      </c>
      <c r="E112" s="12">
        <v>1.4078517432036183E-2</v>
      </c>
      <c r="F112" s="13"/>
      <c r="G112" s="67">
        <v>55354981</v>
      </c>
      <c r="H112" s="11">
        <v>-974956</v>
      </c>
      <c r="I112" s="66">
        <v>-1.7307954738170574E-2</v>
      </c>
    </row>
    <row r="113" spans="1:9" x14ac:dyDescent="0.25">
      <c r="A113" s="25" t="s">
        <v>7</v>
      </c>
      <c r="B113" s="52">
        <v>44146854</v>
      </c>
      <c r="C113" s="53">
        <v>44675712</v>
      </c>
      <c r="D113" s="53">
        <v>528858</v>
      </c>
      <c r="E113" s="32">
        <v>1.1979517272057483E-2</v>
      </c>
      <c r="F113" s="5"/>
      <c r="G113" s="89">
        <v>44563193</v>
      </c>
      <c r="H113" s="53">
        <v>416339</v>
      </c>
      <c r="I113" s="32">
        <v>9.4307739346500205E-3</v>
      </c>
    </row>
    <row r="114" spans="1:9" x14ac:dyDescent="0.25">
      <c r="A114" s="25" t="s">
        <v>8</v>
      </c>
      <c r="B114" s="52">
        <v>10738142</v>
      </c>
      <c r="C114" s="53">
        <v>10724745</v>
      </c>
      <c r="D114" s="53">
        <v>-13397</v>
      </c>
      <c r="E114" s="37">
        <v>-1.2476087576416852E-3</v>
      </c>
      <c r="F114" s="5"/>
      <c r="G114" s="89">
        <v>9069266</v>
      </c>
      <c r="H114" s="53">
        <v>-1668876</v>
      </c>
      <c r="I114" s="37">
        <v>-0.15541571344465366</v>
      </c>
    </row>
    <row r="115" spans="1:9" x14ac:dyDescent="0.25">
      <c r="A115" s="25" t="s">
        <v>9</v>
      </c>
      <c r="B115" s="52">
        <v>683963</v>
      </c>
      <c r="C115" s="53">
        <v>899468</v>
      </c>
      <c r="D115" s="53">
        <v>215505</v>
      </c>
      <c r="E115" s="32">
        <v>0.31508283342812404</v>
      </c>
      <c r="F115" s="5"/>
      <c r="G115" s="89">
        <v>899468</v>
      </c>
      <c r="H115" s="53">
        <v>215505</v>
      </c>
      <c r="I115" s="32">
        <v>0.31508283342812404</v>
      </c>
    </row>
    <row r="116" spans="1:9" x14ac:dyDescent="0.25">
      <c r="A116" s="25" t="s">
        <v>19</v>
      </c>
      <c r="B116" s="52">
        <v>760978</v>
      </c>
      <c r="C116" s="53">
        <v>823054</v>
      </c>
      <c r="D116" s="53">
        <v>62076</v>
      </c>
      <c r="E116" s="32">
        <v>8.1573974543285091E-2</v>
      </c>
      <c r="F116" s="5"/>
      <c r="G116" s="89">
        <v>823054</v>
      </c>
      <c r="H116" s="53">
        <v>62076</v>
      </c>
      <c r="I116" s="32">
        <v>8.1573974543285091E-2</v>
      </c>
    </row>
    <row r="117" spans="1:9" ht="15.75" thickBot="1" x14ac:dyDescent="0.3">
      <c r="A117" s="39" t="s">
        <v>37</v>
      </c>
      <c r="B117" s="55">
        <v>0</v>
      </c>
      <c r="C117" s="56">
        <v>0</v>
      </c>
      <c r="D117" s="56">
        <v>0</v>
      </c>
      <c r="E117" s="46">
        <v>0</v>
      </c>
      <c r="F117" s="5"/>
      <c r="G117" s="95">
        <v>0</v>
      </c>
      <c r="H117" s="56">
        <v>0</v>
      </c>
      <c r="I117" s="46">
        <v>0</v>
      </c>
    </row>
    <row r="118" spans="1:9" ht="15.75" thickBot="1" x14ac:dyDescent="0.3">
      <c r="A118" s="1"/>
      <c r="B118" s="2"/>
      <c r="C118" s="4"/>
      <c r="D118" s="4"/>
      <c r="E118" s="8"/>
      <c r="F118" s="3"/>
      <c r="G118" s="4"/>
      <c r="H118" s="4"/>
      <c r="I118" s="8"/>
    </row>
    <row r="119" spans="1:9" ht="15.75" thickBot="1" x14ac:dyDescent="0.3">
      <c r="A119" s="9" t="s">
        <v>29</v>
      </c>
      <c r="B119" s="58">
        <v>46105622</v>
      </c>
      <c r="C119" s="11">
        <v>50023572</v>
      </c>
      <c r="D119" s="11">
        <v>3917950</v>
      </c>
      <c r="E119" s="12">
        <v>8.4977706189496807E-2</v>
      </c>
      <c r="F119" s="13"/>
      <c r="G119" s="67">
        <v>49933040</v>
      </c>
      <c r="H119" s="11">
        <v>3827418</v>
      </c>
      <c r="I119" s="12">
        <v>8.3014127864927192E-2</v>
      </c>
    </row>
    <row r="120" spans="1:9" x14ac:dyDescent="0.25">
      <c r="A120" s="25" t="s">
        <v>7</v>
      </c>
      <c r="B120" s="52">
        <v>39026180</v>
      </c>
      <c r="C120" s="53">
        <v>39523687</v>
      </c>
      <c r="D120" s="53">
        <v>497507</v>
      </c>
      <c r="E120" s="32">
        <v>1.2748032218372386E-2</v>
      </c>
      <c r="F120" s="5"/>
      <c r="G120" s="89">
        <v>39428107</v>
      </c>
      <c r="H120" s="53">
        <v>401927</v>
      </c>
      <c r="I120" s="32">
        <v>1.0298907041375815E-2</v>
      </c>
    </row>
    <row r="121" spans="1:9" x14ac:dyDescent="0.25">
      <c r="A121" s="25" t="s">
        <v>8</v>
      </c>
      <c r="B121" s="52">
        <v>4789687</v>
      </c>
      <c r="C121" s="53">
        <v>6458538</v>
      </c>
      <c r="D121" s="53">
        <v>1668851</v>
      </c>
      <c r="E121" s="32">
        <v>0.34842589922890577</v>
      </c>
      <c r="F121" s="5"/>
      <c r="G121" s="89">
        <v>6463586</v>
      </c>
      <c r="H121" s="53">
        <v>1673899</v>
      </c>
      <c r="I121" s="32">
        <v>0.34947983031041485</v>
      </c>
    </row>
    <row r="122" spans="1:9" x14ac:dyDescent="0.25">
      <c r="A122" s="25" t="s">
        <v>9</v>
      </c>
      <c r="B122" s="52">
        <v>815105</v>
      </c>
      <c r="C122" s="53">
        <v>882547</v>
      </c>
      <c r="D122" s="53">
        <v>67442</v>
      </c>
      <c r="E122" s="32">
        <v>8.2740260457241699E-2</v>
      </c>
      <c r="F122" s="5"/>
      <c r="G122" s="89">
        <v>882547</v>
      </c>
      <c r="H122" s="53">
        <v>67442</v>
      </c>
      <c r="I122" s="32">
        <v>8.2740260457241699E-2</v>
      </c>
    </row>
    <row r="123" spans="1:9" x14ac:dyDescent="0.25">
      <c r="A123" s="25" t="s">
        <v>19</v>
      </c>
      <c r="B123" s="52">
        <v>1474650</v>
      </c>
      <c r="C123" s="53">
        <v>3158800</v>
      </c>
      <c r="D123" s="53">
        <v>1684150</v>
      </c>
      <c r="E123" s="32">
        <v>1.1420676092632149</v>
      </c>
      <c r="F123" s="5"/>
      <c r="G123" s="89">
        <v>3158800</v>
      </c>
      <c r="H123" s="53">
        <v>1684150</v>
      </c>
      <c r="I123" s="32">
        <v>1.1420676092632149</v>
      </c>
    </row>
    <row r="124" spans="1:9" ht="15.75" thickBot="1" x14ac:dyDescent="0.3">
      <c r="A124" s="39" t="s">
        <v>37</v>
      </c>
      <c r="B124" s="55">
        <v>0</v>
      </c>
      <c r="C124" s="56">
        <v>0</v>
      </c>
      <c r="D124" s="56">
        <v>0</v>
      </c>
      <c r="E124" s="46">
        <v>0</v>
      </c>
      <c r="F124" s="5"/>
      <c r="G124" s="95">
        <v>0</v>
      </c>
      <c r="H124" s="56">
        <v>0</v>
      </c>
      <c r="I124" s="46">
        <v>0</v>
      </c>
    </row>
    <row r="125" spans="1:9" ht="15.75" thickBot="1" x14ac:dyDescent="0.3">
      <c r="A125" s="1"/>
      <c r="B125" s="2"/>
      <c r="C125" s="4"/>
      <c r="D125" s="4"/>
      <c r="E125" s="8"/>
      <c r="F125" s="3"/>
      <c r="G125" s="4"/>
      <c r="H125" s="4"/>
      <c r="I125" s="8"/>
    </row>
    <row r="126" spans="1:9" ht="15.75" thickBot="1" x14ac:dyDescent="0.3">
      <c r="A126" s="9" t="s">
        <v>30</v>
      </c>
      <c r="B126" s="98">
        <v>241464624</v>
      </c>
      <c r="C126" s="99">
        <v>260610366</v>
      </c>
      <c r="D126" s="99">
        <v>19145742</v>
      </c>
      <c r="E126" s="100">
        <v>7.9290049543654886E-2</v>
      </c>
      <c r="F126" s="13"/>
      <c r="G126" s="67">
        <v>262223135</v>
      </c>
      <c r="H126" s="11">
        <v>20758511</v>
      </c>
      <c r="I126" s="12">
        <v>8.5969160434863537E-2</v>
      </c>
    </row>
    <row r="127" spans="1:9" x14ac:dyDescent="0.25">
      <c r="A127" s="25" t="s">
        <v>7</v>
      </c>
      <c r="B127" s="52">
        <v>200314691</v>
      </c>
      <c r="C127" s="53">
        <v>216371336</v>
      </c>
      <c r="D127" s="53">
        <v>16056645</v>
      </c>
      <c r="E127" s="32">
        <v>8.0157101408004069E-2</v>
      </c>
      <c r="F127" s="5"/>
      <c r="G127" s="89">
        <v>217812573</v>
      </c>
      <c r="H127" s="53">
        <v>17497882</v>
      </c>
      <c r="I127" s="32">
        <v>8.7351965612946475E-2</v>
      </c>
    </row>
    <row r="128" spans="1:9" x14ac:dyDescent="0.25">
      <c r="A128" s="25" t="s">
        <v>8</v>
      </c>
      <c r="B128" s="52">
        <v>33409028</v>
      </c>
      <c r="C128" s="53">
        <v>33522971</v>
      </c>
      <c r="D128" s="53">
        <v>113943</v>
      </c>
      <c r="E128" s="32">
        <v>3.41054519754361E-3</v>
      </c>
      <c r="F128" s="5"/>
      <c r="G128" s="89">
        <v>33694503</v>
      </c>
      <c r="H128" s="53">
        <v>285475</v>
      </c>
      <c r="I128" s="32">
        <v>8.5448460218597207E-3</v>
      </c>
    </row>
    <row r="129" spans="1:9" x14ac:dyDescent="0.25">
      <c r="A129" s="25" t="s">
        <v>9</v>
      </c>
      <c r="B129" s="52">
        <v>2530344</v>
      </c>
      <c r="C129" s="53">
        <v>3047198</v>
      </c>
      <c r="D129" s="53">
        <v>516854</v>
      </c>
      <c r="E129" s="32">
        <v>0.20426234535699495</v>
      </c>
      <c r="F129" s="5"/>
      <c r="G129" s="89">
        <v>3047198</v>
      </c>
      <c r="H129" s="53">
        <v>516854</v>
      </c>
      <c r="I129" s="32">
        <v>0.20426234535699495</v>
      </c>
    </row>
    <row r="130" spans="1:9" x14ac:dyDescent="0.25">
      <c r="A130" s="25" t="s">
        <v>19</v>
      </c>
      <c r="B130" s="52">
        <v>5210561</v>
      </c>
      <c r="C130" s="53">
        <v>7668861</v>
      </c>
      <c r="D130" s="53">
        <v>2458300</v>
      </c>
      <c r="E130" s="32">
        <v>0.47179180898179679</v>
      </c>
      <c r="F130" s="5"/>
      <c r="G130" s="89">
        <v>7668861</v>
      </c>
      <c r="H130" s="53">
        <v>2458300</v>
      </c>
      <c r="I130" s="32">
        <v>0.47179180898179679</v>
      </c>
    </row>
    <row r="131" spans="1:9" ht="15.75" thickBot="1" x14ac:dyDescent="0.3">
      <c r="A131" s="39" t="s">
        <v>37</v>
      </c>
      <c r="B131" s="55">
        <v>0</v>
      </c>
      <c r="C131" s="56">
        <v>0</v>
      </c>
      <c r="D131" s="56">
        <v>0</v>
      </c>
      <c r="E131" s="46">
        <v>0</v>
      </c>
      <c r="F131" s="5"/>
      <c r="G131" s="95">
        <v>0</v>
      </c>
      <c r="H131" s="56">
        <v>0</v>
      </c>
      <c r="I131" s="46">
        <v>0</v>
      </c>
    </row>
    <row r="132" spans="1:9" ht="15.75" thickBot="1" x14ac:dyDescent="0.3">
      <c r="A132" s="1"/>
      <c r="B132" s="2"/>
      <c r="C132" s="4"/>
      <c r="D132" s="4"/>
      <c r="E132" s="8"/>
      <c r="F132" s="3"/>
      <c r="G132" s="4"/>
      <c r="H132" s="4"/>
      <c r="I132" s="8"/>
    </row>
    <row r="133" spans="1:9" ht="15.75" thickBot="1" x14ac:dyDescent="0.3">
      <c r="A133" s="9" t="s">
        <v>31</v>
      </c>
      <c r="B133" s="58">
        <v>322931311</v>
      </c>
      <c r="C133" s="11">
        <v>331876735</v>
      </c>
      <c r="D133" s="11">
        <v>8945424</v>
      </c>
      <c r="E133" s="12">
        <v>2.7700701961353012E-2</v>
      </c>
      <c r="F133" s="13"/>
      <c r="G133" s="67">
        <v>331980735</v>
      </c>
      <c r="H133" s="11">
        <v>9049424</v>
      </c>
      <c r="I133" s="12">
        <v>2.8022751872456245E-2</v>
      </c>
    </row>
    <row r="134" spans="1:9" x14ac:dyDescent="0.25">
      <c r="A134" s="25" t="s">
        <v>32</v>
      </c>
      <c r="B134" s="52">
        <v>4999000</v>
      </c>
      <c r="C134" s="53">
        <v>5098000</v>
      </c>
      <c r="D134" s="53">
        <v>99000</v>
      </c>
      <c r="E134" s="32">
        <v>1.9803960792158432E-2</v>
      </c>
      <c r="F134" s="5"/>
      <c r="G134" s="89">
        <v>5202000</v>
      </c>
      <c r="H134" s="53">
        <v>203000</v>
      </c>
      <c r="I134" s="32">
        <v>4.0608121624324867E-2</v>
      </c>
    </row>
    <row r="135" spans="1:9" x14ac:dyDescent="0.25">
      <c r="A135" s="25" t="s">
        <v>33</v>
      </c>
      <c r="B135" s="52">
        <v>1909998</v>
      </c>
      <c r="C135" s="53">
        <v>1957750</v>
      </c>
      <c r="D135" s="53">
        <v>47752</v>
      </c>
      <c r="E135" s="32">
        <v>2.5001073299553193E-2</v>
      </c>
      <c r="F135" s="5"/>
      <c r="G135" s="89">
        <v>1957750</v>
      </c>
      <c r="H135" s="53">
        <v>47752</v>
      </c>
      <c r="I135" s="32">
        <v>2.5001073299553193E-2</v>
      </c>
    </row>
    <row r="136" spans="1:9" x14ac:dyDescent="0.25">
      <c r="A136" s="25" t="s">
        <v>34</v>
      </c>
      <c r="B136" s="52">
        <v>311211259</v>
      </c>
      <c r="C136" s="53">
        <v>320154263</v>
      </c>
      <c r="D136" s="53">
        <v>8943004</v>
      </c>
      <c r="E136" s="32">
        <v>2.8736119730166959E-2</v>
      </c>
      <c r="F136" s="5"/>
      <c r="G136" s="89">
        <v>320154263</v>
      </c>
      <c r="H136" s="53">
        <v>8943004</v>
      </c>
      <c r="I136" s="32">
        <v>2.8736119730166959E-2</v>
      </c>
    </row>
    <row r="137" spans="1:9" ht="15.75" thickBot="1" x14ac:dyDescent="0.3">
      <c r="A137" s="39" t="s">
        <v>35</v>
      </c>
      <c r="B137" s="55">
        <v>4811054</v>
      </c>
      <c r="C137" s="56">
        <v>4666722</v>
      </c>
      <c r="D137" s="56">
        <v>-144332</v>
      </c>
      <c r="E137" s="101">
        <v>-3.000007898477132E-2</v>
      </c>
      <c r="F137" s="5"/>
      <c r="G137" s="95">
        <v>4666722</v>
      </c>
      <c r="H137" s="56">
        <v>-144332</v>
      </c>
      <c r="I137" s="101">
        <v>-3.000007898477132E-2</v>
      </c>
    </row>
    <row r="138" spans="1:9" x14ac:dyDescent="0.25">
      <c r="A138" s="1"/>
      <c r="B138" s="2"/>
      <c r="C138" s="4"/>
      <c r="D138" s="4"/>
      <c r="E138" s="8"/>
      <c r="F138" s="3"/>
      <c r="G138" s="4"/>
      <c r="H138" s="4"/>
      <c r="I138" s="8"/>
    </row>
    <row r="139" spans="1:9" ht="15.75" thickBot="1" x14ac:dyDescent="0.3">
      <c r="A139" s="1"/>
      <c r="B139" s="2"/>
      <c r="C139" s="4"/>
      <c r="D139" s="4"/>
      <c r="E139" s="8"/>
      <c r="F139" s="3"/>
      <c r="G139" s="4"/>
      <c r="H139" s="4"/>
      <c r="I139" s="8"/>
    </row>
    <row r="140" spans="1:9" ht="15.75" thickBot="1" x14ac:dyDescent="0.3">
      <c r="A140" s="9" t="s">
        <v>36</v>
      </c>
      <c r="B140" s="10">
        <v>1835955120</v>
      </c>
      <c r="C140" s="11">
        <v>1906712073.540792</v>
      </c>
      <c r="D140" s="11">
        <v>70756953.540791988</v>
      </c>
      <c r="E140" s="12">
        <v>3.8539587798198459E-2</v>
      </c>
      <c r="F140" s="13"/>
      <c r="G140" s="67">
        <v>1899649404.917592</v>
      </c>
      <c r="H140" s="11">
        <v>63694284.917592049</v>
      </c>
      <c r="I140" s="12">
        <v>3.4692724361144539E-2</v>
      </c>
    </row>
    <row r="142" spans="1:9" ht="19.5" thickBot="1" x14ac:dyDescent="0.35">
      <c r="B142" s="310" t="s">
        <v>39</v>
      </c>
      <c r="C142" s="311"/>
      <c r="D142" s="311"/>
      <c r="E142" s="311"/>
      <c r="F142" s="311"/>
      <c r="G142" s="311"/>
      <c r="H142" s="311"/>
    </row>
    <row r="143" spans="1:9" ht="15.75" thickBot="1" x14ac:dyDescent="0.3">
      <c r="A143" s="86"/>
      <c r="B143" s="305" t="s">
        <v>0</v>
      </c>
      <c r="C143" s="318" t="s">
        <v>1</v>
      </c>
      <c r="D143" s="318"/>
      <c r="E143" s="319"/>
      <c r="F143" s="5"/>
      <c r="G143" s="317" t="s">
        <v>2</v>
      </c>
      <c r="H143" s="318"/>
      <c r="I143" s="319"/>
    </row>
    <row r="144" spans="1:9" ht="36.75" thickBot="1" x14ac:dyDescent="0.3">
      <c r="A144" s="115" t="s">
        <v>41</v>
      </c>
      <c r="B144" s="306"/>
      <c r="C144" s="108" t="s">
        <v>3</v>
      </c>
      <c r="D144" s="108" t="s">
        <v>4</v>
      </c>
      <c r="E144" s="109" t="s">
        <v>5</v>
      </c>
      <c r="F144" s="110"/>
      <c r="G144" s="111" t="s">
        <v>3</v>
      </c>
      <c r="H144" s="111" t="s">
        <v>4</v>
      </c>
      <c r="I144" s="104" t="s">
        <v>5</v>
      </c>
    </row>
    <row r="145" spans="1:9" ht="15.75" thickBot="1" x14ac:dyDescent="0.3">
      <c r="A145" s="9" t="s">
        <v>6</v>
      </c>
      <c r="B145" s="16">
        <v>207964658</v>
      </c>
      <c r="C145" s="17">
        <v>212509716</v>
      </c>
      <c r="D145" s="17">
        <v>4545058</v>
      </c>
      <c r="E145" s="18">
        <v>2.1854953835473333E-2</v>
      </c>
      <c r="F145" s="19"/>
      <c r="G145" s="20">
        <v>215260802</v>
      </c>
      <c r="H145" s="21">
        <v>7296144</v>
      </c>
      <c r="I145" s="18">
        <v>3.5083576556551255E-2</v>
      </c>
    </row>
    <row r="146" spans="1:9" x14ac:dyDescent="0.25">
      <c r="A146" s="25" t="s">
        <v>7</v>
      </c>
      <c r="B146" s="26">
        <v>184795242</v>
      </c>
      <c r="C146" s="27">
        <v>191531249</v>
      </c>
      <c r="D146" s="27">
        <v>6736007</v>
      </c>
      <c r="E146" s="28">
        <v>3.6451192828871645E-2</v>
      </c>
      <c r="F146" s="5"/>
      <c r="G146" s="30">
        <v>194152373</v>
      </c>
      <c r="H146" s="31">
        <v>9357131</v>
      </c>
      <c r="I146" s="32">
        <v>5.0635129447759268E-2</v>
      </c>
    </row>
    <row r="147" spans="1:9" x14ac:dyDescent="0.25">
      <c r="A147" s="25" t="s">
        <v>8</v>
      </c>
      <c r="B147" s="26">
        <v>17680535</v>
      </c>
      <c r="C147" s="27">
        <v>15570491</v>
      </c>
      <c r="D147" s="27">
        <v>-2110044</v>
      </c>
      <c r="E147" s="36">
        <v>-0.11934276875671467</v>
      </c>
      <c r="F147" s="5"/>
      <c r="G147" s="30">
        <v>15700453</v>
      </c>
      <c r="H147" s="31">
        <v>-1980082</v>
      </c>
      <c r="I147" s="37">
        <v>-0.11199219933107228</v>
      </c>
    </row>
    <row r="148" spans="1:9" x14ac:dyDescent="0.25">
      <c r="A148" s="25" t="s">
        <v>9</v>
      </c>
      <c r="B148" s="26">
        <v>5488881</v>
      </c>
      <c r="C148" s="27">
        <v>5407976</v>
      </c>
      <c r="D148" s="27">
        <v>-80905</v>
      </c>
      <c r="E148" s="36">
        <v>-1.4739798512665879E-2</v>
      </c>
      <c r="F148" s="5"/>
      <c r="G148" s="30">
        <v>5407976</v>
      </c>
      <c r="H148" s="31">
        <v>-80905</v>
      </c>
      <c r="I148" s="37">
        <v>-1.4739798512665879E-2</v>
      </c>
    </row>
    <row r="149" spans="1:9" ht="15.75" thickBot="1" x14ac:dyDescent="0.3">
      <c r="A149" s="39" t="s">
        <v>37</v>
      </c>
      <c r="B149" s="40">
        <v>0</v>
      </c>
      <c r="C149" s="41">
        <v>0</v>
      </c>
      <c r="D149" s="41">
        <v>0</v>
      </c>
      <c r="E149" s="42">
        <v>0</v>
      </c>
      <c r="F149" s="5"/>
      <c r="G149" s="44">
        <v>0</v>
      </c>
      <c r="H149" s="45">
        <v>0</v>
      </c>
      <c r="I149" s="46">
        <v>0</v>
      </c>
    </row>
    <row r="150" spans="1:9" ht="15.75" thickBot="1" x14ac:dyDescent="0.3">
      <c r="A150" s="1"/>
      <c r="B150" s="2"/>
      <c r="C150" s="4"/>
      <c r="D150" s="4"/>
      <c r="E150" s="8"/>
      <c r="F150" s="5"/>
      <c r="G150" s="50"/>
      <c r="H150" s="50"/>
      <c r="I150" s="8"/>
    </row>
    <row r="151" spans="1:9" ht="15.75" thickBot="1" x14ac:dyDescent="0.3">
      <c r="A151" s="9" t="s">
        <v>10</v>
      </c>
      <c r="B151" s="51">
        <v>10418248</v>
      </c>
      <c r="C151" s="17">
        <v>11522594</v>
      </c>
      <c r="D151" s="17">
        <v>1104346</v>
      </c>
      <c r="E151" s="18">
        <v>0.10600112418134028</v>
      </c>
      <c r="F151" s="19"/>
      <c r="G151" s="20">
        <v>11771239</v>
      </c>
      <c r="H151" s="21">
        <v>1352991</v>
      </c>
      <c r="I151" s="18">
        <v>0.1298674210865397</v>
      </c>
    </row>
    <row r="152" spans="1:9" x14ac:dyDescent="0.25">
      <c r="A152" s="25" t="s">
        <v>7</v>
      </c>
      <c r="B152" s="52">
        <v>8988877</v>
      </c>
      <c r="C152" s="53">
        <v>10119777</v>
      </c>
      <c r="D152" s="53">
        <v>1130900</v>
      </c>
      <c r="E152" s="32">
        <v>0.12581104402696799</v>
      </c>
      <c r="F152" s="5"/>
      <c r="G152" s="30">
        <v>10371264</v>
      </c>
      <c r="H152" s="31">
        <v>1382387</v>
      </c>
      <c r="I152" s="32">
        <v>0.15378862120373879</v>
      </c>
    </row>
    <row r="153" spans="1:9" x14ac:dyDescent="0.25">
      <c r="A153" s="25" t="s">
        <v>8</v>
      </c>
      <c r="B153" s="52">
        <v>1246022</v>
      </c>
      <c r="C153" s="53">
        <v>1228771</v>
      </c>
      <c r="D153" s="53">
        <v>-17251</v>
      </c>
      <c r="E153" s="37">
        <v>-1.3844859882088759E-2</v>
      </c>
      <c r="F153" s="5"/>
      <c r="G153" s="30">
        <v>1225929</v>
      </c>
      <c r="H153" s="31">
        <v>-20093</v>
      </c>
      <c r="I153" s="37">
        <v>-1.6125718486511474E-2</v>
      </c>
    </row>
    <row r="154" spans="1:9" x14ac:dyDescent="0.25">
      <c r="A154" s="25" t="s">
        <v>9</v>
      </c>
      <c r="B154" s="52">
        <v>183349</v>
      </c>
      <c r="C154" s="53">
        <v>174046</v>
      </c>
      <c r="D154" s="53">
        <v>-9303</v>
      </c>
      <c r="E154" s="37">
        <v>-5.073930045977889E-2</v>
      </c>
      <c r="F154" s="5"/>
      <c r="G154" s="30">
        <v>174046</v>
      </c>
      <c r="H154" s="31">
        <v>-9303</v>
      </c>
      <c r="I154" s="37">
        <v>-5.073930045977889E-2</v>
      </c>
    </row>
    <row r="155" spans="1:9" ht="15.75" thickBot="1" x14ac:dyDescent="0.3">
      <c r="A155" s="39" t="s">
        <v>37</v>
      </c>
      <c r="B155" s="55">
        <v>0</v>
      </c>
      <c r="C155" s="56">
        <v>0</v>
      </c>
      <c r="D155" s="56">
        <v>0</v>
      </c>
      <c r="E155" s="46">
        <v>0</v>
      </c>
      <c r="F155" s="5"/>
      <c r="G155" s="44">
        <v>0</v>
      </c>
      <c r="H155" s="45">
        <v>0</v>
      </c>
      <c r="I155" s="46">
        <v>0</v>
      </c>
    </row>
    <row r="156" spans="1:9" ht="15.75" thickBot="1" x14ac:dyDescent="0.3">
      <c r="A156" s="1"/>
      <c r="B156" s="2"/>
      <c r="C156" s="4"/>
      <c r="D156" s="4"/>
      <c r="E156" s="8"/>
      <c r="F156" s="5"/>
      <c r="G156" s="50"/>
      <c r="H156" s="50"/>
      <c r="I156" s="8"/>
    </row>
    <row r="157" spans="1:9" ht="15.75" thickBot="1" x14ac:dyDescent="0.3">
      <c r="A157" s="9" t="s">
        <v>11</v>
      </c>
      <c r="B157" s="51">
        <v>13884444</v>
      </c>
      <c r="C157" s="17">
        <v>14139456</v>
      </c>
      <c r="D157" s="17">
        <v>255012</v>
      </c>
      <c r="E157" s="18">
        <v>1.8366741945158194E-2</v>
      </c>
      <c r="F157" s="19"/>
      <c r="G157" s="20">
        <v>14285435</v>
      </c>
      <c r="H157" s="21">
        <v>400991</v>
      </c>
      <c r="I157" s="18">
        <v>2.8880594714487666E-2</v>
      </c>
    </row>
    <row r="158" spans="1:9" x14ac:dyDescent="0.25">
      <c r="A158" s="25" t="s">
        <v>7</v>
      </c>
      <c r="B158" s="52">
        <v>12064986</v>
      </c>
      <c r="C158" s="53">
        <v>12359794</v>
      </c>
      <c r="D158" s="53">
        <v>294808</v>
      </c>
      <c r="E158" s="32">
        <v>2.4435005560719258E-2</v>
      </c>
      <c r="F158" s="5"/>
      <c r="G158" s="30">
        <v>12508547</v>
      </c>
      <c r="H158" s="31">
        <v>443561</v>
      </c>
      <c r="I158" s="32">
        <v>3.6764319494444503E-2</v>
      </c>
    </row>
    <row r="159" spans="1:9" x14ac:dyDescent="0.25">
      <c r="A159" s="25" t="s">
        <v>8</v>
      </c>
      <c r="B159" s="52">
        <v>1577593</v>
      </c>
      <c r="C159" s="53">
        <v>1550147</v>
      </c>
      <c r="D159" s="53">
        <v>-27446</v>
      </c>
      <c r="E159" s="37">
        <v>-1.7397389567524704E-2</v>
      </c>
      <c r="F159" s="5"/>
      <c r="G159" s="30">
        <v>1547373</v>
      </c>
      <c r="H159" s="31">
        <v>-30220</v>
      </c>
      <c r="I159" s="37">
        <v>-1.9155764509604187E-2</v>
      </c>
    </row>
    <row r="160" spans="1:9" x14ac:dyDescent="0.25">
      <c r="A160" s="25" t="s">
        <v>9</v>
      </c>
      <c r="B160" s="52">
        <v>241865</v>
      </c>
      <c r="C160" s="53">
        <v>229515</v>
      </c>
      <c r="D160" s="53">
        <v>-12350</v>
      </c>
      <c r="E160" s="37">
        <v>-5.1061542596076322E-2</v>
      </c>
      <c r="F160" s="5"/>
      <c r="G160" s="30">
        <v>229515</v>
      </c>
      <c r="H160" s="31">
        <v>-12350</v>
      </c>
      <c r="I160" s="37">
        <v>-5.1061542596076322E-2</v>
      </c>
    </row>
    <row r="161" spans="1:9" ht="15.75" thickBot="1" x14ac:dyDescent="0.3">
      <c r="A161" s="39" t="s">
        <v>37</v>
      </c>
      <c r="B161" s="55">
        <v>0</v>
      </c>
      <c r="C161" s="56">
        <v>0</v>
      </c>
      <c r="D161" s="56">
        <v>0</v>
      </c>
      <c r="E161" s="46">
        <v>0</v>
      </c>
      <c r="F161" s="5"/>
      <c r="G161" s="44">
        <v>0</v>
      </c>
      <c r="H161" s="45">
        <v>0</v>
      </c>
      <c r="I161" s="46">
        <v>0</v>
      </c>
    </row>
    <row r="162" spans="1:9" ht="15.75" thickBot="1" x14ac:dyDescent="0.3">
      <c r="A162" s="1"/>
      <c r="B162" s="62"/>
      <c r="C162" s="63"/>
      <c r="D162" s="63"/>
      <c r="E162" s="64"/>
      <c r="F162" s="5"/>
      <c r="G162" s="65"/>
      <c r="H162" s="65"/>
      <c r="I162" s="64"/>
    </row>
    <row r="163" spans="1:9" ht="15.75" thickBot="1" x14ac:dyDescent="0.3">
      <c r="A163" s="9" t="s">
        <v>12</v>
      </c>
      <c r="B163" s="51">
        <v>24219491</v>
      </c>
      <c r="C163" s="17">
        <v>20647036</v>
      </c>
      <c r="D163" s="17">
        <v>-3572455</v>
      </c>
      <c r="E163" s="68">
        <v>-0.14750330632464573</v>
      </c>
      <c r="F163" s="19"/>
      <c r="G163" s="20">
        <v>20848324</v>
      </c>
      <c r="H163" s="21">
        <v>-3371167</v>
      </c>
      <c r="I163" s="68">
        <v>-0.13919231415722155</v>
      </c>
    </row>
    <row r="164" spans="1:9" x14ac:dyDescent="0.25">
      <c r="A164" s="25" t="s">
        <v>7</v>
      </c>
      <c r="B164" s="52">
        <v>16720237</v>
      </c>
      <c r="C164" s="53">
        <v>17112851</v>
      </c>
      <c r="D164" s="53">
        <v>392614</v>
      </c>
      <c r="E164" s="32">
        <v>2.3481365724660481E-2</v>
      </c>
      <c r="F164" s="5"/>
      <c r="G164" s="30">
        <v>17316535</v>
      </c>
      <c r="H164" s="31">
        <v>596298</v>
      </c>
      <c r="I164" s="32">
        <v>3.5663250467083692E-2</v>
      </c>
    </row>
    <row r="165" spans="1:9" x14ac:dyDescent="0.25">
      <c r="A165" s="25" t="s">
        <v>8</v>
      </c>
      <c r="B165" s="52">
        <v>7034200</v>
      </c>
      <c r="C165" s="53">
        <v>3160528</v>
      </c>
      <c r="D165" s="53">
        <v>-3873672</v>
      </c>
      <c r="E165" s="37">
        <v>-0.55069119444997294</v>
      </c>
      <c r="F165" s="5"/>
      <c r="G165" s="30">
        <v>3158132</v>
      </c>
      <c r="H165" s="31">
        <v>-3876068</v>
      </c>
      <c r="I165" s="37">
        <v>-0.55103181598476014</v>
      </c>
    </row>
    <row r="166" spans="1:9" x14ac:dyDescent="0.25">
      <c r="A166" s="25" t="s">
        <v>9</v>
      </c>
      <c r="B166" s="52">
        <v>465054</v>
      </c>
      <c r="C166" s="53">
        <v>373657</v>
      </c>
      <c r="D166" s="53">
        <v>-91397</v>
      </c>
      <c r="E166" s="37">
        <v>-0.19652986534897024</v>
      </c>
      <c r="F166" s="5"/>
      <c r="G166" s="30">
        <v>373657</v>
      </c>
      <c r="H166" s="31">
        <v>-91397</v>
      </c>
      <c r="I166" s="37">
        <v>-0.19652986534897024</v>
      </c>
    </row>
    <row r="167" spans="1:9" ht="15.75" thickBot="1" x14ac:dyDescent="0.3">
      <c r="A167" s="39" t="s">
        <v>37</v>
      </c>
      <c r="B167" s="55">
        <v>0</v>
      </c>
      <c r="C167" s="56">
        <v>0</v>
      </c>
      <c r="D167" s="56">
        <v>0</v>
      </c>
      <c r="E167" s="46">
        <v>0</v>
      </c>
      <c r="F167" s="5"/>
      <c r="G167" s="44">
        <v>0</v>
      </c>
      <c r="H167" s="45">
        <v>0</v>
      </c>
      <c r="I167" s="46">
        <v>0</v>
      </c>
    </row>
    <row r="168" spans="1:9" ht="15.75" thickBot="1" x14ac:dyDescent="0.3">
      <c r="A168" s="1"/>
      <c r="B168" s="2"/>
      <c r="C168" s="4"/>
      <c r="D168" s="4"/>
      <c r="E168" s="8"/>
      <c r="F168" s="5"/>
      <c r="G168" s="50"/>
      <c r="H168" s="50"/>
      <c r="I168" s="8"/>
    </row>
    <row r="169" spans="1:9" ht="15.75" thickBot="1" x14ac:dyDescent="0.3">
      <c r="A169" s="9" t="s">
        <v>13</v>
      </c>
      <c r="B169" s="51">
        <v>115661624</v>
      </c>
      <c r="C169" s="17">
        <v>109092544</v>
      </c>
      <c r="D169" s="17">
        <v>-6569080</v>
      </c>
      <c r="E169" s="68">
        <v>-5.6795674942278176E-2</v>
      </c>
      <c r="F169" s="19"/>
      <c r="G169" s="20">
        <v>110584998</v>
      </c>
      <c r="H169" s="21">
        <v>-5076626</v>
      </c>
      <c r="I169" s="68">
        <v>-4.3892051870203723E-2</v>
      </c>
    </row>
    <row r="170" spans="1:9" x14ac:dyDescent="0.25">
      <c r="A170" s="25" t="s">
        <v>7</v>
      </c>
      <c r="B170" s="52">
        <v>95960976</v>
      </c>
      <c r="C170" s="53">
        <v>100286991</v>
      </c>
      <c r="D170" s="53">
        <v>4326015</v>
      </c>
      <c r="E170" s="32">
        <v>4.5080981669048469E-2</v>
      </c>
      <c r="F170" s="5"/>
      <c r="G170" s="30">
        <v>101775917</v>
      </c>
      <c r="H170" s="31">
        <v>5814941</v>
      </c>
      <c r="I170" s="32">
        <v>6.0596934737304049E-2</v>
      </c>
    </row>
    <row r="171" spans="1:9" x14ac:dyDescent="0.25">
      <c r="A171" s="25" t="s">
        <v>8</v>
      </c>
      <c r="B171" s="52">
        <v>15530879</v>
      </c>
      <c r="C171" s="53">
        <v>4788025</v>
      </c>
      <c r="D171" s="53">
        <v>-10742854</v>
      </c>
      <c r="E171" s="37">
        <v>-0.6917093359622466</v>
      </c>
      <c r="F171" s="5"/>
      <c r="G171" s="30">
        <v>4791553</v>
      </c>
      <c r="H171" s="31">
        <v>-10739326</v>
      </c>
      <c r="I171" s="37">
        <v>-0.69148217560641612</v>
      </c>
    </row>
    <row r="172" spans="1:9" x14ac:dyDescent="0.25">
      <c r="A172" s="25" t="s">
        <v>9</v>
      </c>
      <c r="B172" s="52">
        <v>4169769</v>
      </c>
      <c r="C172" s="53">
        <v>4017528</v>
      </c>
      <c r="D172" s="53">
        <v>-152241</v>
      </c>
      <c r="E172" s="37">
        <v>-3.6510655626246918E-2</v>
      </c>
      <c r="F172" s="5"/>
      <c r="G172" s="30">
        <v>4017528</v>
      </c>
      <c r="H172" s="31">
        <v>-152241</v>
      </c>
      <c r="I172" s="37">
        <v>-3.6510655626246918E-2</v>
      </c>
    </row>
    <row r="173" spans="1:9" ht="15.75" thickBot="1" x14ac:dyDescent="0.3">
      <c r="A173" s="39" t="s">
        <v>37</v>
      </c>
      <c r="B173" s="55">
        <v>0</v>
      </c>
      <c r="C173" s="56">
        <v>0</v>
      </c>
      <c r="D173" s="56">
        <v>0</v>
      </c>
      <c r="E173" s="46">
        <v>0</v>
      </c>
      <c r="F173" s="5"/>
      <c r="G173" s="44">
        <v>0</v>
      </c>
      <c r="H173" s="45">
        <v>0</v>
      </c>
      <c r="I173" s="46">
        <v>0</v>
      </c>
    </row>
    <row r="174" spans="1:9" ht="15.75" thickBot="1" x14ac:dyDescent="0.3">
      <c r="A174" s="1"/>
      <c r="B174" s="2"/>
      <c r="C174" s="4"/>
      <c r="D174" s="4"/>
      <c r="E174" s="8"/>
      <c r="F174" s="5"/>
      <c r="G174" s="50"/>
      <c r="H174" s="50"/>
      <c r="I174" s="8"/>
    </row>
    <row r="175" spans="1:9" ht="15.75" thickBot="1" x14ac:dyDescent="0.3">
      <c r="A175" s="9" t="s">
        <v>14</v>
      </c>
      <c r="B175" s="51">
        <v>26591044</v>
      </c>
      <c r="C175" s="17">
        <v>26711736</v>
      </c>
      <c r="D175" s="17">
        <v>120692</v>
      </c>
      <c r="E175" s="18">
        <v>4.5388214167145901E-3</v>
      </c>
      <c r="F175" s="19"/>
      <c r="G175" s="51">
        <v>26926573</v>
      </c>
      <c r="H175" s="16">
        <v>335529</v>
      </c>
      <c r="I175" s="18">
        <v>1.2618120597295841E-2</v>
      </c>
    </row>
    <row r="176" spans="1:9" x14ac:dyDescent="0.25">
      <c r="A176" s="25" t="s">
        <v>7</v>
      </c>
      <c r="B176" s="52">
        <v>22254859</v>
      </c>
      <c r="C176" s="53">
        <v>22443750</v>
      </c>
      <c r="D176" s="53">
        <v>188891</v>
      </c>
      <c r="E176" s="32">
        <v>8.4876296003492998E-3</v>
      </c>
      <c r="F176" s="5"/>
      <c r="G176" s="52">
        <v>22663377</v>
      </c>
      <c r="H176" s="75">
        <v>408518</v>
      </c>
      <c r="I176" s="32">
        <v>1.83563508535372E-2</v>
      </c>
    </row>
    <row r="177" spans="1:9" x14ac:dyDescent="0.25">
      <c r="A177" s="25" t="s">
        <v>8</v>
      </c>
      <c r="B177" s="52">
        <v>3863236</v>
      </c>
      <c r="C177" s="53">
        <v>3817057</v>
      </c>
      <c r="D177" s="53">
        <v>-46179</v>
      </c>
      <c r="E177" s="37">
        <v>-1.1953450423427407E-2</v>
      </c>
      <c r="F177" s="5"/>
      <c r="G177" s="52">
        <v>3812267</v>
      </c>
      <c r="H177" s="75">
        <v>-50969</v>
      </c>
      <c r="I177" s="37">
        <v>-1.3193343611417992E-2</v>
      </c>
    </row>
    <row r="178" spans="1:9" x14ac:dyDescent="0.25">
      <c r="A178" s="25" t="s">
        <v>9</v>
      </c>
      <c r="B178" s="52">
        <v>472949</v>
      </c>
      <c r="C178" s="53">
        <v>450929</v>
      </c>
      <c r="D178" s="53">
        <v>-22020</v>
      </c>
      <c r="E178" s="37">
        <v>-4.6558931301260813E-2</v>
      </c>
      <c r="F178" s="5"/>
      <c r="G178" s="52">
        <v>450929</v>
      </c>
      <c r="H178" s="75">
        <v>-22020</v>
      </c>
      <c r="I178" s="37">
        <v>-4.6558931301260813E-2</v>
      </c>
    </row>
    <row r="179" spans="1:9" ht="15.75" thickBot="1" x14ac:dyDescent="0.3">
      <c r="A179" s="39" t="s">
        <v>37</v>
      </c>
      <c r="B179" s="55">
        <v>0</v>
      </c>
      <c r="C179" s="56">
        <v>0</v>
      </c>
      <c r="D179" s="56">
        <v>0</v>
      </c>
      <c r="E179" s="46">
        <v>0</v>
      </c>
      <c r="F179" s="5"/>
      <c r="G179" s="55">
        <v>0</v>
      </c>
      <c r="H179" s="79">
        <v>0</v>
      </c>
      <c r="I179" s="46">
        <v>0</v>
      </c>
    </row>
    <row r="180" spans="1:9" ht="15.75" thickBot="1" x14ac:dyDescent="0.3">
      <c r="A180" s="1"/>
      <c r="B180" s="2"/>
      <c r="C180" s="4"/>
      <c r="D180" s="4"/>
      <c r="E180" s="8"/>
      <c r="F180" s="5"/>
      <c r="G180" s="2"/>
      <c r="H180" s="2"/>
      <c r="I180" s="8"/>
    </row>
    <row r="181" spans="1:9" ht="15.75" thickBot="1" x14ac:dyDescent="0.3">
      <c r="A181" s="9" t="s">
        <v>15</v>
      </c>
      <c r="B181" s="51">
        <v>22019008</v>
      </c>
      <c r="C181" s="17">
        <v>21835070</v>
      </c>
      <c r="D181" s="17">
        <v>-183938</v>
      </c>
      <c r="E181" s="68">
        <v>-8.3536006708385766E-3</v>
      </c>
      <c r="F181" s="19"/>
      <c r="G181" s="51">
        <v>21975438</v>
      </c>
      <c r="H181" s="16">
        <v>-43570</v>
      </c>
      <c r="I181" s="68">
        <v>-1.9787449098524331E-3</v>
      </c>
    </row>
    <row r="182" spans="1:9" x14ac:dyDescent="0.25">
      <c r="A182" s="25" t="s">
        <v>7</v>
      </c>
      <c r="B182" s="52">
        <v>19093240</v>
      </c>
      <c r="C182" s="53">
        <v>18957216</v>
      </c>
      <c r="D182" s="53">
        <v>-136024</v>
      </c>
      <c r="E182" s="37">
        <v>-7.1241968361577188E-3</v>
      </c>
      <c r="F182" s="5"/>
      <c r="G182" s="52">
        <v>19099629</v>
      </c>
      <c r="H182" s="75">
        <v>6389</v>
      </c>
      <c r="I182" s="32">
        <v>3.3462104912524012E-4</v>
      </c>
    </row>
    <row r="183" spans="1:9" x14ac:dyDescent="0.25">
      <c r="A183" s="25" t="s">
        <v>8</v>
      </c>
      <c r="B183" s="52">
        <v>2491336</v>
      </c>
      <c r="C183" s="53">
        <v>2461714</v>
      </c>
      <c r="D183" s="53">
        <v>-29622</v>
      </c>
      <c r="E183" s="37">
        <v>-1.189000600481027E-2</v>
      </c>
      <c r="F183" s="5"/>
      <c r="G183" s="52">
        <v>2459669</v>
      </c>
      <c r="H183" s="75">
        <v>-31667</v>
      </c>
      <c r="I183" s="37">
        <v>-1.271085072427003E-2</v>
      </c>
    </row>
    <row r="184" spans="1:9" x14ac:dyDescent="0.25">
      <c r="A184" s="25" t="s">
        <v>9</v>
      </c>
      <c r="B184" s="52">
        <v>434432</v>
      </c>
      <c r="C184" s="53">
        <v>416140</v>
      </c>
      <c r="D184" s="53">
        <v>-18292</v>
      </c>
      <c r="E184" s="37">
        <v>-4.2105553918680025E-2</v>
      </c>
      <c r="F184" s="5"/>
      <c r="G184" s="52">
        <v>416140</v>
      </c>
      <c r="H184" s="75">
        <v>-18292</v>
      </c>
      <c r="I184" s="37">
        <v>-4.2105553918680025E-2</v>
      </c>
    </row>
    <row r="185" spans="1:9" ht="15.75" thickBot="1" x14ac:dyDescent="0.3">
      <c r="A185" s="39" t="s">
        <v>37</v>
      </c>
      <c r="B185" s="55">
        <v>0</v>
      </c>
      <c r="C185" s="56">
        <v>0</v>
      </c>
      <c r="D185" s="56">
        <v>0</v>
      </c>
      <c r="E185" s="46">
        <v>0</v>
      </c>
      <c r="F185" s="5"/>
      <c r="G185" s="55">
        <v>0</v>
      </c>
      <c r="H185" s="79">
        <v>0</v>
      </c>
      <c r="I185" s="46">
        <v>0</v>
      </c>
    </row>
    <row r="186" spans="1:9" ht="15.75" thickBot="1" x14ac:dyDescent="0.3">
      <c r="A186" s="1"/>
      <c r="B186" s="2"/>
      <c r="C186" s="4"/>
      <c r="D186" s="4"/>
      <c r="E186" s="8"/>
      <c r="F186" s="5"/>
      <c r="G186" s="2"/>
      <c r="H186" s="2"/>
      <c r="I186" s="8"/>
    </row>
    <row r="187" spans="1:9" ht="15.75" thickBot="1" x14ac:dyDescent="0.3">
      <c r="A187" s="9" t="s">
        <v>16</v>
      </c>
      <c r="B187" s="51">
        <v>115900900</v>
      </c>
      <c r="C187" s="17">
        <v>127426700.20999999</v>
      </c>
      <c r="D187" s="17">
        <v>11525800.209999993</v>
      </c>
      <c r="E187" s="18">
        <v>9.9445303789703038E-2</v>
      </c>
      <c r="F187" s="19"/>
      <c r="G187" s="51">
        <v>128630644.84209999</v>
      </c>
      <c r="H187" s="16">
        <v>12729744.842099994</v>
      </c>
      <c r="I187" s="18">
        <v>0.1098330111509056</v>
      </c>
    </row>
    <row r="188" spans="1:9" x14ac:dyDescent="0.25">
      <c r="A188" s="25" t="s">
        <v>7</v>
      </c>
      <c r="B188" s="52">
        <v>112414221</v>
      </c>
      <c r="C188" s="53">
        <v>113538363.20999999</v>
      </c>
      <c r="D188" s="53">
        <v>1124142.2099999934</v>
      </c>
      <c r="E188" s="32">
        <v>9.9999999999999412E-3</v>
      </c>
      <c r="F188" s="5"/>
      <c r="G188" s="52">
        <v>114673746.84209999</v>
      </c>
      <c r="H188" s="75">
        <v>2259525.8420999944</v>
      </c>
      <c r="I188" s="32">
        <v>2.0099999999999951E-2</v>
      </c>
    </row>
    <row r="189" spans="1:9" x14ac:dyDescent="0.25">
      <c r="A189" s="25" t="s">
        <v>8</v>
      </c>
      <c r="B189" s="52">
        <v>3486679</v>
      </c>
      <c r="C189" s="53">
        <v>13888337</v>
      </c>
      <c r="D189" s="53">
        <v>10401658</v>
      </c>
      <c r="E189" s="32">
        <v>2.9832565601823395</v>
      </c>
      <c r="F189" s="5"/>
      <c r="G189" s="52">
        <v>13956898</v>
      </c>
      <c r="H189" s="75">
        <v>10470219</v>
      </c>
      <c r="I189" s="32">
        <v>3.0029202573566423</v>
      </c>
    </row>
    <row r="190" spans="1:9" x14ac:dyDescent="0.25">
      <c r="A190" s="25" t="s">
        <v>9</v>
      </c>
      <c r="B190" s="52">
        <v>0</v>
      </c>
      <c r="C190" s="53">
        <v>0</v>
      </c>
      <c r="D190" s="53">
        <v>0</v>
      </c>
      <c r="E190" s="32">
        <v>0</v>
      </c>
      <c r="F190" s="5"/>
      <c r="G190" s="52">
        <v>0</v>
      </c>
      <c r="H190" s="75">
        <v>0</v>
      </c>
      <c r="I190" s="32">
        <v>0</v>
      </c>
    </row>
    <row r="191" spans="1:9" ht="15.75" thickBot="1" x14ac:dyDescent="0.3">
      <c r="A191" s="39" t="s">
        <v>37</v>
      </c>
      <c r="B191" s="55">
        <v>0</v>
      </c>
      <c r="C191" s="56">
        <v>0</v>
      </c>
      <c r="D191" s="56">
        <v>0</v>
      </c>
      <c r="E191" s="46">
        <v>0</v>
      </c>
      <c r="F191" s="5"/>
      <c r="G191" s="55">
        <v>0</v>
      </c>
      <c r="H191" s="79">
        <v>0</v>
      </c>
      <c r="I191" s="46">
        <v>0</v>
      </c>
    </row>
    <row r="192" spans="1:9" ht="15.75" thickBot="1" x14ac:dyDescent="0.3">
      <c r="A192" s="1"/>
      <c r="B192" s="2"/>
      <c r="C192" s="4"/>
      <c r="D192" s="4"/>
      <c r="E192" s="8"/>
      <c r="F192" s="5"/>
      <c r="G192" s="2"/>
      <c r="H192" s="2"/>
      <c r="I192" s="8"/>
    </row>
    <row r="193" spans="1:9" ht="15.75" thickBot="1" x14ac:dyDescent="0.3">
      <c r="A193" s="9" t="s">
        <v>17</v>
      </c>
      <c r="B193" s="51">
        <v>0</v>
      </c>
      <c r="C193" s="16">
        <v>0</v>
      </c>
      <c r="D193" s="16">
        <v>0</v>
      </c>
      <c r="E193" s="18">
        <v>0</v>
      </c>
      <c r="F193" s="19"/>
      <c r="G193" s="51">
        <v>0</v>
      </c>
      <c r="H193" s="16">
        <v>0</v>
      </c>
      <c r="I193" s="18">
        <v>0</v>
      </c>
    </row>
    <row r="194" spans="1:9" x14ac:dyDescent="0.25">
      <c r="A194" s="25" t="s">
        <v>8</v>
      </c>
      <c r="B194" s="52">
        <v>0</v>
      </c>
      <c r="C194" s="75">
        <v>0</v>
      </c>
      <c r="D194" s="75">
        <v>0</v>
      </c>
      <c r="E194" s="32">
        <v>0</v>
      </c>
      <c r="F194" s="5"/>
      <c r="G194" s="52">
        <v>0</v>
      </c>
      <c r="H194" s="75">
        <v>0</v>
      </c>
      <c r="I194" s="32">
        <v>0</v>
      </c>
    </row>
    <row r="195" spans="1:9" ht="15.75" thickBot="1" x14ac:dyDescent="0.3">
      <c r="A195" s="39" t="s">
        <v>37</v>
      </c>
      <c r="B195" s="55">
        <v>0</v>
      </c>
      <c r="C195" s="79">
        <v>0</v>
      </c>
      <c r="D195" s="79">
        <v>0</v>
      </c>
      <c r="E195" s="46">
        <v>0</v>
      </c>
      <c r="F195" s="5"/>
      <c r="G195" s="55">
        <v>0</v>
      </c>
      <c r="H195" s="79">
        <v>0</v>
      </c>
      <c r="I195" s="46">
        <v>0</v>
      </c>
    </row>
    <row r="196" spans="1:9" ht="15.75" thickBot="1" x14ac:dyDescent="0.3">
      <c r="A196" s="1"/>
      <c r="B196" s="2"/>
      <c r="C196" s="4"/>
      <c r="D196" s="4"/>
      <c r="E196" s="8"/>
      <c r="F196" s="5"/>
      <c r="G196" s="2"/>
      <c r="H196" s="2"/>
      <c r="I196" s="8"/>
    </row>
    <row r="197" spans="1:9" ht="15.75" thickBot="1" x14ac:dyDescent="0.3">
      <c r="A197" s="9" t="s">
        <v>18</v>
      </c>
      <c r="B197" s="83">
        <v>546849225</v>
      </c>
      <c r="C197" s="84">
        <v>551566753.21000004</v>
      </c>
      <c r="D197" s="84">
        <v>4717528.2100000381</v>
      </c>
      <c r="E197" s="85">
        <v>8.6267438890491946E-3</v>
      </c>
      <c r="F197" s="19"/>
      <c r="G197" s="51">
        <v>558034743.84210002</v>
      </c>
      <c r="H197" s="16">
        <v>11185518.842100024</v>
      </c>
      <c r="I197" s="18">
        <v>2.0454484217473333E-2</v>
      </c>
    </row>
    <row r="198" spans="1:9" x14ac:dyDescent="0.25">
      <c r="A198" s="25" t="s">
        <v>7</v>
      </c>
      <c r="B198" s="52">
        <v>472292638</v>
      </c>
      <c r="C198" s="53">
        <v>486349991.20999998</v>
      </c>
      <c r="D198" s="53">
        <v>14057353.209999979</v>
      </c>
      <c r="E198" s="32">
        <v>2.9764074387286933E-2</v>
      </c>
      <c r="F198" s="5"/>
      <c r="G198" s="52">
        <v>492561388.84210002</v>
      </c>
      <c r="H198" s="75">
        <v>20268750.842100024</v>
      </c>
      <c r="I198" s="32">
        <v>4.2915661205161583E-2</v>
      </c>
    </row>
    <row r="199" spans="1:9" x14ac:dyDescent="0.25">
      <c r="A199" s="25" t="s">
        <v>8</v>
      </c>
      <c r="B199" s="52">
        <v>52910480</v>
      </c>
      <c r="C199" s="53">
        <v>46465070</v>
      </c>
      <c r="D199" s="53">
        <v>-6445410</v>
      </c>
      <c r="E199" s="37">
        <v>-0.12181726569103134</v>
      </c>
      <c r="F199" s="5"/>
      <c r="G199" s="52">
        <v>46652274</v>
      </c>
      <c r="H199" s="75">
        <v>-6258206</v>
      </c>
      <c r="I199" s="37">
        <v>-0.11827913865079281</v>
      </c>
    </row>
    <row r="200" spans="1:9" x14ac:dyDescent="0.25">
      <c r="A200" s="25" t="s">
        <v>9</v>
      </c>
      <c r="B200" s="52">
        <v>11456299</v>
      </c>
      <c r="C200" s="53">
        <v>11069791</v>
      </c>
      <c r="D200" s="53">
        <v>-386508</v>
      </c>
      <c r="E200" s="37">
        <v>-3.3737597107058745E-2</v>
      </c>
      <c r="F200" s="5"/>
      <c r="G200" s="52">
        <v>11069791</v>
      </c>
      <c r="H200" s="75">
        <v>-386508</v>
      </c>
      <c r="I200" s="37">
        <v>-3.3737597107058745E-2</v>
      </c>
    </row>
    <row r="201" spans="1:9" x14ac:dyDescent="0.25">
      <c r="A201" s="25" t="s">
        <v>19</v>
      </c>
      <c r="B201" s="52">
        <v>10189808</v>
      </c>
      <c r="C201" s="53">
        <v>7681901</v>
      </c>
      <c r="D201" s="53">
        <v>-2507907</v>
      </c>
      <c r="E201" s="37">
        <v>-0.24611916142090215</v>
      </c>
      <c r="F201" s="5"/>
      <c r="G201" s="52">
        <v>7751290</v>
      </c>
      <c r="H201" s="75">
        <v>-2438518</v>
      </c>
      <c r="I201" s="37">
        <v>-0.2393095139771034</v>
      </c>
    </row>
    <row r="202" spans="1:9" ht="15.75" thickBot="1" x14ac:dyDescent="0.3">
      <c r="A202" s="39" t="s">
        <v>37</v>
      </c>
      <c r="B202" s="55">
        <v>0</v>
      </c>
      <c r="C202" s="56">
        <v>0</v>
      </c>
      <c r="D202" s="56">
        <v>0</v>
      </c>
      <c r="E202" s="46">
        <v>0</v>
      </c>
      <c r="F202" s="5"/>
      <c r="G202" s="55">
        <v>0</v>
      </c>
      <c r="H202" s="79">
        <v>0</v>
      </c>
      <c r="I202" s="46">
        <v>0</v>
      </c>
    </row>
    <row r="203" spans="1:9" ht="15.75" thickBot="1" x14ac:dyDescent="0.3">
      <c r="A203" s="1"/>
      <c r="B203" s="2"/>
      <c r="C203" s="4"/>
      <c r="D203" s="4"/>
      <c r="E203" s="8"/>
      <c r="F203" s="5"/>
      <c r="G203" s="2"/>
      <c r="H203" s="2"/>
      <c r="I203" s="8"/>
    </row>
    <row r="204" spans="1:9" ht="15.75" thickBot="1" x14ac:dyDescent="0.3">
      <c r="A204" s="9" t="s">
        <v>20</v>
      </c>
      <c r="B204" s="51">
        <v>273122895</v>
      </c>
      <c r="C204" s="17">
        <v>263931284</v>
      </c>
      <c r="D204" s="17">
        <v>-9191611</v>
      </c>
      <c r="E204" s="68">
        <v>-3.3653755024821333E-2</v>
      </c>
      <c r="F204" s="19"/>
      <c r="G204" s="51">
        <v>262938242</v>
      </c>
      <c r="H204" s="16">
        <v>-10184653</v>
      </c>
      <c r="I204" s="68">
        <v>-3.7289634763134745E-2</v>
      </c>
    </row>
    <row r="205" spans="1:9" x14ac:dyDescent="0.25">
      <c r="A205" s="25" t="s">
        <v>7</v>
      </c>
      <c r="B205" s="52">
        <v>244792248</v>
      </c>
      <c r="C205" s="53">
        <v>235393107</v>
      </c>
      <c r="D205" s="53">
        <v>-9399141</v>
      </c>
      <c r="E205" s="37">
        <v>-3.8396399709520211E-2</v>
      </c>
      <c r="F205" s="5"/>
      <c r="G205" s="52">
        <v>236037679</v>
      </c>
      <c r="H205" s="75">
        <v>-8754569</v>
      </c>
      <c r="I205" s="37">
        <v>-3.5763260771231611E-2</v>
      </c>
    </row>
    <row r="206" spans="1:9" x14ac:dyDescent="0.25">
      <c r="A206" s="25" t="s">
        <v>8</v>
      </c>
      <c r="B206" s="52">
        <v>20821980</v>
      </c>
      <c r="C206" s="53">
        <v>20814754</v>
      </c>
      <c r="D206" s="53">
        <v>-7226</v>
      </c>
      <c r="E206" s="37">
        <v>-3.4703712134965072E-4</v>
      </c>
      <c r="F206" s="5"/>
      <c r="G206" s="52">
        <v>19177140</v>
      </c>
      <c r="H206" s="75">
        <v>-1644840</v>
      </c>
      <c r="I206" s="37">
        <v>-7.8995369316462699E-2</v>
      </c>
    </row>
    <row r="207" spans="1:9" x14ac:dyDescent="0.25">
      <c r="A207" s="25" t="s">
        <v>9</v>
      </c>
      <c r="B207" s="52">
        <v>7508667</v>
      </c>
      <c r="C207" s="53">
        <v>7723423</v>
      </c>
      <c r="D207" s="53">
        <v>214756</v>
      </c>
      <c r="E207" s="32">
        <v>2.8601081923063043E-2</v>
      </c>
      <c r="F207" s="5"/>
      <c r="G207" s="52">
        <v>7723423</v>
      </c>
      <c r="H207" s="75">
        <v>214756</v>
      </c>
      <c r="I207" s="32">
        <v>2.8601081923063043E-2</v>
      </c>
    </row>
    <row r="208" spans="1:9" ht="15.75" thickBot="1" x14ac:dyDescent="0.3">
      <c r="A208" s="39" t="s">
        <v>37</v>
      </c>
      <c r="B208" s="55">
        <v>0</v>
      </c>
      <c r="C208" s="56">
        <v>0</v>
      </c>
      <c r="D208" s="56">
        <v>0</v>
      </c>
      <c r="E208" s="46">
        <v>0</v>
      </c>
      <c r="F208" s="5"/>
      <c r="G208" s="55">
        <v>0</v>
      </c>
      <c r="H208" s="79">
        <v>0</v>
      </c>
      <c r="I208" s="46">
        <v>0</v>
      </c>
    </row>
    <row r="209" spans="1:9" ht="15.75" thickBot="1" x14ac:dyDescent="0.3">
      <c r="A209" s="1"/>
      <c r="B209" s="2"/>
      <c r="C209" s="4"/>
      <c r="D209" s="4"/>
      <c r="E209" s="8"/>
      <c r="F209" s="5"/>
      <c r="G209" s="2"/>
      <c r="H209" s="2"/>
      <c r="I209" s="8"/>
    </row>
    <row r="210" spans="1:9" ht="15.75" thickBot="1" x14ac:dyDescent="0.3">
      <c r="A210" s="9" t="s">
        <v>21</v>
      </c>
      <c r="B210" s="51">
        <v>29973740</v>
      </c>
      <c r="C210" s="17">
        <v>29781046</v>
      </c>
      <c r="D210" s="17">
        <v>-192694</v>
      </c>
      <c r="E210" s="68">
        <v>-6.4287606418151353E-3</v>
      </c>
      <c r="F210" s="19"/>
      <c r="G210" s="51">
        <v>29087257</v>
      </c>
      <c r="H210" s="16">
        <v>-886483</v>
      </c>
      <c r="I210" s="68">
        <v>-2.9575321598172267E-2</v>
      </c>
    </row>
    <row r="211" spans="1:9" x14ac:dyDescent="0.25">
      <c r="A211" s="86" t="s">
        <v>7</v>
      </c>
      <c r="B211" s="52">
        <v>27843362</v>
      </c>
      <c r="C211" s="53">
        <v>27657324</v>
      </c>
      <c r="D211" s="53">
        <v>-186038</v>
      </c>
      <c r="E211" s="37">
        <v>-6.6815925461874903E-3</v>
      </c>
      <c r="F211" s="5"/>
      <c r="G211" s="52">
        <v>27866941</v>
      </c>
      <c r="H211" s="75">
        <v>23579</v>
      </c>
      <c r="I211" s="32">
        <v>8.468445728644407E-4</v>
      </c>
    </row>
    <row r="212" spans="1:9" x14ac:dyDescent="0.25">
      <c r="A212" s="25" t="s">
        <v>8</v>
      </c>
      <c r="B212" s="52">
        <v>1478484</v>
      </c>
      <c r="C212" s="53">
        <v>1477771</v>
      </c>
      <c r="D212" s="53">
        <v>-713</v>
      </c>
      <c r="E212" s="37">
        <v>-4.8225073791802956E-4</v>
      </c>
      <c r="F212" s="5"/>
      <c r="G212" s="52">
        <v>574365</v>
      </c>
      <c r="H212" s="75">
        <v>-904119</v>
      </c>
      <c r="I212" s="37">
        <v>-0.61151760857743476</v>
      </c>
    </row>
    <row r="213" spans="1:9" x14ac:dyDescent="0.25">
      <c r="A213" s="25" t="s">
        <v>9</v>
      </c>
      <c r="B213" s="52">
        <v>651894</v>
      </c>
      <c r="C213" s="53">
        <v>645951</v>
      </c>
      <c r="D213" s="53">
        <v>-5943</v>
      </c>
      <c r="E213" s="37">
        <v>-9.116512807296891E-3</v>
      </c>
      <c r="F213" s="5"/>
      <c r="G213" s="52">
        <v>645951</v>
      </c>
      <c r="H213" s="75">
        <v>-5943</v>
      </c>
      <c r="I213" s="37">
        <v>-9.116512807296891E-3</v>
      </c>
    </row>
    <row r="214" spans="1:9" ht="15.75" thickBot="1" x14ac:dyDescent="0.3">
      <c r="A214" s="39" t="s">
        <v>37</v>
      </c>
      <c r="B214" s="55">
        <v>0</v>
      </c>
      <c r="C214" s="56">
        <v>0</v>
      </c>
      <c r="D214" s="56">
        <v>0</v>
      </c>
      <c r="E214" s="46">
        <v>0</v>
      </c>
      <c r="F214" s="5"/>
      <c r="G214" s="55">
        <v>0</v>
      </c>
      <c r="H214" s="79">
        <v>0</v>
      </c>
      <c r="I214" s="46">
        <v>0</v>
      </c>
    </row>
    <row r="215" spans="1:9" ht="15.75" thickBot="1" x14ac:dyDescent="0.3">
      <c r="A215" s="1"/>
      <c r="B215" s="2"/>
      <c r="C215" s="4"/>
      <c r="D215" s="4"/>
      <c r="E215" s="8"/>
      <c r="F215" s="5"/>
      <c r="G215" s="2"/>
      <c r="H215" s="2"/>
      <c r="I215" s="8"/>
    </row>
    <row r="216" spans="1:9" ht="15.75" thickBot="1" x14ac:dyDescent="0.3">
      <c r="A216" s="9" t="s">
        <v>22</v>
      </c>
      <c r="B216" s="51">
        <v>15716113</v>
      </c>
      <c r="C216" s="17">
        <v>15323418</v>
      </c>
      <c r="D216" s="17">
        <v>-392695</v>
      </c>
      <c r="E216" s="68">
        <v>-2.4986776310401942E-2</v>
      </c>
      <c r="F216" s="19"/>
      <c r="G216" s="51">
        <v>15444916</v>
      </c>
      <c r="H216" s="16">
        <v>-271197</v>
      </c>
      <c r="I216" s="68">
        <v>-1.725598435185596E-2</v>
      </c>
    </row>
    <row r="217" spans="1:9" x14ac:dyDescent="0.25">
      <c r="A217" s="25" t="s">
        <v>7</v>
      </c>
      <c r="B217" s="52">
        <v>13453989</v>
      </c>
      <c r="C217" s="53">
        <v>13518422</v>
      </c>
      <c r="D217" s="53">
        <v>64433</v>
      </c>
      <c r="E217" s="32">
        <v>4.7891372588456851E-3</v>
      </c>
      <c r="F217" s="5"/>
      <c r="G217" s="52">
        <v>13643545</v>
      </c>
      <c r="H217" s="75">
        <v>189556</v>
      </c>
      <c r="I217" s="32">
        <v>1.4089204324457229E-2</v>
      </c>
    </row>
    <row r="218" spans="1:9" x14ac:dyDescent="0.25">
      <c r="A218" s="25" t="s">
        <v>8</v>
      </c>
      <c r="B218" s="52">
        <v>2024537</v>
      </c>
      <c r="C218" s="53">
        <v>1579307</v>
      </c>
      <c r="D218" s="53">
        <v>-445230</v>
      </c>
      <c r="E218" s="37">
        <v>-0.21991694891226982</v>
      </c>
      <c r="F218" s="5"/>
      <c r="G218" s="52">
        <v>1575682</v>
      </c>
      <c r="H218" s="75">
        <v>-448855</v>
      </c>
      <c r="I218" s="37">
        <v>-0.22170748176002711</v>
      </c>
    </row>
    <row r="219" spans="1:9" x14ac:dyDescent="0.25">
      <c r="A219" s="25" t="s">
        <v>9</v>
      </c>
      <c r="B219" s="52">
        <v>237587</v>
      </c>
      <c r="C219" s="53">
        <v>225689</v>
      </c>
      <c r="D219" s="53">
        <v>-11898</v>
      </c>
      <c r="E219" s="37">
        <v>-5.0078497560893484E-2</v>
      </c>
      <c r="F219" s="5"/>
      <c r="G219" s="52">
        <v>225689</v>
      </c>
      <c r="H219" s="75">
        <v>-11898</v>
      </c>
      <c r="I219" s="37">
        <v>-5.0078497560893484E-2</v>
      </c>
    </row>
    <row r="220" spans="1:9" ht="15.75" thickBot="1" x14ac:dyDescent="0.3">
      <c r="A220" s="39" t="s">
        <v>37</v>
      </c>
      <c r="B220" s="55">
        <v>0</v>
      </c>
      <c r="C220" s="56">
        <v>0</v>
      </c>
      <c r="D220" s="56">
        <v>0</v>
      </c>
      <c r="E220" s="46">
        <v>0</v>
      </c>
      <c r="F220" s="5"/>
      <c r="G220" s="55">
        <v>0</v>
      </c>
      <c r="H220" s="79">
        <v>0</v>
      </c>
      <c r="I220" s="46">
        <v>0</v>
      </c>
    </row>
    <row r="221" spans="1:9" ht="15.75" thickBot="1" x14ac:dyDescent="0.3">
      <c r="A221" s="1"/>
      <c r="B221" s="2"/>
      <c r="C221" s="4"/>
      <c r="D221" s="4"/>
      <c r="E221" s="8"/>
      <c r="F221" s="5"/>
      <c r="G221" s="2"/>
      <c r="H221" s="2"/>
      <c r="I221" s="8"/>
    </row>
    <row r="222" spans="1:9" ht="15.75" thickBot="1" x14ac:dyDescent="0.3">
      <c r="A222" s="9" t="s">
        <v>23</v>
      </c>
      <c r="B222" s="51">
        <v>47198015</v>
      </c>
      <c r="C222" s="17">
        <v>46944092</v>
      </c>
      <c r="D222" s="17">
        <v>-253923</v>
      </c>
      <c r="E222" s="68">
        <v>-5.3799508305592937E-3</v>
      </c>
      <c r="F222" s="19"/>
      <c r="G222" s="51">
        <v>46196184</v>
      </c>
      <c r="H222" s="16">
        <v>-1001831</v>
      </c>
      <c r="I222" s="68">
        <v>-2.1226125717363327E-2</v>
      </c>
    </row>
    <row r="223" spans="1:9" x14ac:dyDescent="0.25">
      <c r="A223" s="25" t="s">
        <v>7</v>
      </c>
      <c r="B223" s="52">
        <v>41018966</v>
      </c>
      <c r="C223" s="53">
        <v>40751678</v>
      </c>
      <c r="D223" s="53">
        <v>-267288</v>
      </c>
      <c r="E223" s="37">
        <v>-6.5162052110236028E-3</v>
      </c>
      <c r="F223" s="5"/>
      <c r="G223" s="52">
        <v>41061523</v>
      </c>
      <c r="H223" s="75">
        <v>42557</v>
      </c>
      <c r="I223" s="32">
        <v>1.0374956794376533E-3</v>
      </c>
    </row>
    <row r="224" spans="1:9" x14ac:dyDescent="0.25">
      <c r="A224" s="25" t="s">
        <v>8</v>
      </c>
      <c r="B224" s="52">
        <v>5312223</v>
      </c>
      <c r="C224" s="53">
        <v>5310600</v>
      </c>
      <c r="D224" s="53">
        <v>-1623</v>
      </c>
      <c r="E224" s="37">
        <v>-3.0552181261968861E-4</v>
      </c>
      <c r="F224" s="5"/>
      <c r="G224" s="52">
        <v>4252847</v>
      </c>
      <c r="H224" s="75">
        <v>-1059376</v>
      </c>
      <c r="I224" s="37">
        <v>-0.19942235105717512</v>
      </c>
    </row>
    <row r="225" spans="1:9" x14ac:dyDescent="0.25">
      <c r="A225" s="25" t="s">
        <v>9</v>
      </c>
      <c r="B225" s="52">
        <v>866826</v>
      </c>
      <c r="C225" s="53">
        <v>881814</v>
      </c>
      <c r="D225" s="53">
        <v>14988</v>
      </c>
      <c r="E225" s="32">
        <v>1.7290667331159887E-2</v>
      </c>
      <c r="F225" s="5"/>
      <c r="G225" s="52">
        <v>881814</v>
      </c>
      <c r="H225" s="75">
        <v>14988</v>
      </c>
      <c r="I225" s="32">
        <v>1.7290667331159887E-2</v>
      </c>
    </row>
    <row r="226" spans="1:9" ht="15.75" thickBot="1" x14ac:dyDescent="0.3">
      <c r="A226" s="39" t="s">
        <v>37</v>
      </c>
      <c r="B226" s="55">
        <v>0</v>
      </c>
      <c r="C226" s="56">
        <v>0</v>
      </c>
      <c r="D226" s="56">
        <v>0</v>
      </c>
      <c r="E226" s="46">
        <v>0</v>
      </c>
      <c r="F226" s="5"/>
      <c r="G226" s="55">
        <v>0</v>
      </c>
      <c r="H226" s="79">
        <v>0</v>
      </c>
      <c r="I226" s="46">
        <v>0</v>
      </c>
    </row>
    <row r="227" spans="1:9" ht="15.75" thickBot="1" x14ac:dyDescent="0.3">
      <c r="A227" s="1"/>
      <c r="B227" s="2"/>
      <c r="C227" s="4"/>
      <c r="D227" s="4"/>
      <c r="E227" s="8"/>
      <c r="F227" s="5"/>
      <c r="G227" s="2"/>
      <c r="H227" s="2"/>
      <c r="I227" s="8"/>
    </row>
    <row r="228" spans="1:9" ht="15.75" thickBot="1" x14ac:dyDescent="0.3">
      <c r="A228" s="9" t="s">
        <v>24</v>
      </c>
      <c r="B228" s="51">
        <v>0</v>
      </c>
      <c r="C228" s="17">
        <v>0</v>
      </c>
      <c r="D228" s="17">
        <v>0</v>
      </c>
      <c r="E228" s="18">
        <v>0</v>
      </c>
      <c r="F228" s="19"/>
      <c r="G228" s="51">
        <v>0</v>
      </c>
      <c r="H228" s="16">
        <v>0</v>
      </c>
      <c r="I228" s="18">
        <v>0</v>
      </c>
    </row>
    <row r="229" spans="1:9" x14ac:dyDescent="0.25">
      <c r="A229" s="25" t="s">
        <v>8</v>
      </c>
      <c r="B229" s="52">
        <v>0</v>
      </c>
      <c r="C229" s="53">
        <v>0</v>
      </c>
      <c r="D229" s="53">
        <v>0</v>
      </c>
      <c r="E229" s="32">
        <v>0</v>
      </c>
      <c r="F229" s="5"/>
      <c r="G229" s="52">
        <v>0</v>
      </c>
      <c r="H229" s="75">
        <v>0</v>
      </c>
      <c r="I229" s="32">
        <v>0</v>
      </c>
    </row>
    <row r="230" spans="1:9" ht="15.75" thickBot="1" x14ac:dyDescent="0.3">
      <c r="A230" s="39" t="s">
        <v>37</v>
      </c>
      <c r="B230" s="55">
        <v>0</v>
      </c>
      <c r="C230" s="56">
        <v>0</v>
      </c>
      <c r="D230" s="56">
        <v>0</v>
      </c>
      <c r="E230" s="46">
        <v>0</v>
      </c>
      <c r="F230" s="5"/>
      <c r="G230" s="55">
        <v>0</v>
      </c>
      <c r="H230" s="79">
        <v>0</v>
      </c>
      <c r="I230" s="46">
        <v>0</v>
      </c>
    </row>
    <row r="231" spans="1:9" ht="15.75" thickBot="1" x14ac:dyDescent="0.3">
      <c r="A231" s="1"/>
      <c r="B231" s="2"/>
      <c r="C231" s="4"/>
      <c r="D231" s="4"/>
      <c r="E231" s="8"/>
      <c r="F231" s="5"/>
      <c r="G231" s="2"/>
      <c r="H231" s="2"/>
      <c r="I231" s="8"/>
    </row>
    <row r="232" spans="1:9" ht="15.75" thickBot="1" x14ac:dyDescent="0.3">
      <c r="A232" s="9" t="s">
        <v>25</v>
      </c>
      <c r="B232" s="51">
        <v>397954078</v>
      </c>
      <c r="C232" s="17">
        <v>388389676</v>
      </c>
      <c r="D232" s="17">
        <v>-9564402</v>
      </c>
      <c r="E232" s="68">
        <v>-2.4033933885205718E-2</v>
      </c>
      <c r="F232" s="19"/>
      <c r="G232" s="51">
        <v>386144873</v>
      </c>
      <c r="H232" s="16">
        <v>-11809205</v>
      </c>
      <c r="I232" s="68">
        <v>-2.967479328104787E-2</v>
      </c>
    </row>
    <row r="233" spans="1:9" x14ac:dyDescent="0.25">
      <c r="A233" s="25" t="s">
        <v>7</v>
      </c>
      <c r="B233" s="52">
        <v>327108565</v>
      </c>
      <c r="C233" s="53">
        <v>317320531</v>
      </c>
      <c r="D233" s="53">
        <v>-9788034</v>
      </c>
      <c r="E233" s="37">
        <v>-2.992289119668878E-2</v>
      </c>
      <c r="F233" s="5"/>
      <c r="G233" s="52">
        <v>318609688</v>
      </c>
      <c r="H233" s="75">
        <v>-8498877</v>
      </c>
      <c r="I233" s="37">
        <v>-2.5981823496428472E-2</v>
      </c>
    </row>
    <row r="234" spans="1:9" x14ac:dyDescent="0.25">
      <c r="A234" s="25" t="s">
        <v>8</v>
      </c>
      <c r="B234" s="52">
        <v>29637224</v>
      </c>
      <c r="C234" s="53">
        <v>29182432</v>
      </c>
      <c r="D234" s="53">
        <v>-454792</v>
      </c>
      <c r="E234" s="37">
        <v>-1.5345296846965154E-2</v>
      </c>
      <c r="F234" s="5"/>
      <c r="G234" s="52">
        <v>25580034</v>
      </c>
      <c r="H234" s="75">
        <v>-4057190</v>
      </c>
      <c r="I234" s="37">
        <v>-0.1368950749233464</v>
      </c>
    </row>
    <row r="235" spans="1:9" x14ac:dyDescent="0.25">
      <c r="A235" s="25" t="s">
        <v>9</v>
      </c>
      <c r="B235" s="52">
        <v>9264974</v>
      </c>
      <c r="C235" s="53">
        <v>9476877</v>
      </c>
      <c r="D235" s="53">
        <v>211903</v>
      </c>
      <c r="E235" s="32">
        <v>2.2871407949984532E-2</v>
      </c>
      <c r="F235" s="5"/>
      <c r="G235" s="52">
        <v>9476877</v>
      </c>
      <c r="H235" s="75">
        <v>211903</v>
      </c>
      <c r="I235" s="32">
        <v>2.2871407949984532E-2</v>
      </c>
    </row>
    <row r="236" spans="1:9" x14ac:dyDescent="0.25">
      <c r="A236" s="25" t="s">
        <v>19</v>
      </c>
      <c r="B236" s="52">
        <v>31943315</v>
      </c>
      <c r="C236" s="53">
        <v>32409836</v>
      </c>
      <c r="D236" s="53">
        <v>466521</v>
      </c>
      <c r="E236" s="32">
        <v>1.4604652021870617E-2</v>
      </c>
      <c r="F236" s="5"/>
      <c r="G236" s="52">
        <v>32478274</v>
      </c>
      <c r="H236" s="75">
        <v>534959</v>
      </c>
      <c r="I236" s="32">
        <v>1.6747134729128772E-2</v>
      </c>
    </row>
    <row r="237" spans="1:9" ht="15.75" thickBot="1" x14ac:dyDescent="0.3">
      <c r="A237" s="39" t="s">
        <v>37</v>
      </c>
      <c r="B237" s="55">
        <v>0</v>
      </c>
      <c r="C237" s="56">
        <v>0</v>
      </c>
      <c r="D237" s="56">
        <v>0</v>
      </c>
      <c r="E237" s="46">
        <v>0</v>
      </c>
      <c r="F237" s="5"/>
      <c r="G237" s="55">
        <v>0</v>
      </c>
      <c r="H237" s="79">
        <v>0</v>
      </c>
      <c r="I237" s="46">
        <v>0</v>
      </c>
    </row>
    <row r="238" spans="1:9" ht="15.75" thickBot="1" x14ac:dyDescent="0.3">
      <c r="A238" s="1"/>
      <c r="B238" s="2"/>
      <c r="C238" s="4"/>
      <c r="D238" s="4"/>
      <c r="E238" s="8"/>
      <c r="F238" s="5"/>
      <c r="G238" s="2"/>
      <c r="H238" s="2"/>
      <c r="I238" s="8"/>
    </row>
    <row r="239" spans="1:9" ht="15.75" thickBot="1" x14ac:dyDescent="0.3">
      <c r="A239" s="9" t="s">
        <v>26</v>
      </c>
      <c r="B239" s="83">
        <v>146228466</v>
      </c>
      <c r="C239" s="84">
        <v>145543738</v>
      </c>
      <c r="D239" s="84">
        <v>-684728</v>
      </c>
      <c r="E239" s="118">
        <v>-4.6825903241028326E-3</v>
      </c>
      <c r="F239" s="19"/>
      <c r="G239" s="16">
        <v>145962337</v>
      </c>
      <c r="H239" s="88">
        <v>-266129</v>
      </c>
      <c r="I239" s="87">
        <v>-1.8199534418968739E-3</v>
      </c>
    </row>
    <row r="240" spans="1:9" x14ac:dyDescent="0.25">
      <c r="A240" s="25" t="s">
        <v>7</v>
      </c>
      <c r="B240" s="90">
        <v>122060675</v>
      </c>
      <c r="C240" s="91">
        <v>123163673</v>
      </c>
      <c r="D240" s="91">
        <v>1102998</v>
      </c>
      <c r="E240" s="92">
        <v>9.0364730491618202E-3</v>
      </c>
      <c r="F240" s="5"/>
      <c r="G240" s="90">
        <v>124378503</v>
      </c>
      <c r="H240" s="94">
        <v>2317828</v>
      </c>
      <c r="I240" s="92">
        <v>1.8989146176686306E-2</v>
      </c>
    </row>
    <row r="241" spans="1:9" x14ac:dyDescent="0.25">
      <c r="A241" s="25" t="s">
        <v>8</v>
      </c>
      <c r="B241" s="52">
        <v>14804007</v>
      </c>
      <c r="C241" s="53">
        <v>12956631</v>
      </c>
      <c r="D241" s="53">
        <v>-1847376</v>
      </c>
      <c r="E241" s="37">
        <v>-0.12478891694660776</v>
      </c>
      <c r="F241" s="5"/>
      <c r="G241" s="52">
        <v>12086113</v>
      </c>
      <c r="H241" s="75">
        <v>-2717894</v>
      </c>
      <c r="I241" s="37">
        <v>-0.18359178025246814</v>
      </c>
    </row>
    <row r="242" spans="1:9" x14ac:dyDescent="0.25">
      <c r="A242" s="25" t="s">
        <v>9</v>
      </c>
      <c r="B242" s="52">
        <v>2379378</v>
      </c>
      <c r="C242" s="53">
        <v>2374272</v>
      </c>
      <c r="D242" s="53">
        <v>-5106</v>
      </c>
      <c r="E242" s="37">
        <v>-2.1459389806915926E-3</v>
      </c>
      <c r="F242" s="5"/>
      <c r="G242" s="52">
        <v>2374272</v>
      </c>
      <c r="H242" s="75">
        <v>-5106</v>
      </c>
      <c r="I242" s="37">
        <v>-2.1459389806915926E-3</v>
      </c>
    </row>
    <row r="243" spans="1:9" x14ac:dyDescent="0.25">
      <c r="A243" s="25" t="s">
        <v>19</v>
      </c>
      <c r="B243" s="52">
        <v>6984406</v>
      </c>
      <c r="C243" s="53">
        <v>7049162</v>
      </c>
      <c r="D243" s="53">
        <v>64756</v>
      </c>
      <c r="E243" s="32">
        <v>9.2715114213005375E-3</v>
      </c>
      <c r="F243" s="5"/>
      <c r="G243" s="52">
        <v>7123449</v>
      </c>
      <c r="H243" s="75">
        <v>139043</v>
      </c>
      <c r="I243" s="32">
        <v>1.9907634235466837E-2</v>
      </c>
    </row>
    <row r="244" spans="1:9" ht="15.75" thickBot="1" x14ac:dyDescent="0.3">
      <c r="A244" s="39" t="s">
        <v>37</v>
      </c>
      <c r="B244" s="55">
        <v>0</v>
      </c>
      <c r="C244" s="56">
        <v>0</v>
      </c>
      <c r="D244" s="56">
        <v>0</v>
      </c>
      <c r="E244" s="46">
        <v>0</v>
      </c>
      <c r="F244" s="117"/>
      <c r="G244" s="55">
        <v>0</v>
      </c>
      <c r="H244" s="79">
        <v>0</v>
      </c>
      <c r="I244" s="46">
        <v>0</v>
      </c>
    </row>
    <row r="245" spans="1:9" ht="15.75" thickBot="1" x14ac:dyDescent="0.3">
      <c r="A245" s="1"/>
      <c r="B245" s="2"/>
      <c r="C245" s="4"/>
      <c r="D245" s="4"/>
      <c r="E245" s="8"/>
      <c r="F245" s="5"/>
      <c r="G245" s="2"/>
      <c r="H245" s="2"/>
      <c r="I245" s="8"/>
    </row>
    <row r="246" spans="1:9" ht="15.75" thickBot="1" x14ac:dyDescent="0.3">
      <c r="A246" s="9" t="s">
        <v>27</v>
      </c>
      <c r="B246" s="83">
        <v>78091857</v>
      </c>
      <c r="C246" s="84">
        <v>73895352</v>
      </c>
      <c r="D246" s="84">
        <v>-4196505</v>
      </c>
      <c r="E246" s="87">
        <v>-5.3738061319248687E-2</v>
      </c>
      <c r="F246" s="116"/>
      <c r="G246" s="83">
        <v>71756193</v>
      </c>
      <c r="H246" s="88">
        <v>-6335664</v>
      </c>
      <c r="I246" s="87">
        <v>-8.1130917401541616E-2</v>
      </c>
    </row>
    <row r="247" spans="1:9" x14ac:dyDescent="0.25">
      <c r="A247" s="25" t="s">
        <v>7</v>
      </c>
      <c r="B247" s="90">
        <v>67308231</v>
      </c>
      <c r="C247" s="91">
        <v>64056448</v>
      </c>
      <c r="D247" s="91">
        <v>-3251783</v>
      </c>
      <c r="E247" s="97">
        <v>-4.831181791124476E-2</v>
      </c>
      <c r="F247" s="5"/>
      <c r="G247" s="90">
        <v>64130642</v>
      </c>
      <c r="H247" s="94">
        <v>-3177589</v>
      </c>
      <c r="I247" s="97">
        <v>-4.7209515876297507E-2</v>
      </c>
    </row>
    <row r="248" spans="1:9" x14ac:dyDescent="0.25">
      <c r="A248" s="25" t="s">
        <v>8</v>
      </c>
      <c r="B248" s="52">
        <v>8533541</v>
      </c>
      <c r="C248" s="53">
        <v>7707860</v>
      </c>
      <c r="D248" s="53">
        <v>-825681</v>
      </c>
      <c r="E248" s="37">
        <v>-9.6757137511848834E-2</v>
      </c>
      <c r="F248" s="5"/>
      <c r="G248" s="52">
        <v>5489609</v>
      </c>
      <c r="H248" s="75">
        <v>-3043932</v>
      </c>
      <c r="I248" s="37">
        <v>-0.35670210056997442</v>
      </c>
    </row>
    <row r="249" spans="1:9" x14ac:dyDescent="0.25">
      <c r="A249" s="25" t="s">
        <v>9</v>
      </c>
      <c r="B249" s="52">
        <v>1362885</v>
      </c>
      <c r="C249" s="53">
        <v>1240348</v>
      </c>
      <c r="D249" s="53">
        <v>-122537</v>
      </c>
      <c r="E249" s="37">
        <v>-8.9910007080568066E-2</v>
      </c>
      <c r="F249" s="5"/>
      <c r="G249" s="52">
        <v>1240348</v>
      </c>
      <c r="H249" s="75">
        <v>-122537</v>
      </c>
      <c r="I249" s="37">
        <v>-8.9910007080568066E-2</v>
      </c>
    </row>
    <row r="250" spans="1:9" x14ac:dyDescent="0.25">
      <c r="A250" s="25" t="s">
        <v>19</v>
      </c>
      <c r="B250" s="52">
        <v>887200</v>
      </c>
      <c r="C250" s="53">
        <v>890696</v>
      </c>
      <c r="D250" s="53">
        <v>3496</v>
      </c>
      <c r="E250" s="32">
        <v>3.9404869251578002E-3</v>
      </c>
      <c r="F250" s="5"/>
      <c r="G250" s="52">
        <v>895594</v>
      </c>
      <c r="H250" s="75">
        <v>8394</v>
      </c>
      <c r="I250" s="32">
        <v>9.4612263300270522E-3</v>
      </c>
    </row>
    <row r="251" spans="1:9" ht="15.75" thickBot="1" x14ac:dyDescent="0.3">
      <c r="A251" s="39" t="s">
        <v>37</v>
      </c>
      <c r="B251" s="55">
        <v>0</v>
      </c>
      <c r="C251" s="56">
        <v>0</v>
      </c>
      <c r="D251" s="56">
        <v>0</v>
      </c>
      <c r="E251" s="46">
        <v>0</v>
      </c>
      <c r="F251" s="117"/>
      <c r="G251" s="55">
        <v>0</v>
      </c>
      <c r="H251" s="79">
        <v>0</v>
      </c>
      <c r="I251" s="46">
        <v>0</v>
      </c>
    </row>
    <row r="252" spans="1:9" ht="15.75" thickBot="1" x14ac:dyDescent="0.3">
      <c r="A252" s="1"/>
      <c r="B252" s="2"/>
      <c r="C252" s="4"/>
      <c r="D252" s="4"/>
      <c r="E252" s="8"/>
      <c r="F252" s="5"/>
      <c r="G252" s="2"/>
      <c r="H252" s="2"/>
      <c r="I252" s="8"/>
    </row>
    <row r="253" spans="1:9" ht="15.75" thickBot="1" x14ac:dyDescent="0.3">
      <c r="A253" s="9" t="s">
        <v>28</v>
      </c>
      <c r="B253" s="51">
        <v>56329937</v>
      </c>
      <c r="C253" s="17">
        <v>55235067</v>
      </c>
      <c r="D253" s="17">
        <v>-1094870</v>
      </c>
      <c r="E253" s="68">
        <v>-1.9436733969718446E-2</v>
      </c>
      <c r="F253" s="19"/>
      <c r="G253" s="51">
        <v>53901014</v>
      </c>
      <c r="H253" s="16">
        <v>-2428923</v>
      </c>
      <c r="I253" s="68">
        <v>-4.3119576008047021E-2</v>
      </c>
    </row>
    <row r="254" spans="1:9" x14ac:dyDescent="0.25">
      <c r="A254" s="25" t="s">
        <v>7</v>
      </c>
      <c r="B254" s="52">
        <v>44146854</v>
      </c>
      <c r="C254" s="53">
        <v>43712412</v>
      </c>
      <c r="D254" s="53">
        <v>-434442</v>
      </c>
      <c r="E254" s="37">
        <v>-9.8408371296400867E-3</v>
      </c>
      <c r="F254" s="5"/>
      <c r="G254" s="52">
        <v>44023228</v>
      </c>
      <c r="H254" s="75">
        <v>-123626</v>
      </c>
      <c r="I254" s="37">
        <v>-2.8003354440613139E-3</v>
      </c>
    </row>
    <row r="255" spans="1:9" x14ac:dyDescent="0.25">
      <c r="A255" s="25" t="s">
        <v>8</v>
      </c>
      <c r="B255" s="52">
        <v>10738142</v>
      </c>
      <c r="C255" s="53">
        <v>10041357</v>
      </c>
      <c r="D255" s="53">
        <v>-696785</v>
      </c>
      <c r="E255" s="37">
        <v>-6.4888786160585327E-2</v>
      </c>
      <c r="F255" s="5"/>
      <c r="G255" s="52">
        <v>8385878</v>
      </c>
      <c r="H255" s="75">
        <v>-2352264</v>
      </c>
      <c r="I255" s="37">
        <v>-0.21905689084759727</v>
      </c>
    </row>
    <row r="256" spans="1:9" x14ac:dyDescent="0.25">
      <c r="A256" s="25" t="s">
        <v>9</v>
      </c>
      <c r="B256" s="52">
        <v>683963</v>
      </c>
      <c r="C256" s="53">
        <v>806643</v>
      </c>
      <c r="D256" s="53">
        <v>122680</v>
      </c>
      <c r="E256" s="32">
        <v>0.17936642771611916</v>
      </c>
      <c r="F256" s="5"/>
      <c r="G256" s="52">
        <v>806643</v>
      </c>
      <c r="H256" s="75">
        <v>122680</v>
      </c>
      <c r="I256" s="32">
        <v>0.17936642771611916</v>
      </c>
    </row>
    <row r="257" spans="1:9" x14ac:dyDescent="0.25">
      <c r="A257" s="25" t="s">
        <v>19</v>
      </c>
      <c r="B257" s="52">
        <v>760978</v>
      </c>
      <c r="C257" s="53">
        <v>674655</v>
      </c>
      <c r="D257" s="53">
        <v>-86323</v>
      </c>
      <c r="E257" s="37">
        <v>-0.11343691933275338</v>
      </c>
      <c r="F257" s="5"/>
      <c r="G257" s="52">
        <v>685265</v>
      </c>
      <c r="H257" s="75">
        <v>-75713</v>
      </c>
      <c r="I257" s="37">
        <v>-9.9494334921640309E-2</v>
      </c>
    </row>
    <row r="258" spans="1:9" ht="15.75" thickBot="1" x14ac:dyDescent="0.3">
      <c r="A258" s="39" t="s">
        <v>37</v>
      </c>
      <c r="B258" s="55">
        <v>0</v>
      </c>
      <c r="C258" s="56">
        <v>0</v>
      </c>
      <c r="D258" s="56">
        <v>0</v>
      </c>
      <c r="E258" s="46">
        <v>0</v>
      </c>
      <c r="F258" s="5"/>
      <c r="G258" s="55">
        <v>0</v>
      </c>
      <c r="H258" s="79">
        <v>0</v>
      </c>
      <c r="I258" s="46">
        <v>0</v>
      </c>
    </row>
    <row r="259" spans="1:9" ht="15.75" thickBot="1" x14ac:dyDescent="0.3">
      <c r="A259" s="1"/>
      <c r="B259" s="2"/>
      <c r="C259" s="4"/>
      <c r="D259" s="4"/>
      <c r="E259" s="8"/>
      <c r="F259" s="5"/>
      <c r="G259" s="2"/>
      <c r="H259" s="2"/>
      <c r="I259" s="8"/>
    </row>
    <row r="260" spans="1:9" ht="15.75" thickBot="1" x14ac:dyDescent="0.3">
      <c r="A260" s="9" t="s">
        <v>29</v>
      </c>
      <c r="B260" s="51">
        <v>46105622</v>
      </c>
      <c r="C260" s="17">
        <v>46063973</v>
      </c>
      <c r="D260" s="17">
        <v>-41649</v>
      </c>
      <c r="E260" s="68">
        <v>-9.0333885962974321E-4</v>
      </c>
      <c r="F260" s="19"/>
      <c r="G260" s="51">
        <v>46452785</v>
      </c>
      <c r="H260" s="16">
        <v>347163</v>
      </c>
      <c r="I260" s="18">
        <v>7.5297324911916385E-3</v>
      </c>
    </row>
    <row r="261" spans="1:9" x14ac:dyDescent="0.25">
      <c r="A261" s="25" t="s">
        <v>7</v>
      </c>
      <c r="B261" s="52">
        <v>39026180</v>
      </c>
      <c r="C261" s="53">
        <v>38671443</v>
      </c>
      <c r="D261" s="53">
        <v>-354737</v>
      </c>
      <c r="E261" s="37">
        <v>-9.0897187477739297E-3</v>
      </c>
      <c r="F261" s="5"/>
      <c r="G261" s="52">
        <v>38950620</v>
      </c>
      <c r="H261" s="75">
        <v>-75560</v>
      </c>
      <c r="I261" s="37">
        <v>-1.9361362039533462E-3</v>
      </c>
    </row>
    <row r="262" spans="1:9" x14ac:dyDescent="0.25">
      <c r="A262" s="25" t="s">
        <v>8</v>
      </c>
      <c r="B262" s="52">
        <v>4789687</v>
      </c>
      <c r="C262" s="53">
        <v>4750068</v>
      </c>
      <c r="D262" s="53">
        <v>-39619</v>
      </c>
      <c r="E262" s="37">
        <v>-8.2717304909485732E-3</v>
      </c>
      <c r="F262" s="5"/>
      <c r="G262" s="52">
        <v>4755116</v>
      </c>
      <c r="H262" s="75">
        <v>-34571</v>
      </c>
      <c r="I262" s="37">
        <v>-7.2177994094394897E-3</v>
      </c>
    </row>
    <row r="263" spans="1:9" x14ac:dyDescent="0.25">
      <c r="A263" s="25" t="s">
        <v>9</v>
      </c>
      <c r="B263" s="52">
        <v>815105</v>
      </c>
      <c r="C263" s="53">
        <v>791468</v>
      </c>
      <c r="D263" s="53">
        <v>-23637</v>
      </c>
      <c r="E263" s="37">
        <v>-2.8998717956582282E-2</v>
      </c>
      <c r="F263" s="5"/>
      <c r="G263" s="52">
        <v>791468</v>
      </c>
      <c r="H263" s="75">
        <v>-23637</v>
      </c>
      <c r="I263" s="37">
        <v>-2.8998717956582282E-2</v>
      </c>
    </row>
    <row r="264" spans="1:9" x14ac:dyDescent="0.25">
      <c r="A264" s="25" t="s">
        <v>19</v>
      </c>
      <c r="B264" s="52">
        <v>1474650</v>
      </c>
      <c r="C264" s="53">
        <v>1850994</v>
      </c>
      <c r="D264" s="53">
        <v>376344</v>
      </c>
      <c r="E264" s="32">
        <v>0.25520903265181566</v>
      </c>
      <c r="F264" s="5"/>
      <c r="G264" s="52">
        <v>1955581</v>
      </c>
      <c r="H264" s="75">
        <v>480931</v>
      </c>
      <c r="I264" s="32">
        <v>0.32613230258027326</v>
      </c>
    </row>
    <row r="265" spans="1:9" ht="15.75" thickBot="1" x14ac:dyDescent="0.3">
      <c r="A265" s="39" t="s">
        <v>37</v>
      </c>
      <c r="B265" s="55">
        <v>0</v>
      </c>
      <c r="C265" s="56">
        <v>0</v>
      </c>
      <c r="D265" s="56">
        <v>0</v>
      </c>
      <c r="E265" s="46">
        <v>0</v>
      </c>
      <c r="F265" s="5"/>
      <c r="G265" s="55">
        <v>0</v>
      </c>
      <c r="H265" s="79">
        <v>0</v>
      </c>
      <c r="I265" s="46">
        <v>0</v>
      </c>
    </row>
    <row r="266" spans="1:9" ht="15.75" thickBot="1" x14ac:dyDescent="0.3">
      <c r="A266" s="1"/>
      <c r="B266" s="2"/>
      <c r="C266" s="4"/>
      <c r="D266" s="4"/>
      <c r="E266" s="8"/>
      <c r="F266" s="5"/>
      <c r="G266" s="2"/>
      <c r="H266" s="2"/>
      <c r="I266" s="8"/>
    </row>
    <row r="267" spans="1:9" ht="15.75" thickBot="1" x14ac:dyDescent="0.3">
      <c r="A267" s="9" t="s">
        <v>30</v>
      </c>
      <c r="B267" s="51">
        <v>241464624</v>
      </c>
      <c r="C267" s="17">
        <v>250769028</v>
      </c>
      <c r="D267" s="17">
        <v>9304404</v>
      </c>
      <c r="E267" s="18">
        <v>3.8533197310095413E-2</v>
      </c>
      <c r="F267" s="19"/>
      <c r="G267" s="83">
        <v>254628598</v>
      </c>
      <c r="H267" s="88">
        <v>13163974</v>
      </c>
      <c r="I267" s="85">
        <v>5.451719503226278E-2</v>
      </c>
    </row>
    <row r="268" spans="1:9" x14ac:dyDescent="0.25">
      <c r="A268" s="25" t="s">
        <v>7</v>
      </c>
      <c r="B268" s="52">
        <v>200314691</v>
      </c>
      <c r="C268" s="53">
        <v>211705736</v>
      </c>
      <c r="D268" s="53">
        <v>11391045</v>
      </c>
      <c r="E268" s="32">
        <v>5.6865749302431344E-2</v>
      </c>
      <c r="F268" s="5"/>
      <c r="G268" s="52">
        <v>215175796</v>
      </c>
      <c r="H268" s="75">
        <v>14861105</v>
      </c>
      <c r="I268" s="32">
        <v>7.4188792273852749E-2</v>
      </c>
    </row>
    <row r="269" spans="1:9" x14ac:dyDescent="0.25">
      <c r="A269" s="25" t="s">
        <v>8</v>
      </c>
      <c r="B269" s="52">
        <v>33409028</v>
      </c>
      <c r="C269" s="53">
        <v>31387384</v>
      </c>
      <c r="D269" s="53">
        <v>-2021644</v>
      </c>
      <c r="E269" s="37">
        <v>-6.0511907140788412E-2</v>
      </c>
      <c r="F269" s="5"/>
      <c r="G269" s="52">
        <v>31558916</v>
      </c>
      <c r="H269" s="75">
        <v>-1850112</v>
      </c>
      <c r="I269" s="37">
        <v>-5.5377606316472303E-2</v>
      </c>
    </row>
    <row r="270" spans="1:9" x14ac:dyDescent="0.25">
      <c r="A270" s="25" t="s">
        <v>9</v>
      </c>
      <c r="B270" s="52">
        <v>2530344</v>
      </c>
      <c r="C270" s="53">
        <v>2732727</v>
      </c>
      <c r="D270" s="53">
        <v>202383</v>
      </c>
      <c r="E270" s="32">
        <v>7.9982405554343605E-2</v>
      </c>
      <c r="F270" s="5"/>
      <c r="G270" s="52">
        <v>2732727</v>
      </c>
      <c r="H270" s="75">
        <v>202383</v>
      </c>
      <c r="I270" s="32">
        <v>7.9982405554343605E-2</v>
      </c>
    </row>
    <row r="271" spans="1:9" x14ac:dyDescent="0.25">
      <c r="A271" s="25" t="s">
        <v>19</v>
      </c>
      <c r="B271" s="52">
        <v>5210561</v>
      </c>
      <c r="C271" s="53">
        <v>4943181</v>
      </c>
      <c r="D271" s="53">
        <v>-267380</v>
      </c>
      <c r="E271" s="37">
        <v>-5.1315011953607298E-2</v>
      </c>
      <c r="F271" s="5"/>
      <c r="G271" s="52">
        <v>5161159</v>
      </c>
      <c r="H271" s="75">
        <v>-49402</v>
      </c>
      <c r="I271" s="37">
        <v>-9.4811288074355144E-3</v>
      </c>
    </row>
    <row r="272" spans="1:9" ht="15.75" thickBot="1" x14ac:dyDescent="0.3">
      <c r="A272" s="39" t="s">
        <v>37</v>
      </c>
      <c r="B272" s="55">
        <v>0</v>
      </c>
      <c r="C272" s="56">
        <v>0</v>
      </c>
      <c r="D272" s="56">
        <v>0</v>
      </c>
      <c r="E272" s="46">
        <v>0</v>
      </c>
      <c r="F272" s="5"/>
      <c r="G272" s="55">
        <v>0</v>
      </c>
      <c r="H272" s="79">
        <v>0</v>
      </c>
      <c r="I272" s="46">
        <v>0</v>
      </c>
    </row>
    <row r="273" spans="1:9" ht="15.75" thickBot="1" x14ac:dyDescent="0.3">
      <c r="A273" s="1"/>
      <c r="B273" s="2"/>
      <c r="C273" s="4"/>
      <c r="D273" s="4"/>
      <c r="E273" s="8"/>
      <c r="F273" s="5"/>
      <c r="G273" s="2"/>
      <c r="H273" s="2"/>
      <c r="I273" s="8"/>
    </row>
    <row r="274" spans="1:9" ht="15.75" thickBot="1" x14ac:dyDescent="0.3">
      <c r="A274" s="9" t="s">
        <v>31</v>
      </c>
      <c r="B274" s="51">
        <v>322931311</v>
      </c>
      <c r="C274" s="17">
        <v>349271921</v>
      </c>
      <c r="D274" s="17">
        <v>26340610</v>
      </c>
      <c r="E274" s="18">
        <v>8.1567222201008566E-2</v>
      </c>
      <c r="F274" s="19"/>
      <c r="G274" s="51">
        <v>362078580</v>
      </c>
      <c r="H274" s="16">
        <v>39147269</v>
      </c>
      <c r="I274" s="18">
        <v>0.12122475482100278</v>
      </c>
    </row>
    <row r="275" spans="1:9" x14ac:dyDescent="0.25">
      <c r="A275" s="25" t="s">
        <v>32</v>
      </c>
      <c r="B275" s="52">
        <v>4999000</v>
      </c>
      <c r="C275" s="53">
        <v>5098000</v>
      </c>
      <c r="D275" s="53">
        <v>99000</v>
      </c>
      <c r="E275" s="32">
        <v>1.9803960792158432E-2</v>
      </c>
      <c r="F275" s="5"/>
      <c r="G275" s="52">
        <v>5202000</v>
      </c>
      <c r="H275" s="75">
        <v>203000</v>
      </c>
      <c r="I275" s="32">
        <v>4.0608121624324867E-2</v>
      </c>
    </row>
    <row r="276" spans="1:9" x14ac:dyDescent="0.25">
      <c r="A276" s="25" t="s">
        <v>33</v>
      </c>
      <c r="B276" s="52">
        <v>1909998</v>
      </c>
      <c r="C276" s="53">
        <v>1957750</v>
      </c>
      <c r="D276" s="53">
        <v>47752</v>
      </c>
      <c r="E276" s="32">
        <v>2.5001073299553193E-2</v>
      </c>
      <c r="F276" s="5"/>
      <c r="G276" s="52">
        <v>1957750</v>
      </c>
      <c r="H276" s="75">
        <v>47752</v>
      </c>
      <c r="I276" s="32">
        <v>2.5001073299553193E-2</v>
      </c>
    </row>
    <row r="277" spans="1:9" x14ac:dyDescent="0.25">
      <c r="A277" s="25" t="s">
        <v>34</v>
      </c>
      <c r="B277" s="52">
        <v>311211259</v>
      </c>
      <c r="C277" s="53">
        <v>337546684</v>
      </c>
      <c r="D277" s="53">
        <v>26335425</v>
      </c>
      <c r="E277" s="32">
        <v>8.4622340093421872E-2</v>
      </c>
      <c r="F277" s="5"/>
      <c r="G277" s="52">
        <v>350252108</v>
      </c>
      <c r="H277" s="75">
        <v>39040849</v>
      </c>
      <c r="I277" s="32">
        <v>0.12544806099062117</v>
      </c>
    </row>
    <row r="278" spans="1:9" ht="15.75" thickBot="1" x14ac:dyDescent="0.3">
      <c r="A278" s="39" t="s">
        <v>35</v>
      </c>
      <c r="B278" s="55">
        <v>4811054</v>
      </c>
      <c r="C278" s="56">
        <v>4669487</v>
      </c>
      <c r="D278" s="56">
        <v>-141567</v>
      </c>
      <c r="E278" s="101">
        <v>-2.942536084608487E-2</v>
      </c>
      <c r="F278" s="5"/>
      <c r="G278" s="55">
        <v>4666722</v>
      </c>
      <c r="H278" s="79">
        <v>-144332</v>
      </c>
      <c r="I278" s="101">
        <v>-3.000007898477132E-2</v>
      </c>
    </row>
    <row r="279" spans="1:9" x14ac:dyDescent="0.25">
      <c r="A279" s="1"/>
      <c r="B279" s="2"/>
      <c r="C279" s="4"/>
      <c r="D279" s="4"/>
      <c r="E279" s="8"/>
      <c r="F279" s="5"/>
      <c r="G279" s="2"/>
      <c r="H279" s="2"/>
      <c r="I279" s="8"/>
    </row>
    <row r="280" spans="1:9" ht="15.75" thickBot="1" x14ac:dyDescent="0.3">
      <c r="A280" s="1"/>
      <c r="B280" s="2"/>
      <c r="C280" s="4"/>
      <c r="D280" s="4"/>
      <c r="E280" s="8"/>
      <c r="F280" s="5"/>
      <c r="G280" s="2"/>
      <c r="H280" s="2"/>
      <c r="I280" s="8"/>
    </row>
    <row r="281" spans="1:9" ht="15.75" thickBot="1" x14ac:dyDescent="0.3">
      <c r="A281" s="9" t="s">
        <v>36</v>
      </c>
      <c r="B281" s="51">
        <v>1835955120</v>
      </c>
      <c r="C281" s="17">
        <v>1860735508.21</v>
      </c>
      <c r="D281" s="17">
        <v>24780388.210000038</v>
      </c>
      <c r="E281" s="18">
        <v>1.3497273402848779E-2</v>
      </c>
      <c r="F281" s="19"/>
      <c r="G281" s="51">
        <v>1878959123.8421001</v>
      </c>
      <c r="H281" s="16">
        <v>43004003.842100143</v>
      </c>
      <c r="I281" s="18">
        <v>2.3423232612625161E-2</v>
      </c>
    </row>
    <row r="284" spans="1:9" ht="19.5" thickBot="1" x14ac:dyDescent="0.35">
      <c r="B284" s="310" t="s">
        <v>40</v>
      </c>
      <c r="C284" s="311"/>
      <c r="D284" s="311"/>
      <c r="E284" s="311"/>
      <c r="F284" s="311"/>
      <c r="G284" s="311"/>
      <c r="H284" s="311"/>
    </row>
    <row r="285" spans="1:9" ht="15.75" thickBot="1" x14ac:dyDescent="0.3">
      <c r="A285" s="86"/>
      <c r="B285" s="295" t="s">
        <v>0</v>
      </c>
      <c r="C285" s="317" t="s">
        <v>1</v>
      </c>
      <c r="D285" s="318"/>
      <c r="E285" s="319"/>
      <c r="F285" s="1"/>
      <c r="G285" s="320" t="s">
        <v>2</v>
      </c>
      <c r="H285" s="321"/>
      <c r="I285" s="322"/>
    </row>
    <row r="286" spans="1:9" ht="36.75" thickBot="1" x14ac:dyDescent="0.3">
      <c r="A286" s="115" t="s">
        <v>41</v>
      </c>
      <c r="B286" s="296"/>
      <c r="C286" s="112" t="s">
        <v>3</v>
      </c>
      <c r="D286" s="112" t="s">
        <v>4</v>
      </c>
      <c r="E286" s="113" t="s">
        <v>5</v>
      </c>
      <c r="F286" s="107"/>
      <c r="G286" s="112" t="s">
        <v>3</v>
      </c>
      <c r="H286" s="112" t="s">
        <v>4</v>
      </c>
      <c r="I286" s="114" t="s">
        <v>5</v>
      </c>
    </row>
    <row r="287" spans="1:9" ht="15.75" thickBot="1" x14ac:dyDescent="0.3">
      <c r="A287" s="9" t="s">
        <v>6</v>
      </c>
      <c r="B287" s="22">
        <v>207964658</v>
      </c>
      <c r="C287" s="23">
        <v>212842085</v>
      </c>
      <c r="D287" s="23">
        <v>4877427</v>
      </c>
      <c r="E287" s="24">
        <v>2.3453153275687835E-2</v>
      </c>
      <c r="F287" s="15"/>
      <c r="G287" s="22">
        <v>222146251</v>
      </c>
      <c r="H287" s="23">
        <v>14181593</v>
      </c>
      <c r="I287" s="24">
        <v>6.8192322370467393E-2</v>
      </c>
    </row>
    <row r="288" spans="1:9" x14ac:dyDescent="0.25">
      <c r="A288" s="25" t="s">
        <v>7</v>
      </c>
      <c r="B288" s="33">
        <v>184795242</v>
      </c>
      <c r="C288" s="34">
        <v>191241291</v>
      </c>
      <c r="D288" s="34">
        <v>6446049</v>
      </c>
      <c r="E288" s="35">
        <v>3.4882115633691479E-2</v>
      </c>
      <c r="F288" s="1"/>
      <c r="G288" s="33">
        <v>196272455</v>
      </c>
      <c r="H288" s="34">
        <v>11477213</v>
      </c>
      <c r="I288" s="35">
        <v>6.2107730024780615E-2</v>
      </c>
    </row>
    <row r="289" spans="1:9" x14ac:dyDescent="0.25">
      <c r="A289" s="25" t="s">
        <v>8</v>
      </c>
      <c r="B289" s="33">
        <v>17680535</v>
      </c>
      <c r="C289" s="34">
        <v>15570491</v>
      </c>
      <c r="D289" s="34">
        <v>-2110044</v>
      </c>
      <c r="E289" s="38">
        <v>-0.11934276875671467</v>
      </c>
      <c r="F289" s="1"/>
      <c r="G289" s="33">
        <v>19843493</v>
      </c>
      <c r="H289" s="34">
        <v>2162958</v>
      </c>
      <c r="I289" s="35">
        <v>0.12233555149773466</v>
      </c>
    </row>
    <row r="290" spans="1:9" x14ac:dyDescent="0.25">
      <c r="A290" s="25" t="s">
        <v>9</v>
      </c>
      <c r="B290" s="33">
        <v>5488881</v>
      </c>
      <c r="C290" s="34">
        <v>6030303</v>
      </c>
      <c r="D290" s="34">
        <v>541422</v>
      </c>
      <c r="E290" s="35">
        <v>9.8639777397250911E-2</v>
      </c>
      <c r="F290" s="1"/>
      <c r="G290" s="33">
        <v>6030303</v>
      </c>
      <c r="H290" s="34">
        <v>541422</v>
      </c>
      <c r="I290" s="35">
        <v>9.8639777397250911E-2</v>
      </c>
    </row>
    <row r="291" spans="1:9" ht="15.75" thickBot="1" x14ac:dyDescent="0.3">
      <c r="A291" s="39" t="s">
        <v>37</v>
      </c>
      <c r="B291" s="47">
        <v>0</v>
      </c>
      <c r="C291" s="48">
        <v>0</v>
      </c>
      <c r="D291" s="48">
        <v>0</v>
      </c>
      <c r="E291" s="49">
        <v>0</v>
      </c>
      <c r="F291" s="1"/>
      <c r="G291" s="47">
        <v>0</v>
      </c>
      <c r="H291" s="48">
        <v>0</v>
      </c>
      <c r="I291" s="49">
        <v>0</v>
      </c>
    </row>
    <row r="292" spans="1:9" ht="15.75" thickBot="1" x14ac:dyDescent="0.3">
      <c r="A292" s="1"/>
      <c r="B292" s="4"/>
      <c r="C292" s="4"/>
      <c r="D292" s="4"/>
      <c r="E292" s="8"/>
      <c r="F292" s="1"/>
      <c r="G292" s="4"/>
      <c r="H292" s="4"/>
      <c r="I292" s="8"/>
    </row>
    <row r="293" spans="1:9" ht="15.75" thickBot="1" x14ac:dyDescent="0.3">
      <c r="A293" s="9" t="s">
        <v>10</v>
      </c>
      <c r="B293" s="22">
        <v>10418248</v>
      </c>
      <c r="C293" s="23">
        <v>11268308</v>
      </c>
      <c r="D293" s="23">
        <v>850060</v>
      </c>
      <c r="E293" s="24">
        <v>8.1593373473159786E-2</v>
      </c>
      <c r="F293" s="15"/>
      <c r="G293" s="22">
        <v>11790338</v>
      </c>
      <c r="H293" s="23">
        <v>1372090</v>
      </c>
      <c r="I293" s="24">
        <v>0.13170064678821239</v>
      </c>
    </row>
    <row r="294" spans="1:9" x14ac:dyDescent="0.25">
      <c r="A294" s="25" t="s">
        <v>7</v>
      </c>
      <c r="B294" s="33">
        <v>8988877</v>
      </c>
      <c r="C294" s="34">
        <v>9845463</v>
      </c>
      <c r="D294" s="34">
        <v>856586</v>
      </c>
      <c r="E294" s="35">
        <v>9.5293995011835178E-2</v>
      </c>
      <c r="F294" s="1"/>
      <c r="G294" s="33">
        <v>10370335</v>
      </c>
      <c r="H294" s="34">
        <v>1381458</v>
      </c>
      <c r="I294" s="35">
        <v>0.15368527125246012</v>
      </c>
    </row>
    <row r="295" spans="1:9" x14ac:dyDescent="0.25">
      <c r="A295" s="25" t="s">
        <v>8</v>
      </c>
      <c r="B295" s="33">
        <v>1246022</v>
      </c>
      <c r="C295" s="34">
        <v>1228771</v>
      </c>
      <c r="D295" s="34">
        <v>-17251</v>
      </c>
      <c r="E295" s="38">
        <v>-1.3844859882088759E-2</v>
      </c>
      <c r="F295" s="1"/>
      <c r="G295" s="33">
        <v>1225929</v>
      </c>
      <c r="H295" s="34">
        <v>-20093</v>
      </c>
      <c r="I295" s="38">
        <v>-1.6125718486511498E-2</v>
      </c>
    </row>
    <row r="296" spans="1:9" x14ac:dyDescent="0.25">
      <c r="A296" s="25" t="s">
        <v>9</v>
      </c>
      <c r="B296" s="33">
        <v>183349</v>
      </c>
      <c r="C296" s="34">
        <v>194074</v>
      </c>
      <c r="D296" s="34">
        <v>10725</v>
      </c>
      <c r="E296" s="35">
        <v>5.849500133624945E-2</v>
      </c>
      <c r="F296" s="1"/>
      <c r="G296" s="33">
        <v>194074</v>
      </c>
      <c r="H296" s="34">
        <v>10725</v>
      </c>
      <c r="I296" s="35">
        <v>5.849500133624945E-2</v>
      </c>
    </row>
    <row r="297" spans="1:9" ht="15.75" thickBot="1" x14ac:dyDescent="0.3">
      <c r="A297" s="39" t="s">
        <v>37</v>
      </c>
      <c r="B297" s="47">
        <v>0</v>
      </c>
      <c r="C297" s="48">
        <v>0</v>
      </c>
      <c r="D297" s="48">
        <v>0</v>
      </c>
      <c r="E297" s="49">
        <v>0</v>
      </c>
      <c r="F297" s="1"/>
      <c r="G297" s="47">
        <v>0</v>
      </c>
      <c r="H297" s="48">
        <v>0</v>
      </c>
      <c r="I297" s="49">
        <v>0</v>
      </c>
    </row>
    <row r="298" spans="1:9" ht="15.75" thickBot="1" x14ac:dyDescent="0.3">
      <c r="A298" s="1"/>
      <c r="B298" s="4"/>
      <c r="C298" s="4"/>
      <c r="D298" s="4"/>
      <c r="E298" s="8"/>
      <c r="F298" s="1"/>
      <c r="G298" s="4"/>
      <c r="H298" s="4"/>
      <c r="I298" s="8"/>
    </row>
    <row r="299" spans="1:9" ht="15.75" thickBot="1" x14ac:dyDescent="0.3">
      <c r="A299" s="9" t="s">
        <v>11</v>
      </c>
      <c r="B299" s="22">
        <v>13884444</v>
      </c>
      <c r="C299" s="23">
        <v>14193869</v>
      </c>
      <c r="D299" s="23">
        <v>309425</v>
      </c>
      <c r="E299" s="24">
        <v>2.2285732147430605E-2</v>
      </c>
      <c r="F299" s="15"/>
      <c r="G299" s="22">
        <v>14469038</v>
      </c>
      <c r="H299" s="23">
        <v>584594</v>
      </c>
      <c r="I299" s="24">
        <v>4.210424270500137E-2</v>
      </c>
    </row>
    <row r="300" spans="1:9" x14ac:dyDescent="0.25">
      <c r="A300" s="25" t="s">
        <v>7</v>
      </c>
      <c r="B300" s="33">
        <v>12064986</v>
      </c>
      <c r="C300" s="34">
        <v>12387796</v>
      </c>
      <c r="D300" s="34">
        <v>322810</v>
      </c>
      <c r="E300" s="35">
        <v>2.6755936558898619E-2</v>
      </c>
      <c r="F300" s="1"/>
      <c r="G300" s="33">
        <v>12665739</v>
      </c>
      <c r="H300" s="34">
        <v>600753</v>
      </c>
      <c r="I300" s="35">
        <v>4.9793095491366506E-2</v>
      </c>
    </row>
    <row r="301" spans="1:9" x14ac:dyDescent="0.25">
      <c r="A301" s="25" t="s">
        <v>8</v>
      </c>
      <c r="B301" s="33">
        <v>1577593</v>
      </c>
      <c r="C301" s="34">
        <v>1550147</v>
      </c>
      <c r="D301" s="34">
        <v>-27446</v>
      </c>
      <c r="E301" s="38">
        <v>-1.7397389567524704E-2</v>
      </c>
      <c r="F301" s="1"/>
      <c r="G301" s="33">
        <v>1547373</v>
      </c>
      <c r="H301" s="34">
        <v>-30220</v>
      </c>
      <c r="I301" s="38">
        <v>-1.9155764509604187E-2</v>
      </c>
    </row>
    <row r="302" spans="1:9" x14ac:dyDescent="0.25">
      <c r="A302" s="25" t="s">
        <v>9</v>
      </c>
      <c r="B302" s="33">
        <v>241865</v>
      </c>
      <c r="C302" s="34">
        <v>255926</v>
      </c>
      <c r="D302" s="34">
        <v>14061</v>
      </c>
      <c r="E302" s="35">
        <v>5.8135736878010463E-2</v>
      </c>
      <c r="F302" s="1"/>
      <c r="G302" s="33">
        <v>255926</v>
      </c>
      <c r="H302" s="34">
        <v>14061</v>
      </c>
      <c r="I302" s="35">
        <v>5.8135736878010463E-2</v>
      </c>
    </row>
    <row r="303" spans="1:9" ht="15.75" thickBot="1" x14ac:dyDescent="0.3">
      <c r="A303" s="39" t="s">
        <v>37</v>
      </c>
      <c r="B303" s="47">
        <v>0</v>
      </c>
      <c r="C303" s="48">
        <v>0</v>
      </c>
      <c r="D303" s="48">
        <v>0</v>
      </c>
      <c r="E303" s="49">
        <v>0</v>
      </c>
      <c r="F303" s="1"/>
      <c r="G303" s="47">
        <v>0</v>
      </c>
      <c r="H303" s="48">
        <v>0</v>
      </c>
      <c r="I303" s="49">
        <v>0</v>
      </c>
    </row>
    <row r="304" spans="1:9" ht="15.75" thickBot="1" x14ac:dyDescent="0.3">
      <c r="A304" s="1"/>
      <c r="B304" s="4"/>
      <c r="C304" s="4"/>
      <c r="D304" s="4"/>
      <c r="E304" s="8"/>
      <c r="F304" s="1"/>
      <c r="G304" s="4"/>
      <c r="H304" s="4"/>
      <c r="I304" s="8"/>
    </row>
    <row r="305" spans="1:9" ht="15.75" thickBot="1" x14ac:dyDescent="0.3">
      <c r="A305" s="9" t="s">
        <v>12</v>
      </c>
      <c r="B305" s="22">
        <v>24219491</v>
      </c>
      <c r="C305" s="23">
        <v>20734009</v>
      </c>
      <c r="D305" s="23">
        <v>-3485482</v>
      </c>
      <c r="E305" s="69">
        <v>-0.14391227297055911</v>
      </c>
      <c r="F305" s="15"/>
      <c r="G305" s="22">
        <v>21111226</v>
      </c>
      <c r="H305" s="23">
        <v>-3108265</v>
      </c>
      <c r="I305" s="69">
        <v>-0.12833733789037929</v>
      </c>
    </row>
    <row r="306" spans="1:9" x14ac:dyDescent="0.25">
      <c r="A306" s="25" t="s">
        <v>7</v>
      </c>
      <c r="B306" s="33">
        <v>16720237</v>
      </c>
      <c r="C306" s="34">
        <v>17156825</v>
      </c>
      <c r="D306" s="34">
        <v>436588</v>
      </c>
      <c r="E306" s="35">
        <v>2.6111352368988549E-2</v>
      </c>
      <c r="F306" s="1"/>
      <c r="G306" s="33">
        <v>17536438</v>
      </c>
      <c r="H306" s="34">
        <v>816201</v>
      </c>
      <c r="I306" s="35">
        <v>4.8815157344958685E-2</v>
      </c>
    </row>
    <row r="307" spans="1:9" x14ac:dyDescent="0.25">
      <c r="A307" s="25" t="s">
        <v>8</v>
      </c>
      <c r="B307" s="33">
        <v>7034200</v>
      </c>
      <c r="C307" s="34">
        <v>3160528</v>
      </c>
      <c r="D307" s="34">
        <v>-3873672</v>
      </c>
      <c r="E307" s="38">
        <v>-0.55069119444997294</v>
      </c>
      <c r="F307" s="1"/>
      <c r="G307" s="33">
        <v>3158132</v>
      </c>
      <c r="H307" s="34">
        <v>-3876068</v>
      </c>
      <c r="I307" s="38">
        <v>-0.55103181598476014</v>
      </c>
    </row>
    <row r="308" spans="1:9" x14ac:dyDescent="0.25">
      <c r="A308" s="25" t="s">
        <v>9</v>
      </c>
      <c r="B308" s="33">
        <v>465054</v>
      </c>
      <c r="C308" s="34">
        <v>416656</v>
      </c>
      <c r="D308" s="34">
        <v>-48398</v>
      </c>
      <c r="E308" s="38">
        <v>-0.10406963492411633</v>
      </c>
      <c r="F308" s="1"/>
      <c r="G308" s="33">
        <v>416656</v>
      </c>
      <c r="H308" s="34">
        <v>-48398</v>
      </c>
      <c r="I308" s="38">
        <v>-0.10406963492411633</v>
      </c>
    </row>
    <row r="309" spans="1:9" ht="15.75" thickBot="1" x14ac:dyDescent="0.3">
      <c r="A309" s="39" t="s">
        <v>37</v>
      </c>
      <c r="B309" s="47">
        <v>0</v>
      </c>
      <c r="C309" s="48">
        <v>0</v>
      </c>
      <c r="D309" s="48">
        <v>0</v>
      </c>
      <c r="E309" s="49">
        <v>0</v>
      </c>
      <c r="F309" s="1"/>
      <c r="G309" s="47">
        <v>0</v>
      </c>
      <c r="H309" s="48">
        <v>0</v>
      </c>
      <c r="I309" s="49">
        <v>0</v>
      </c>
    </row>
    <row r="310" spans="1:9" ht="15.75" thickBot="1" x14ac:dyDescent="0.3">
      <c r="A310" s="1"/>
      <c r="B310" s="4"/>
      <c r="C310" s="4"/>
      <c r="D310" s="4"/>
      <c r="E310" s="8"/>
      <c r="F310" s="1"/>
      <c r="G310" s="4"/>
      <c r="H310" s="4"/>
      <c r="I310" s="8"/>
    </row>
    <row r="311" spans="1:9" ht="15.75" thickBot="1" x14ac:dyDescent="0.3">
      <c r="A311" s="9" t="s">
        <v>13</v>
      </c>
      <c r="B311" s="22">
        <v>115661624</v>
      </c>
      <c r="C311" s="23">
        <v>109136039</v>
      </c>
      <c r="D311" s="23">
        <v>-6525585</v>
      </c>
      <c r="E311" s="69">
        <v>-5.6419621083653469E-2</v>
      </c>
      <c r="F311" s="15"/>
      <c r="G311" s="22">
        <v>112041097</v>
      </c>
      <c r="H311" s="23">
        <v>-3620527</v>
      </c>
      <c r="I311" s="69">
        <v>-3.1302750858832828E-2</v>
      </c>
    </row>
    <row r="312" spans="1:9" x14ac:dyDescent="0.25">
      <c r="A312" s="25" t="s">
        <v>7</v>
      </c>
      <c r="B312" s="33">
        <v>95960976</v>
      </c>
      <c r="C312" s="34">
        <v>99868166</v>
      </c>
      <c r="D312" s="34">
        <v>3907190</v>
      </c>
      <c r="E312" s="35">
        <v>4.0716447069066908E-2</v>
      </c>
      <c r="F312" s="1"/>
      <c r="G312" s="33">
        <v>102769696</v>
      </c>
      <c r="H312" s="34">
        <v>6808720</v>
      </c>
      <c r="I312" s="35">
        <v>7.0953009064851524E-2</v>
      </c>
    </row>
    <row r="313" spans="1:9" x14ac:dyDescent="0.25">
      <c r="A313" s="25" t="s">
        <v>8</v>
      </c>
      <c r="B313" s="33">
        <v>15530879</v>
      </c>
      <c r="C313" s="34">
        <v>4788025</v>
      </c>
      <c r="D313" s="34">
        <v>-10742854</v>
      </c>
      <c r="E313" s="38">
        <v>-0.6917093359622466</v>
      </c>
      <c r="F313" s="1"/>
      <c r="G313" s="33">
        <v>4791553</v>
      </c>
      <c r="H313" s="34">
        <v>-10739326</v>
      </c>
      <c r="I313" s="38">
        <v>-0.69148217560641612</v>
      </c>
    </row>
    <row r="314" spans="1:9" x14ac:dyDescent="0.25">
      <c r="A314" s="25" t="s">
        <v>9</v>
      </c>
      <c r="B314" s="33">
        <v>4169769</v>
      </c>
      <c r="C314" s="34">
        <v>4479848</v>
      </c>
      <c r="D314" s="34">
        <v>310079</v>
      </c>
      <c r="E314" s="35">
        <v>7.4363591844056595E-2</v>
      </c>
      <c r="F314" s="1"/>
      <c r="G314" s="33">
        <v>4479848</v>
      </c>
      <c r="H314" s="34">
        <v>310079</v>
      </c>
      <c r="I314" s="35">
        <v>7.4363591844056595E-2</v>
      </c>
    </row>
    <row r="315" spans="1:9" ht="15.75" thickBot="1" x14ac:dyDescent="0.3">
      <c r="A315" s="39" t="s">
        <v>37</v>
      </c>
      <c r="B315" s="47">
        <v>0</v>
      </c>
      <c r="C315" s="48">
        <v>0</v>
      </c>
      <c r="D315" s="48">
        <v>0</v>
      </c>
      <c r="E315" s="49">
        <v>0</v>
      </c>
      <c r="F315" s="1"/>
      <c r="G315" s="47">
        <v>0</v>
      </c>
      <c r="H315" s="48">
        <v>0</v>
      </c>
      <c r="I315" s="49">
        <v>0</v>
      </c>
    </row>
    <row r="316" spans="1:9" ht="15.75" thickBot="1" x14ac:dyDescent="0.3">
      <c r="A316" s="1"/>
      <c r="B316" s="4"/>
      <c r="C316" s="4"/>
      <c r="D316" s="4"/>
      <c r="E316" s="8"/>
      <c r="F316" s="1"/>
      <c r="G316" s="4"/>
      <c r="H316" s="4"/>
      <c r="I316" s="8"/>
    </row>
    <row r="317" spans="1:9" ht="15.75" thickBot="1" x14ac:dyDescent="0.3">
      <c r="A317" s="9" t="s">
        <v>14</v>
      </c>
      <c r="B317" s="22">
        <v>26591044</v>
      </c>
      <c r="C317" s="23">
        <v>26930263</v>
      </c>
      <c r="D317" s="23">
        <v>339219</v>
      </c>
      <c r="E317" s="24">
        <v>1.2756889124022359E-2</v>
      </c>
      <c r="F317" s="15"/>
      <c r="G317" s="22">
        <v>27314425</v>
      </c>
      <c r="H317" s="23">
        <v>723381</v>
      </c>
      <c r="I317" s="24">
        <v>2.7203933775597527E-2</v>
      </c>
    </row>
    <row r="318" spans="1:9" x14ac:dyDescent="0.25">
      <c r="A318" s="25" t="s">
        <v>7</v>
      </c>
      <c r="B318" s="33">
        <v>22254859</v>
      </c>
      <c r="C318" s="34">
        <v>22610386</v>
      </c>
      <c r="D318" s="34">
        <v>355527</v>
      </c>
      <c r="E318" s="35">
        <v>1.5975252865003547E-2</v>
      </c>
      <c r="F318" s="1"/>
      <c r="G318" s="33">
        <v>22999338</v>
      </c>
      <c r="H318" s="34">
        <v>744479</v>
      </c>
      <c r="I318" s="35">
        <v>3.3452424928866097E-2</v>
      </c>
    </row>
    <row r="319" spans="1:9" x14ac:dyDescent="0.25">
      <c r="A319" s="25" t="s">
        <v>8</v>
      </c>
      <c r="B319" s="33">
        <v>3863236</v>
      </c>
      <c r="C319" s="34">
        <v>3817057</v>
      </c>
      <c r="D319" s="34">
        <v>-46179</v>
      </c>
      <c r="E319" s="38">
        <v>-1.1953450423427407E-2</v>
      </c>
      <c r="F319" s="1"/>
      <c r="G319" s="33">
        <v>3812267</v>
      </c>
      <c r="H319" s="34">
        <v>-50969</v>
      </c>
      <c r="I319" s="38">
        <v>-1.3193343611417992E-2</v>
      </c>
    </row>
    <row r="320" spans="1:9" x14ac:dyDescent="0.25">
      <c r="A320" s="25" t="s">
        <v>9</v>
      </c>
      <c r="B320" s="33">
        <v>472949</v>
      </c>
      <c r="C320" s="34">
        <v>502820</v>
      </c>
      <c r="D320" s="34">
        <v>29871</v>
      </c>
      <c r="E320" s="35">
        <v>6.3159029831969193E-2</v>
      </c>
      <c r="F320" s="1"/>
      <c r="G320" s="33">
        <v>502820</v>
      </c>
      <c r="H320" s="34">
        <v>29871</v>
      </c>
      <c r="I320" s="35">
        <v>6.3159029831969193E-2</v>
      </c>
    </row>
    <row r="321" spans="1:9" ht="15.75" thickBot="1" x14ac:dyDescent="0.3">
      <c r="A321" s="39" t="s">
        <v>37</v>
      </c>
      <c r="B321" s="47">
        <v>0</v>
      </c>
      <c r="C321" s="48">
        <v>0</v>
      </c>
      <c r="D321" s="48">
        <v>0</v>
      </c>
      <c r="E321" s="49">
        <v>0</v>
      </c>
      <c r="F321" s="1"/>
      <c r="G321" s="47">
        <v>0</v>
      </c>
      <c r="H321" s="48">
        <v>0</v>
      </c>
      <c r="I321" s="49">
        <v>0</v>
      </c>
    </row>
    <row r="322" spans="1:9" ht="15.75" thickBot="1" x14ac:dyDescent="0.3">
      <c r="A322" s="1"/>
      <c r="B322" s="4"/>
      <c r="C322" s="4"/>
      <c r="D322" s="4"/>
      <c r="E322" s="8"/>
      <c r="F322" s="1"/>
      <c r="G322" s="4"/>
      <c r="H322" s="4"/>
      <c r="I322" s="8"/>
    </row>
    <row r="323" spans="1:9" ht="15.75" thickBot="1" x14ac:dyDescent="0.3">
      <c r="A323" s="9" t="s">
        <v>15</v>
      </c>
      <c r="B323" s="22">
        <v>22019008</v>
      </c>
      <c r="C323" s="23">
        <v>22122478</v>
      </c>
      <c r="D323" s="23">
        <v>103470</v>
      </c>
      <c r="E323" s="24">
        <v>4.6991217769665194E-3</v>
      </c>
      <c r="F323" s="15"/>
      <c r="G323" s="22">
        <v>22350181</v>
      </c>
      <c r="H323" s="23">
        <v>331173</v>
      </c>
      <c r="I323" s="24">
        <v>1.5040323342450305E-2</v>
      </c>
    </row>
    <row r="324" spans="1:9" x14ac:dyDescent="0.25">
      <c r="A324" s="25" t="s">
        <v>7</v>
      </c>
      <c r="B324" s="33">
        <v>19093240</v>
      </c>
      <c r="C324" s="34">
        <v>19196736</v>
      </c>
      <c r="D324" s="34">
        <v>103496</v>
      </c>
      <c r="E324" s="35">
        <v>5.4205572233942487E-3</v>
      </c>
      <c r="F324" s="1"/>
      <c r="G324" s="33">
        <v>19426484</v>
      </c>
      <c r="H324" s="34">
        <v>333244</v>
      </c>
      <c r="I324" s="35">
        <v>1.7453507105132497E-2</v>
      </c>
    </row>
    <row r="325" spans="1:9" x14ac:dyDescent="0.25">
      <c r="A325" s="25" t="s">
        <v>8</v>
      </c>
      <c r="B325" s="33">
        <v>2491336</v>
      </c>
      <c r="C325" s="34">
        <v>2461714</v>
      </c>
      <c r="D325" s="34">
        <v>-29622</v>
      </c>
      <c r="E325" s="38">
        <v>-1.189000600481027E-2</v>
      </c>
      <c r="F325" s="1"/>
      <c r="G325" s="33">
        <v>2459669</v>
      </c>
      <c r="H325" s="34">
        <v>-31667</v>
      </c>
      <c r="I325" s="38">
        <v>-1.271085072427003E-2</v>
      </c>
    </row>
    <row r="326" spans="1:9" x14ac:dyDescent="0.25">
      <c r="A326" s="25" t="s">
        <v>9</v>
      </c>
      <c r="B326" s="33">
        <v>434432</v>
      </c>
      <c r="C326" s="34">
        <v>464028</v>
      </c>
      <c r="D326" s="34">
        <v>29596</v>
      </c>
      <c r="E326" s="35">
        <v>6.8125736593989392E-2</v>
      </c>
      <c r="F326" s="1"/>
      <c r="G326" s="33">
        <v>464028</v>
      </c>
      <c r="H326" s="34">
        <v>29596</v>
      </c>
      <c r="I326" s="35">
        <v>6.8125736593989392E-2</v>
      </c>
    </row>
    <row r="327" spans="1:9" ht="15.75" thickBot="1" x14ac:dyDescent="0.3">
      <c r="A327" s="39" t="s">
        <v>37</v>
      </c>
      <c r="B327" s="47">
        <v>0</v>
      </c>
      <c r="C327" s="48">
        <v>0</v>
      </c>
      <c r="D327" s="48">
        <v>0</v>
      </c>
      <c r="E327" s="49">
        <v>0</v>
      </c>
      <c r="F327" s="1"/>
      <c r="G327" s="47">
        <v>0</v>
      </c>
      <c r="H327" s="48">
        <v>0</v>
      </c>
      <c r="I327" s="49">
        <v>0</v>
      </c>
    </row>
    <row r="328" spans="1:9" ht="15.75" thickBot="1" x14ac:dyDescent="0.3">
      <c r="A328" s="1"/>
      <c r="B328" s="4"/>
      <c r="C328" s="4"/>
      <c r="D328" s="4"/>
      <c r="E328" s="8"/>
      <c r="F328" s="1"/>
      <c r="G328" s="4"/>
      <c r="H328" s="4"/>
      <c r="I328" s="8"/>
    </row>
    <row r="329" spans="1:9" ht="15.75" thickBot="1" x14ac:dyDescent="0.3">
      <c r="A329" s="9" t="s">
        <v>16</v>
      </c>
      <c r="B329" s="22">
        <v>129400900</v>
      </c>
      <c r="C329" s="23">
        <v>128443711.66738699</v>
      </c>
      <c r="D329" s="23">
        <v>-957188.33261300623</v>
      </c>
      <c r="E329" s="69">
        <v>-7.3970763156439119E-3</v>
      </c>
      <c r="F329" s="15"/>
      <c r="G329" s="22">
        <v>133388327.305426</v>
      </c>
      <c r="H329" s="23">
        <v>3987427.3054260015</v>
      </c>
      <c r="I329" s="24">
        <v>3.0814525288664928E-2</v>
      </c>
    </row>
    <row r="330" spans="1:9" x14ac:dyDescent="0.25">
      <c r="A330" s="25" t="s">
        <v>7</v>
      </c>
      <c r="B330" s="33">
        <v>112414221</v>
      </c>
      <c r="C330" s="34">
        <v>114555374.66738699</v>
      </c>
      <c r="D330" s="34">
        <v>2141153.6673869938</v>
      </c>
      <c r="E330" s="35">
        <v>1.9046999999999946E-2</v>
      </c>
      <c r="F330" s="1"/>
      <c r="G330" s="33">
        <v>116697877.305426</v>
      </c>
      <c r="H330" s="34">
        <v>4283656.3054260015</v>
      </c>
      <c r="I330" s="35">
        <v>3.8106000000000015E-2</v>
      </c>
    </row>
    <row r="331" spans="1:9" x14ac:dyDescent="0.25">
      <c r="A331" s="25" t="s">
        <v>8</v>
      </c>
      <c r="B331" s="33">
        <v>3486679</v>
      </c>
      <c r="C331" s="34">
        <v>13888337</v>
      </c>
      <c r="D331" s="34">
        <v>10401658</v>
      </c>
      <c r="E331" s="35">
        <v>2.9832565601823395</v>
      </c>
      <c r="F331" s="1"/>
      <c r="G331" s="33">
        <v>16690450</v>
      </c>
      <c r="H331" s="34">
        <v>13203771</v>
      </c>
      <c r="I331" s="35">
        <v>3.7869190137663948</v>
      </c>
    </row>
    <row r="332" spans="1:9" x14ac:dyDescent="0.25">
      <c r="A332" s="25" t="s">
        <v>9</v>
      </c>
      <c r="B332" s="33">
        <v>0</v>
      </c>
      <c r="C332" s="34">
        <v>0</v>
      </c>
      <c r="D332" s="34">
        <v>0</v>
      </c>
      <c r="E332" s="35">
        <v>0</v>
      </c>
      <c r="F332" s="1"/>
      <c r="G332" s="33">
        <v>0</v>
      </c>
      <c r="H332" s="34">
        <v>0</v>
      </c>
      <c r="I332" s="35">
        <v>0</v>
      </c>
    </row>
    <row r="333" spans="1:9" ht="15.75" thickBot="1" x14ac:dyDescent="0.3">
      <c r="A333" s="39" t="s">
        <v>37</v>
      </c>
      <c r="B333" s="47">
        <v>13500000</v>
      </c>
      <c r="C333" s="48">
        <v>0</v>
      </c>
      <c r="D333" s="48">
        <v>-13500000</v>
      </c>
      <c r="E333" s="81">
        <v>-1</v>
      </c>
      <c r="F333" s="1"/>
      <c r="G333" s="47">
        <v>0</v>
      </c>
      <c r="H333" s="48">
        <v>-13500000</v>
      </c>
      <c r="I333" s="81">
        <v>-1</v>
      </c>
    </row>
    <row r="334" spans="1:9" ht="15.75" thickBot="1" x14ac:dyDescent="0.3">
      <c r="A334" s="1"/>
      <c r="B334" s="4"/>
      <c r="C334" s="4"/>
      <c r="D334" s="4"/>
      <c r="E334" s="8"/>
      <c r="F334" s="1"/>
      <c r="G334" s="4"/>
      <c r="H334" s="4"/>
      <c r="I334" s="8"/>
    </row>
    <row r="335" spans="1:9" ht="15.75" thickBot="1" x14ac:dyDescent="0.3">
      <c r="A335" s="9" t="s">
        <v>17</v>
      </c>
      <c r="B335" s="22">
        <v>14500000</v>
      </c>
      <c r="C335" s="23">
        <v>0</v>
      </c>
      <c r="D335" s="23">
        <v>-14500000</v>
      </c>
      <c r="E335" s="69">
        <v>-1</v>
      </c>
      <c r="F335" s="15"/>
      <c r="G335" s="22">
        <v>0</v>
      </c>
      <c r="H335" s="23">
        <v>-14500000</v>
      </c>
      <c r="I335" s="69">
        <v>-1</v>
      </c>
    </row>
    <row r="336" spans="1:9" x14ac:dyDescent="0.25">
      <c r="A336" s="25" t="s">
        <v>8</v>
      </c>
      <c r="B336" s="33">
        <v>0</v>
      </c>
      <c r="C336" s="34">
        <v>0</v>
      </c>
      <c r="D336" s="34">
        <v>0</v>
      </c>
      <c r="E336" s="35">
        <v>0</v>
      </c>
      <c r="F336" s="1"/>
      <c r="G336" s="33">
        <v>0</v>
      </c>
      <c r="H336" s="34">
        <v>0</v>
      </c>
      <c r="I336" s="35">
        <v>0</v>
      </c>
    </row>
    <row r="337" spans="1:9" ht="15.75" thickBot="1" x14ac:dyDescent="0.3">
      <c r="A337" s="39" t="s">
        <v>37</v>
      </c>
      <c r="B337" s="47">
        <v>14500000</v>
      </c>
      <c r="C337" s="48">
        <v>0</v>
      </c>
      <c r="D337" s="48">
        <v>-14500000</v>
      </c>
      <c r="E337" s="81">
        <v>-1</v>
      </c>
      <c r="F337" s="1"/>
      <c r="G337" s="47">
        <v>0</v>
      </c>
      <c r="H337" s="48">
        <v>-14500000</v>
      </c>
      <c r="I337" s="81">
        <v>-1</v>
      </c>
    </row>
    <row r="338" spans="1:9" ht="15.75" thickBot="1" x14ac:dyDescent="0.3">
      <c r="A338" s="1"/>
      <c r="B338" s="4"/>
      <c r="C338" s="4"/>
      <c r="D338" s="4"/>
      <c r="E338" s="8"/>
      <c r="F338" s="1"/>
      <c r="G338" s="4"/>
      <c r="H338" s="4"/>
      <c r="I338" s="8"/>
    </row>
    <row r="339" spans="1:9" ht="15.75" thickBot="1" x14ac:dyDescent="0.3">
      <c r="A339" s="9" t="s">
        <v>18</v>
      </c>
      <c r="B339" s="22">
        <v>574849225</v>
      </c>
      <c r="C339" s="23">
        <v>556764603.66738701</v>
      </c>
      <c r="D339" s="23">
        <v>-18084621.332612991</v>
      </c>
      <c r="E339" s="69">
        <v>-3.1459764658485871E-2</v>
      </c>
      <c r="F339" s="15"/>
      <c r="G339" s="22">
        <v>575701185.305426</v>
      </c>
      <c r="H339" s="23">
        <v>851960.30542600155</v>
      </c>
      <c r="I339" s="24">
        <v>1.4820587179638306E-3</v>
      </c>
    </row>
    <row r="340" spans="1:9" x14ac:dyDescent="0.25">
      <c r="A340" s="25" t="s">
        <v>7</v>
      </c>
      <c r="B340" s="33">
        <v>472292638</v>
      </c>
      <c r="C340" s="34">
        <v>486862037.66738701</v>
      </c>
      <c r="D340" s="34">
        <v>14569399.667387009</v>
      </c>
      <c r="E340" s="35">
        <v>3.0848246394615638E-2</v>
      </c>
      <c r="F340" s="1"/>
      <c r="G340" s="33">
        <v>498738362.305426</v>
      </c>
      <c r="H340" s="34">
        <v>26445724.305426002</v>
      </c>
      <c r="I340" s="35">
        <v>5.5994360651935464E-2</v>
      </c>
    </row>
    <row r="341" spans="1:9" x14ac:dyDescent="0.25">
      <c r="A341" s="25" t="s">
        <v>8</v>
      </c>
      <c r="B341" s="33">
        <v>52910480</v>
      </c>
      <c r="C341" s="34">
        <v>46465070</v>
      </c>
      <c r="D341" s="34">
        <v>-6445410</v>
      </c>
      <c r="E341" s="38">
        <v>-0.12181726569103134</v>
      </c>
      <c r="F341" s="1"/>
      <c r="G341" s="33">
        <v>53528866</v>
      </c>
      <c r="H341" s="34">
        <v>618386</v>
      </c>
      <c r="I341" s="35">
        <v>1.1687401059298649E-2</v>
      </c>
    </row>
    <row r="342" spans="1:9" x14ac:dyDescent="0.25">
      <c r="A342" s="25" t="s">
        <v>9</v>
      </c>
      <c r="B342" s="33">
        <v>11456299</v>
      </c>
      <c r="C342" s="34">
        <v>12343655</v>
      </c>
      <c r="D342" s="34">
        <v>887356</v>
      </c>
      <c r="E342" s="35">
        <v>7.7455729812917762E-2</v>
      </c>
      <c r="F342" s="1"/>
      <c r="G342" s="33">
        <v>12343655</v>
      </c>
      <c r="H342" s="34">
        <v>887356</v>
      </c>
      <c r="I342" s="35">
        <v>7.7455729812917762E-2</v>
      </c>
    </row>
    <row r="343" spans="1:9" x14ac:dyDescent="0.25">
      <c r="A343" s="25" t="s">
        <v>19</v>
      </c>
      <c r="B343" s="33">
        <v>10189808</v>
      </c>
      <c r="C343" s="34">
        <v>11093841</v>
      </c>
      <c r="D343" s="34">
        <v>904033</v>
      </c>
      <c r="E343" s="35">
        <v>8.8719336026743589E-2</v>
      </c>
      <c r="F343" s="1"/>
      <c r="G343" s="33">
        <v>11090302</v>
      </c>
      <c r="H343" s="34">
        <v>900494</v>
      </c>
      <c r="I343" s="35">
        <v>8.8372028207008416E-2</v>
      </c>
    </row>
    <row r="344" spans="1:9" ht="15.75" thickBot="1" x14ac:dyDescent="0.3">
      <c r="A344" s="39" t="s">
        <v>37</v>
      </c>
      <c r="B344" s="47">
        <v>28000000</v>
      </c>
      <c r="C344" s="48">
        <v>0</v>
      </c>
      <c r="D344" s="48">
        <v>-28000000</v>
      </c>
      <c r="E344" s="81">
        <v>-1</v>
      </c>
      <c r="F344" s="1"/>
      <c r="G344" s="47">
        <v>0</v>
      </c>
      <c r="H344" s="48">
        <v>-28000000</v>
      </c>
      <c r="I344" s="81">
        <v>-1</v>
      </c>
    </row>
    <row r="345" spans="1:9" ht="15.75" thickBot="1" x14ac:dyDescent="0.3">
      <c r="A345" s="1"/>
      <c r="B345" s="4"/>
      <c r="C345" s="4"/>
      <c r="D345" s="4"/>
      <c r="E345" s="8"/>
      <c r="F345" s="1"/>
      <c r="G345" s="4"/>
      <c r="H345" s="4"/>
      <c r="I345" s="8"/>
    </row>
    <row r="346" spans="1:9" ht="15.75" thickBot="1" x14ac:dyDescent="0.3">
      <c r="A346" s="9" t="s">
        <v>20</v>
      </c>
      <c r="B346" s="22">
        <v>298122895</v>
      </c>
      <c r="C346" s="23">
        <v>270370922</v>
      </c>
      <c r="D346" s="23">
        <v>-27751973</v>
      </c>
      <c r="E346" s="69">
        <v>-9.3089036318394797E-2</v>
      </c>
      <c r="F346" s="15"/>
      <c r="G346" s="22">
        <v>271998906</v>
      </c>
      <c r="H346" s="23">
        <v>-26123989</v>
      </c>
      <c r="I346" s="69">
        <v>-8.7628254783987655E-2</v>
      </c>
    </row>
    <row r="347" spans="1:9" x14ac:dyDescent="0.25">
      <c r="A347" s="25" t="s">
        <v>7</v>
      </c>
      <c r="B347" s="33">
        <v>244792248</v>
      </c>
      <c r="C347" s="34">
        <v>240943965</v>
      </c>
      <c r="D347" s="34">
        <v>-3848283</v>
      </c>
      <c r="E347" s="38">
        <v>-1.5720608113374571E-2</v>
      </c>
      <c r="F347" s="1"/>
      <c r="G347" s="33">
        <v>241219741</v>
      </c>
      <c r="H347" s="34">
        <v>-3572507</v>
      </c>
      <c r="I347" s="38">
        <v>-1.4594036490894108E-2</v>
      </c>
    </row>
    <row r="348" spans="1:9" x14ac:dyDescent="0.25">
      <c r="A348" s="25" t="s">
        <v>8</v>
      </c>
      <c r="B348" s="33">
        <v>20821980</v>
      </c>
      <c r="C348" s="34">
        <v>20814754</v>
      </c>
      <c r="D348" s="34">
        <v>-7226</v>
      </c>
      <c r="E348" s="38">
        <v>-3.4703712134965072E-4</v>
      </c>
      <c r="F348" s="1"/>
      <c r="G348" s="33">
        <v>22166962</v>
      </c>
      <c r="H348" s="34">
        <v>1344982</v>
      </c>
      <c r="I348" s="35">
        <v>6.4594337330071402E-2</v>
      </c>
    </row>
    <row r="349" spans="1:9" x14ac:dyDescent="0.25">
      <c r="A349" s="25" t="s">
        <v>9</v>
      </c>
      <c r="B349" s="33">
        <v>7508667</v>
      </c>
      <c r="C349" s="34">
        <v>8612203</v>
      </c>
      <c r="D349" s="34">
        <v>1103536</v>
      </c>
      <c r="E349" s="35">
        <v>0.14696829676958639</v>
      </c>
      <c r="F349" s="1"/>
      <c r="G349" s="33">
        <v>8612203</v>
      </c>
      <c r="H349" s="34">
        <v>1103536</v>
      </c>
      <c r="I349" s="35">
        <v>0.14696829676958639</v>
      </c>
    </row>
    <row r="350" spans="1:9" ht="15.75" thickBot="1" x14ac:dyDescent="0.3">
      <c r="A350" s="39" t="s">
        <v>37</v>
      </c>
      <c r="B350" s="47">
        <v>25000000</v>
      </c>
      <c r="C350" s="48">
        <v>0</v>
      </c>
      <c r="D350" s="48">
        <v>-25000000</v>
      </c>
      <c r="E350" s="81">
        <v>-1</v>
      </c>
      <c r="F350" s="1"/>
      <c r="G350" s="47">
        <v>0</v>
      </c>
      <c r="H350" s="48">
        <v>-25000000</v>
      </c>
      <c r="I350" s="81">
        <v>-1</v>
      </c>
    </row>
    <row r="351" spans="1:9" ht="15.75" thickBot="1" x14ac:dyDescent="0.3">
      <c r="A351" s="1"/>
      <c r="B351" s="4"/>
      <c r="C351" s="4"/>
      <c r="D351" s="4"/>
      <c r="E351" s="8"/>
      <c r="F351" s="1"/>
      <c r="G351" s="4"/>
      <c r="H351" s="4"/>
      <c r="I351" s="8"/>
    </row>
    <row r="352" spans="1:9" ht="15.75" thickBot="1" x14ac:dyDescent="0.3">
      <c r="A352" s="9" t="s">
        <v>21</v>
      </c>
      <c r="B352" s="22">
        <v>29973740</v>
      </c>
      <c r="C352" s="23">
        <v>31400721</v>
      </c>
      <c r="D352" s="23">
        <v>1426981</v>
      </c>
      <c r="E352" s="24">
        <v>4.7607705945270758E-2</v>
      </c>
      <c r="F352" s="15"/>
      <c r="G352" s="22">
        <v>30836620</v>
      </c>
      <c r="H352" s="23">
        <v>862880</v>
      </c>
      <c r="I352" s="24">
        <v>2.8787865645061309E-2</v>
      </c>
    </row>
    <row r="353" spans="1:9" x14ac:dyDescent="0.25">
      <c r="A353" s="86" t="s">
        <v>7</v>
      </c>
      <c r="B353" s="33">
        <v>27843362</v>
      </c>
      <c r="C353" s="34">
        <v>28002665</v>
      </c>
      <c r="D353" s="34">
        <v>159303</v>
      </c>
      <c r="E353" s="35">
        <v>5.7213995924773739E-3</v>
      </c>
      <c r="F353" s="1"/>
      <c r="G353" s="33">
        <v>28341970</v>
      </c>
      <c r="H353" s="34">
        <v>498608</v>
      </c>
      <c r="I353" s="35">
        <v>1.7907607565494425E-2</v>
      </c>
    </row>
    <row r="354" spans="1:9" x14ac:dyDescent="0.25">
      <c r="A354" s="25" t="s">
        <v>8</v>
      </c>
      <c r="B354" s="33">
        <v>1478484</v>
      </c>
      <c r="C354" s="34">
        <v>1477771</v>
      </c>
      <c r="D354" s="34">
        <v>-713</v>
      </c>
      <c r="E354" s="38">
        <v>-4.8225073791802956E-4</v>
      </c>
      <c r="F354" s="1"/>
      <c r="G354" s="33">
        <v>574365</v>
      </c>
      <c r="H354" s="34">
        <v>-904119</v>
      </c>
      <c r="I354" s="38">
        <v>-0.61151760857743476</v>
      </c>
    </row>
    <row r="355" spans="1:9" x14ac:dyDescent="0.25">
      <c r="A355" s="25" t="s">
        <v>9</v>
      </c>
      <c r="B355" s="33">
        <v>651894</v>
      </c>
      <c r="C355" s="34">
        <v>720285</v>
      </c>
      <c r="D355" s="34">
        <v>68391</v>
      </c>
      <c r="E355" s="35">
        <v>0.10491122789901426</v>
      </c>
      <c r="F355" s="1"/>
      <c r="G355" s="33">
        <v>720285</v>
      </c>
      <c r="H355" s="34">
        <v>68391</v>
      </c>
      <c r="I355" s="35">
        <v>0.10491122789901426</v>
      </c>
    </row>
    <row r="356" spans="1:9" ht="15.75" thickBot="1" x14ac:dyDescent="0.3">
      <c r="A356" s="39" t="s">
        <v>37</v>
      </c>
      <c r="B356" s="47">
        <v>0</v>
      </c>
      <c r="C356" s="48">
        <v>1200000</v>
      </c>
      <c r="D356" s="48">
        <v>1200000</v>
      </c>
      <c r="E356" s="49">
        <v>1</v>
      </c>
      <c r="F356" s="1"/>
      <c r="G356" s="47">
        <v>1200000</v>
      </c>
      <c r="H356" s="48">
        <v>1200000</v>
      </c>
      <c r="I356" s="49">
        <v>1</v>
      </c>
    </row>
    <row r="357" spans="1:9" ht="15.75" thickBot="1" x14ac:dyDescent="0.3">
      <c r="A357" s="1"/>
      <c r="B357" s="4"/>
      <c r="C357" s="4"/>
      <c r="D357" s="4"/>
      <c r="E357" s="8"/>
      <c r="F357" s="1"/>
      <c r="G357" s="4"/>
      <c r="H357" s="4"/>
      <c r="I357" s="8"/>
    </row>
    <row r="358" spans="1:9" ht="15.75" thickBot="1" x14ac:dyDescent="0.3">
      <c r="A358" s="9" t="s">
        <v>22</v>
      </c>
      <c r="B358" s="22">
        <v>15716113</v>
      </c>
      <c r="C358" s="23">
        <v>15466264</v>
      </c>
      <c r="D358" s="23">
        <v>-249849</v>
      </c>
      <c r="E358" s="69">
        <v>-1.5897633212487081E-2</v>
      </c>
      <c r="F358" s="15"/>
      <c r="G358" s="22">
        <v>15680452</v>
      </c>
      <c r="H358" s="23">
        <v>-35661</v>
      </c>
      <c r="I358" s="69">
        <v>-2.2690725117591099E-3</v>
      </c>
    </row>
    <row r="359" spans="1:9" x14ac:dyDescent="0.25">
      <c r="A359" s="25" t="s">
        <v>7</v>
      </c>
      <c r="B359" s="33">
        <v>13453989</v>
      </c>
      <c r="C359" s="34">
        <v>13635296</v>
      </c>
      <c r="D359" s="34">
        <v>181307</v>
      </c>
      <c r="E359" s="35">
        <v>1.347607761534516E-2</v>
      </c>
      <c r="F359" s="1"/>
      <c r="G359" s="33">
        <v>13853109</v>
      </c>
      <c r="H359" s="34">
        <v>399120</v>
      </c>
      <c r="I359" s="35">
        <v>2.9665551235399403E-2</v>
      </c>
    </row>
    <row r="360" spans="1:9" x14ac:dyDescent="0.25">
      <c r="A360" s="25" t="s">
        <v>8</v>
      </c>
      <c r="B360" s="33">
        <v>2024537</v>
      </c>
      <c r="C360" s="34">
        <v>1579307</v>
      </c>
      <c r="D360" s="34">
        <v>-445230</v>
      </c>
      <c r="E360" s="38">
        <v>-0.21991694891226982</v>
      </c>
      <c r="F360" s="1"/>
      <c r="G360" s="33">
        <v>1575682</v>
      </c>
      <c r="H360" s="34">
        <v>-448855</v>
      </c>
      <c r="I360" s="38">
        <v>-0.22170748176002711</v>
      </c>
    </row>
    <row r="361" spans="1:9" x14ac:dyDescent="0.25">
      <c r="A361" s="25" t="s">
        <v>9</v>
      </c>
      <c r="B361" s="33">
        <v>237587</v>
      </c>
      <c r="C361" s="34">
        <v>251661</v>
      </c>
      <c r="D361" s="34">
        <v>14074</v>
      </c>
      <c r="E361" s="35">
        <v>5.9237247829216244E-2</v>
      </c>
      <c r="F361" s="1"/>
      <c r="G361" s="33">
        <v>251661</v>
      </c>
      <c r="H361" s="34">
        <v>14074</v>
      </c>
      <c r="I361" s="35">
        <v>5.9237247829216244E-2</v>
      </c>
    </row>
    <row r="362" spans="1:9" ht="15.75" thickBot="1" x14ac:dyDescent="0.3">
      <c r="A362" s="39" t="s">
        <v>37</v>
      </c>
      <c r="B362" s="47">
        <v>0</v>
      </c>
      <c r="C362" s="48">
        <v>0</v>
      </c>
      <c r="D362" s="48">
        <v>0</v>
      </c>
      <c r="E362" s="49">
        <v>0</v>
      </c>
      <c r="F362" s="1"/>
      <c r="G362" s="47">
        <v>0</v>
      </c>
      <c r="H362" s="48">
        <v>0</v>
      </c>
      <c r="I362" s="49">
        <v>0</v>
      </c>
    </row>
    <row r="363" spans="1:9" ht="15.75" thickBot="1" x14ac:dyDescent="0.3">
      <c r="A363" s="1"/>
      <c r="B363" s="4"/>
      <c r="C363" s="4"/>
      <c r="D363" s="4"/>
      <c r="E363" s="8"/>
      <c r="F363" s="1"/>
      <c r="G363" s="4"/>
      <c r="H363" s="4"/>
      <c r="I363" s="8"/>
    </row>
    <row r="364" spans="1:9" ht="15.75" thickBot="1" x14ac:dyDescent="0.3">
      <c r="A364" s="9" t="s">
        <v>23</v>
      </c>
      <c r="B364" s="22">
        <v>57873015</v>
      </c>
      <c r="C364" s="23">
        <v>47552127</v>
      </c>
      <c r="D364" s="23">
        <v>-10320888</v>
      </c>
      <c r="E364" s="69">
        <v>-0.17833679479114747</v>
      </c>
      <c r="F364" s="15"/>
      <c r="G364" s="22">
        <v>46996607</v>
      </c>
      <c r="H364" s="23">
        <v>-10876408</v>
      </c>
      <c r="I364" s="69">
        <v>-0.18793574172695168</v>
      </c>
    </row>
    <row r="365" spans="1:9" x14ac:dyDescent="0.25">
      <c r="A365" s="25" t="s">
        <v>7</v>
      </c>
      <c r="B365" s="33">
        <v>41018966</v>
      </c>
      <c r="C365" s="34">
        <v>41258236</v>
      </c>
      <c r="D365" s="34">
        <v>239270</v>
      </c>
      <c r="E365" s="35">
        <v>5.8331553262459127E-3</v>
      </c>
      <c r="F365" s="1"/>
      <c r="G365" s="33">
        <v>41760469</v>
      </c>
      <c r="H365" s="34">
        <v>741503</v>
      </c>
      <c r="I365" s="35">
        <v>1.8077076833189799E-2</v>
      </c>
    </row>
    <row r="366" spans="1:9" x14ac:dyDescent="0.25">
      <c r="A366" s="25" t="s">
        <v>8</v>
      </c>
      <c r="B366" s="33">
        <v>5312223</v>
      </c>
      <c r="C366" s="34">
        <v>5310600</v>
      </c>
      <c r="D366" s="34">
        <v>-1623</v>
      </c>
      <c r="E366" s="38">
        <v>-3.0552181261968861E-4</v>
      </c>
      <c r="F366" s="1"/>
      <c r="G366" s="33">
        <v>4252847</v>
      </c>
      <c r="H366" s="34">
        <v>-1059376</v>
      </c>
      <c r="I366" s="38">
        <v>-0.19942235105717512</v>
      </c>
    </row>
    <row r="367" spans="1:9" x14ac:dyDescent="0.25">
      <c r="A367" s="25" t="s">
        <v>9</v>
      </c>
      <c r="B367" s="33">
        <v>866826</v>
      </c>
      <c r="C367" s="34">
        <v>983291</v>
      </c>
      <c r="D367" s="34">
        <v>116465</v>
      </c>
      <c r="E367" s="35">
        <v>0.13435799110778865</v>
      </c>
      <c r="F367" s="1"/>
      <c r="G367" s="33">
        <v>983291</v>
      </c>
      <c r="H367" s="34">
        <v>116465</v>
      </c>
      <c r="I367" s="35">
        <v>0.13435799110778865</v>
      </c>
    </row>
    <row r="368" spans="1:9" ht="15.75" thickBot="1" x14ac:dyDescent="0.3">
      <c r="A368" s="39" t="s">
        <v>37</v>
      </c>
      <c r="B368" s="47">
        <v>10675000</v>
      </c>
      <c r="C368" s="48">
        <v>0</v>
      </c>
      <c r="D368" s="48">
        <v>-10675000</v>
      </c>
      <c r="E368" s="81">
        <v>-1</v>
      </c>
      <c r="F368" s="1"/>
      <c r="G368" s="47">
        <v>0</v>
      </c>
      <c r="H368" s="48">
        <v>-10675000</v>
      </c>
      <c r="I368" s="81">
        <v>-1</v>
      </c>
    </row>
    <row r="369" spans="1:9" ht="15.75" thickBot="1" x14ac:dyDescent="0.3">
      <c r="A369" s="1"/>
      <c r="B369" s="4"/>
      <c r="C369" s="4"/>
      <c r="D369" s="4"/>
      <c r="E369" s="8"/>
      <c r="F369" s="1"/>
      <c r="G369" s="4"/>
      <c r="H369" s="4"/>
      <c r="I369" s="8"/>
    </row>
    <row r="370" spans="1:9" ht="15.75" thickBot="1" x14ac:dyDescent="0.3">
      <c r="A370" s="9" t="s">
        <v>24</v>
      </c>
      <c r="B370" s="22">
        <v>0</v>
      </c>
      <c r="C370" s="23">
        <v>0</v>
      </c>
      <c r="D370" s="23">
        <v>0</v>
      </c>
      <c r="E370" s="24">
        <v>0</v>
      </c>
      <c r="F370" s="15"/>
      <c r="G370" s="22">
        <v>0</v>
      </c>
      <c r="H370" s="23">
        <v>0</v>
      </c>
      <c r="I370" s="24">
        <v>0</v>
      </c>
    </row>
    <row r="371" spans="1:9" x14ac:dyDescent="0.25">
      <c r="A371" s="25" t="s">
        <v>8</v>
      </c>
      <c r="B371" s="33">
        <v>0</v>
      </c>
      <c r="C371" s="34">
        <v>0</v>
      </c>
      <c r="D371" s="34">
        <v>0</v>
      </c>
      <c r="E371" s="35">
        <v>0</v>
      </c>
      <c r="F371" s="1"/>
      <c r="G371" s="33">
        <v>0</v>
      </c>
      <c r="H371" s="34">
        <v>0</v>
      </c>
      <c r="I371" s="35">
        <v>0</v>
      </c>
    </row>
    <row r="372" spans="1:9" ht="15.75" thickBot="1" x14ac:dyDescent="0.3">
      <c r="A372" s="39" t="s">
        <v>37</v>
      </c>
      <c r="B372" s="47">
        <v>0</v>
      </c>
      <c r="C372" s="48">
        <v>0</v>
      </c>
      <c r="D372" s="48">
        <v>0</v>
      </c>
      <c r="E372" s="49">
        <v>0</v>
      </c>
      <c r="F372" s="1"/>
      <c r="G372" s="47">
        <v>0</v>
      </c>
      <c r="H372" s="48">
        <v>0</v>
      </c>
      <c r="I372" s="49">
        <v>0</v>
      </c>
    </row>
    <row r="373" spans="1:9" ht="15.75" thickBot="1" x14ac:dyDescent="0.3">
      <c r="A373" s="1"/>
      <c r="B373" s="4"/>
      <c r="C373" s="4"/>
      <c r="D373" s="4"/>
      <c r="E373" s="8"/>
      <c r="F373" s="1"/>
      <c r="G373" s="4"/>
      <c r="H373" s="4"/>
      <c r="I373" s="8"/>
    </row>
    <row r="374" spans="1:9" ht="15.75" thickBot="1" x14ac:dyDescent="0.3">
      <c r="A374" s="9" t="s">
        <v>25</v>
      </c>
      <c r="B374" s="22">
        <v>433629078</v>
      </c>
      <c r="C374" s="23">
        <v>398055649</v>
      </c>
      <c r="D374" s="23">
        <v>-35573429</v>
      </c>
      <c r="E374" s="69">
        <v>-8.2036539532987687E-2</v>
      </c>
      <c r="F374" s="15"/>
      <c r="G374" s="22">
        <v>398778200</v>
      </c>
      <c r="H374" s="23">
        <v>-34850878</v>
      </c>
      <c r="I374" s="69">
        <v>-8.0370251369535697E-2</v>
      </c>
    </row>
    <row r="375" spans="1:9" x14ac:dyDescent="0.25">
      <c r="A375" s="25" t="s">
        <v>7</v>
      </c>
      <c r="B375" s="33">
        <v>327108565</v>
      </c>
      <c r="C375" s="34">
        <v>323840162</v>
      </c>
      <c r="D375" s="34">
        <v>-3268403</v>
      </c>
      <c r="E375" s="38">
        <v>-9.9917989001602567E-3</v>
      </c>
      <c r="F375" s="1"/>
      <c r="G375" s="33">
        <v>325175289</v>
      </c>
      <c r="H375" s="34">
        <v>-1933276</v>
      </c>
      <c r="I375" s="38">
        <v>-5.9101968179891594E-3</v>
      </c>
    </row>
    <row r="376" spans="1:9" x14ac:dyDescent="0.25">
      <c r="A376" s="25" t="s">
        <v>8</v>
      </c>
      <c r="B376" s="33">
        <v>29637224</v>
      </c>
      <c r="C376" s="34">
        <v>29182432</v>
      </c>
      <c r="D376" s="34">
        <v>-454792</v>
      </c>
      <c r="E376" s="38">
        <v>-1.5345296846965154E-2</v>
      </c>
      <c r="F376" s="1"/>
      <c r="G376" s="33">
        <v>28569856</v>
      </c>
      <c r="H376" s="34">
        <v>-1067368</v>
      </c>
      <c r="I376" s="38">
        <v>-3.6014439139104258E-2</v>
      </c>
    </row>
    <row r="377" spans="1:9" x14ac:dyDescent="0.25">
      <c r="A377" s="25" t="s">
        <v>9</v>
      </c>
      <c r="B377" s="33">
        <v>9264974</v>
      </c>
      <c r="C377" s="34">
        <v>10567440</v>
      </c>
      <c r="D377" s="34">
        <v>1302466</v>
      </c>
      <c r="E377" s="35">
        <v>0.14057956341809486</v>
      </c>
      <c r="F377" s="1"/>
      <c r="G377" s="33">
        <v>10567440</v>
      </c>
      <c r="H377" s="34">
        <v>1302466</v>
      </c>
      <c r="I377" s="35">
        <v>0.14057956341809486</v>
      </c>
    </row>
    <row r="378" spans="1:9" x14ac:dyDescent="0.25">
      <c r="A378" s="25" t="s">
        <v>19</v>
      </c>
      <c r="B378" s="33">
        <v>31943315</v>
      </c>
      <c r="C378" s="34">
        <v>33265615</v>
      </c>
      <c r="D378" s="34">
        <v>1322300</v>
      </c>
      <c r="E378" s="35">
        <v>4.1395202720819674E-2</v>
      </c>
      <c r="F378" s="1"/>
      <c r="G378" s="33">
        <v>33265615</v>
      </c>
      <c r="H378" s="34">
        <v>1322300</v>
      </c>
      <c r="I378" s="35">
        <v>4.1395202720819674E-2</v>
      </c>
    </row>
    <row r="379" spans="1:9" ht="15.75" thickBot="1" x14ac:dyDescent="0.3">
      <c r="A379" s="39" t="s">
        <v>37</v>
      </c>
      <c r="B379" s="47">
        <v>35675000</v>
      </c>
      <c r="C379" s="48">
        <v>1200000</v>
      </c>
      <c r="D379" s="48">
        <v>-34475000</v>
      </c>
      <c r="E379" s="81">
        <v>-0.9663629992992292</v>
      </c>
      <c r="F379" s="1"/>
      <c r="G379" s="47">
        <v>1200000</v>
      </c>
      <c r="H379" s="48">
        <v>-34475000</v>
      </c>
      <c r="I379" s="81">
        <v>-0.9663629992992292</v>
      </c>
    </row>
    <row r="380" spans="1:9" ht="15.75" thickBot="1" x14ac:dyDescent="0.3">
      <c r="A380" s="1"/>
      <c r="B380" s="4"/>
      <c r="C380" s="4"/>
      <c r="D380" s="4"/>
      <c r="E380" s="8"/>
      <c r="F380" s="1"/>
      <c r="G380" s="4"/>
      <c r="H380" s="4"/>
      <c r="I380" s="8"/>
    </row>
    <row r="381" spans="1:9" ht="15.75" thickBot="1" x14ac:dyDescent="0.3">
      <c r="A381" s="9" t="s">
        <v>26</v>
      </c>
      <c r="B381" s="22">
        <v>161228466</v>
      </c>
      <c r="C381" s="23">
        <v>146781540</v>
      </c>
      <c r="D381" s="23">
        <v>-14446926</v>
      </c>
      <c r="E381" s="69">
        <v>-8.9605305802512566E-2</v>
      </c>
      <c r="F381" s="15"/>
      <c r="G381" s="22">
        <v>153474652</v>
      </c>
      <c r="H381" s="23">
        <v>-7753814</v>
      </c>
      <c r="I381" s="69">
        <v>-4.8092090636153544E-2</v>
      </c>
    </row>
    <row r="382" spans="1:9" x14ac:dyDescent="0.25">
      <c r="A382" s="25" t="s">
        <v>7</v>
      </c>
      <c r="B382" s="33">
        <v>122060675</v>
      </c>
      <c r="C382" s="34">
        <v>124056194</v>
      </c>
      <c r="D382" s="34">
        <v>1995519</v>
      </c>
      <c r="E382" s="35">
        <v>1.6348582375117948E-2</v>
      </c>
      <c r="F382" s="1"/>
      <c r="G382" s="33">
        <v>126212331</v>
      </c>
      <c r="H382" s="34">
        <v>4151656</v>
      </c>
      <c r="I382" s="35">
        <v>3.4013051296005042E-2</v>
      </c>
    </row>
    <row r="383" spans="1:9" x14ac:dyDescent="0.25">
      <c r="A383" s="25" t="s">
        <v>8</v>
      </c>
      <c r="B383" s="33">
        <v>14804007</v>
      </c>
      <c r="C383" s="34">
        <v>12956631</v>
      </c>
      <c r="D383" s="34">
        <v>-1847376</v>
      </c>
      <c r="E383" s="38">
        <v>-0.12478891694660776</v>
      </c>
      <c r="F383" s="1"/>
      <c r="G383" s="33">
        <v>17425082</v>
      </c>
      <c r="H383" s="34">
        <v>2621075</v>
      </c>
      <c r="I383" s="35">
        <v>0.17705172660347973</v>
      </c>
    </row>
    <row r="384" spans="1:9" x14ac:dyDescent="0.25">
      <c r="A384" s="25" t="s">
        <v>9</v>
      </c>
      <c r="B384" s="33">
        <v>2379378</v>
      </c>
      <c r="C384" s="34">
        <v>2647493</v>
      </c>
      <c r="D384" s="34">
        <v>268115</v>
      </c>
      <c r="E384" s="35">
        <v>0.11268281038153669</v>
      </c>
      <c r="F384" s="1"/>
      <c r="G384" s="33">
        <v>2647493</v>
      </c>
      <c r="H384" s="34">
        <v>268115</v>
      </c>
      <c r="I384" s="35">
        <v>0.11268281038153669</v>
      </c>
    </row>
    <row r="385" spans="1:9" x14ac:dyDescent="0.25">
      <c r="A385" s="25" t="s">
        <v>19</v>
      </c>
      <c r="B385" s="33">
        <v>6984406</v>
      </c>
      <c r="C385" s="34">
        <v>7121222</v>
      </c>
      <c r="D385" s="34">
        <v>136816</v>
      </c>
      <c r="E385" s="35">
        <v>1.9588781064560107E-2</v>
      </c>
      <c r="F385" s="1"/>
      <c r="G385" s="33">
        <v>7189746</v>
      </c>
      <c r="H385" s="34">
        <v>205340</v>
      </c>
      <c r="I385" s="35">
        <v>2.9399780024242577E-2</v>
      </c>
    </row>
    <row r="386" spans="1:9" ht="15.75" thickBot="1" x14ac:dyDescent="0.3">
      <c r="A386" s="39" t="s">
        <v>37</v>
      </c>
      <c r="B386" s="47">
        <v>15000000</v>
      </c>
      <c r="C386" s="48">
        <v>0</v>
      </c>
      <c r="D386" s="48">
        <v>-15000000</v>
      </c>
      <c r="E386" s="81">
        <v>-1</v>
      </c>
      <c r="F386" s="1"/>
      <c r="G386" s="47">
        <v>0</v>
      </c>
      <c r="H386" s="48">
        <v>-15000000</v>
      </c>
      <c r="I386" s="81">
        <v>-1</v>
      </c>
    </row>
    <row r="387" spans="1:9" ht="15.75" thickBot="1" x14ac:dyDescent="0.3">
      <c r="A387" s="1"/>
      <c r="B387" s="4"/>
      <c r="C387" s="4"/>
      <c r="D387" s="4"/>
      <c r="E387" s="8"/>
      <c r="F387" s="1"/>
      <c r="G387" s="4"/>
      <c r="H387" s="4"/>
      <c r="I387" s="8"/>
    </row>
    <row r="388" spans="1:9" ht="15.75" thickBot="1" x14ac:dyDescent="0.3">
      <c r="A388" s="9" t="s">
        <v>27</v>
      </c>
      <c r="B388" s="22">
        <v>86091857</v>
      </c>
      <c r="C388" s="23">
        <v>75841717</v>
      </c>
      <c r="D388" s="23">
        <v>-10250140</v>
      </c>
      <c r="E388" s="69">
        <v>-0.11906050533908219</v>
      </c>
      <c r="F388" s="15"/>
      <c r="G388" s="22">
        <v>83204785</v>
      </c>
      <c r="H388" s="23">
        <v>-2887072</v>
      </c>
      <c r="I388" s="69">
        <v>-3.3534785990270835E-2</v>
      </c>
    </row>
    <row r="389" spans="1:9" x14ac:dyDescent="0.25">
      <c r="A389" s="25" t="s">
        <v>7</v>
      </c>
      <c r="B389" s="33">
        <v>67308231</v>
      </c>
      <c r="C389" s="34">
        <v>65798825</v>
      </c>
      <c r="D389" s="34">
        <v>-1509406</v>
      </c>
      <c r="E389" s="38">
        <v>-2.2425281092293154E-2</v>
      </c>
      <c r="F389" s="1"/>
      <c r="G389" s="33">
        <v>65641865</v>
      </c>
      <c r="H389" s="34">
        <v>-1666366</v>
      </c>
      <c r="I389" s="38">
        <v>-2.4757239571487177E-2</v>
      </c>
    </row>
    <row r="390" spans="1:9" x14ac:dyDescent="0.25">
      <c r="A390" s="25" t="s">
        <v>8</v>
      </c>
      <c r="B390" s="33">
        <v>8533541</v>
      </c>
      <c r="C390" s="34">
        <v>7707860</v>
      </c>
      <c r="D390" s="34">
        <v>-825681</v>
      </c>
      <c r="E390" s="38">
        <v>-9.6757137511848834E-2</v>
      </c>
      <c r="F390" s="1"/>
      <c r="G390" s="33">
        <v>15227888</v>
      </c>
      <c r="H390" s="34">
        <v>6694347</v>
      </c>
      <c r="I390" s="35">
        <v>0.78447469813527582</v>
      </c>
    </row>
    <row r="391" spans="1:9" x14ac:dyDescent="0.25">
      <c r="A391" s="25" t="s">
        <v>9</v>
      </c>
      <c r="B391" s="33">
        <v>1362885</v>
      </c>
      <c r="C391" s="34">
        <v>1383082</v>
      </c>
      <c r="D391" s="34">
        <v>20197</v>
      </c>
      <c r="E391" s="35">
        <v>1.4819298766953926E-2</v>
      </c>
      <c r="F391" s="1"/>
      <c r="G391" s="33">
        <v>1383082</v>
      </c>
      <c r="H391" s="34">
        <v>20197</v>
      </c>
      <c r="I391" s="35">
        <v>1.4819298766953926E-2</v>
      </c>
    </row>
    <row r="392" spans="1:9" x14ac:dyDescent="0.25">
      <c r="A392" s="25" t="s">
        <v>19</v>
      </c>
      <c r="B392" s="33">
        <v>887200</v>
      </c>
      <c r="C392" s="34">
        <v>951950</v>
      </c>
      <c r="D392" s="34">
        <v>64750</v>
      </c>
      <c r="E392" s="35">
        <v>7.2982416591523894E-2</v>
      </c>
      <c r="F392" s="1"/>
      <c r="G392" s="33">
        <v>951950</v>
      </c>
      <c r="H392" s="34">
        <v>64750</v>
      </c>
      <c r="I392" s="35">
        <v>7.2982416591523894E-2</v>
      </c>
    </row>
    <row r="393" spans="1:9" ht="15.75" thickBot="1" x14ac:dyDescent="0.3">
      <c r="A393" s="39" t="s">
        <v>37</v>
      </c>
      <c r="B393" s="47">
        <v>8000000</v>
      </c>
      <c r="C393" s="48">
        <v>0</v>
      </c>
      <c r="D393" s="48">
        <v>-8000000</v>
      </c>
      <c r="E393" s="81">
        <v>-1</v>
      </c>
      <c r="F393" s="1"/>
      <c r="G393" s="47">
        <v>0</v>
      </c>
      <c r="H393" s="48">
        <v>-8000000</v>
      </c>
      <c r="I393" s="81">
        <v>-1</v>
      </c>
    </row>
    <row r="394" spans="1:9" ht="15.75" thickBot="1" x14ac:dyDescent="0.3">
      <c r="A394" s="1"/>
      <c r="B394" s="4"/>
      <c r="C394" s="4"/>
      <c r="D394" s="4"/>
      <c r="E394" s="8"/>
      <c r="F394" s="1"/>
      <c r="G394" s="4"/>
      <c r="H394" s="4"/>
      <c r="I394" s="8"/>
    </row>
    <row r="395" spans="1:9" ht="15.75" thickBot="1" x14ac:dyDescent="0.3">
      <c r="A395" s="9" t="s">
        <v>28</v>
      </c>
      <c r="B395" s="22">
        <v>65329937</v>
      </c>
      <c r="C395" s="23">
        <v>56053284</v>
      </c>
      <c r="D395" s="23">
        <v>-9276653</v>
      </c>
      <c r="E395" s="69">
        <v>-0.14199696840362788</v>
      </c>
      <c r="F395" s="15"/>
      <c r="G395" s="22">
        <v>55570558</v>
      </c>
      <c r="H395" s="23">
        <v>-9759379</v>
      </c>
      <c r="I395" s="69">
        <v>-0.14938601578630023</v>
      </c>
    </row>
    <row r="396" spans="1:9" x14ac:dyDescent="0.25">
      <c r="A396" s="25" t="s">
        <v>7</v>
      </c>
      <c r="B396" s="33">
        <v>44146854</v>
      </c>
      <c r="C396" s="34">
        <v>44305131</v>
      </c>
      <c r="D396" s="34">
        <v>158277</v>
      </c>
      <c r="E396" s="35">
        <v>3.5852384860764939E-3</v>
      </c>
      <c r="F396" s="1"/>
      <c r="G396" s="33">
        <v>44794496</v>
      </c>
      <c r="H396" s="34">
        <v>647642</v>
      </c>
      <c r="I396" s="35">
        <v>1.4670173326507026E-2</v>
      </c>
    </row>
    <row r="397" spans="1:9" x14ac:dyDescent="0.25">
      <c r="A397" s="25" t="s">
        <v>8</v>
      </c>
      <c r="B397" s="33">
        <v>10738142</v>
      </c>
      <c r="C397" s="34">
        <v>10041357</v>
      </c>
      <c r="D397" s="34">
        <v>-696785</v>
      </c>
      <c r="E397" s="38">
        <v>-6.4888786160585327E-2</v>
      </c>
      <c r="F397" s="1"/>
      <c r="G397" s="33">
        <v>9069266</v>
      </c>
      <c r="H397" s="34">
        <v>-1668876</v>
      </c>
      <c r="I397" s="38">
        <v>-0.15541571344465366</v>
      </c>
    </row>
    <row r="398" spans="1:9" x14ac:dyDescent="0.25">
      <c r="A398" s="25" t="s">
        <v>9</v>
      </c>
      <c r="B398" s="33">
        <v>683963</v>
      </c>
      <c r="C398" s="34">
        <v>899468</v>
      </c>
      <c r="D398" s="34">
        <v>215505</v>
      </c>
      <c r="E398" s="35">
        <v>0.31508283342812404</v>
      </c>
      <c r="F398" s="1"/>
      <c r="G398" s="33">
        <v>899468</v>
      </c>
      <c r="H398" s="34">
        <v>215505</v>
      </c>
      <c r="I398" s="35">
        <v>0.31508283342812404</v>
      </c>
    </row>
    <row r="399" spans="1:9" x14ac:dyDescent="0.25">
      <c r="A399" s="25" t="s">
        <v>19</v>
      </c>
      <c r="B399" s="33">
        <v>760978</v>
      </c>
      <c r="C399" s="34">
        <v>807328</v>
      </c>
      <c r="D399" s="34">
        <v>46350</v>
      </c>
      <c r="E399" s="35">
        <v>6.0908462531111283E-2</v>
      </c>
      <c r="F399" s="1"/>
      <c r="G399" s="33">
        <v>807328</v>
      </c>
      <c r="H399" s="34">
        <v>46350</v>
      </c>
      <c r="I399" s="35">
        <v>6.0908462531111283E-2</v>
      </c>
    </row>
    <row r="400" spans="1:9" ht="15.75" thickBot="1" x14ac:dyDescent="0.3">
      <c r="A400" s="39" t="s">
        <v>37</v>
      </c>
      <c r="B400" s="47">
        <v>9000000</v>
      </c>
      <c r="C400" s="48">
        <v>0</v>
      </c>
      <c r="D400" s="48">
        <v>-9000000</v>
      </c>
      <c r="E400" s="81">
        <v>-1</v>
      </c>
      <c r="F400" s="1"/>
      <c r="G400" s="47">
        <v>0</v>
      </c>
      <c r="H400" s="48">
        <v>-9000000</v>
      </c>
      <c r="I400" s="81">
        <v>-1</v>
      </c>
    </row>
    <row r="401" spans="1:9" ht="15.75" thickBot="1" x14ac:dyDescent="0.3">
      <c r="A401" s="1"/>
      <c r="B401" s="4"/>
      <c r="C401" s="4"/>
      <c r="D401" s="4"/>
      <c r="E401" s="8"/>
      <c r="F401" s="1"/>
      <c r="G401" s="4"/>
      <c r="H401" s="4"/>
      <c r="I401" s="8"/>
    </row>
    <row r="402" spans="1:9" ht="15.75" thickBot="1" x14ac:dyDescent="0.3">
      <c r="A402" s="9" t="s">
        <v>29</v>
      </c>
      <c r="B402" s="22">
        <v>52105622</v>
      </c>
      <c r="C402" s="23">
        <v>48727395</v>
      </c>
      <c r="D402" s="23">
        <v>-3378227</v>
      </c>
      <c r="E402" s="69">
        <v>-6.4834213091247622E-2</v>
      </c>
      <c r="F402" s="15"/>
      <c r="G402" s="22">
        <v>50883442</v>
      </c>
      <c r="H402" s="23">
        <v>-1222180</v>
      </c>
      <c r="I402" s="69">
        <v>-2.3455818260839492E-2</v>
      </c>
    </row>
    <row r="403" spans="1:9" x14ac:dyDescent="0.25">
      <c r="A403" s="25" t="s">
        <v>7</v>
      </c>
      <c r="B403" s="33">
        <v>39026180</v>
      </c>
      <c r="C403" s="34">
        <v>39185980</v>
      </c>
      <c r="D403" s="34">
        <v>159800</v>
      </c>
      <c r="E403" s="35">
        <v>4.0946872074079498E-3</v>
      </c>
      <c r="F403" s="1"/>
      <c r="G403" s="33">
        <v>39628509</v>
      </c>
      <c r="H403" s="34">
        <v>602329</v>
      </c>
      <c r="I403" s="35">
        <v>1.5433972784423175E-2</v>
      </c>
    </row>
    <row r="404" spans="1:9" x14ac:dyDescent="0.25">
      <c r="A404" s="25" t="s">
        <v>8</v>
      </c>
      <c r="B404" s="33">
        <v>4789687</v>
      </c>
      <c r="C404" s="34">
        <v>4750068</v>
      </c>
      <c r="D404" s="34">
        <v>-39619</v>
      </c>
      <c r="E404" s="38">
        <v>-8.2717304909485732E-3</v>
      </c>
      <c r="F404" s="1"/>
      <c r="G404" s="33">
        <v>6463586</v>
      </c>
      <c r="H404" s="34">
        <v>1673899</v>
      </c>
      <c r="I404" s="35">
        <v>0.34947983031041485</v>
      </c>
    </row>
    <row r="405" spans="1:9" x14ac:dyDescent="0.25">
      <c r="A405" s="25" t="s">
        <v>9</v>
      </c>
      <c r="B405" s="33">
        <v>815105</v>
      </c>
      <c r="C405" s="34">
        <v>882547</v>
      </c>
      <c r="D405" s="34">
        <v>67442</v>
      </c>
      <c r="E405" s="35">
        <v>8.2740260457241699E-2</v>
      </c>
      <c r="F405" s="1"/>
      <c r="G405" s="33">
        <v>882547</v>
      </c>
      <c r="H405" s="34">
        <v>67442</v>
      </c>
      <c r="I405" s="35">
        <v>8.2740260457241699E-2</v>
      </c>
    </row>
    <row r="406" spans="1:9" x14ac:dyDescent="0.25">
      <c r="A406" s="25" t="s">
        <v>19</v>
      </c>
      <c r="B406" s="33">
        <v>1474650</v>
      </c>
      <c r="C406" s="34">
        <v>3158800</v>
      </c>
      <c r="D406" s="34">
        <v>1684150</v>
      </c>
      <c r="E406" s="35">
        <v>1.1420676092632149</v>
      </c>
      <c r="F406" s="1"/>
      <c r="G406" s="33">
        <v>3158800</v>
      </c>
      <c r="H406" s="34">
        <v>1684150</v>
      </c>
      <c r="I406" s="35">
        <v>1.1420676092632149</v>
      </c>
    </row>
    <row r="407" spans="1:9" ht="15.75" thickBot="1" x14ac:dyDescent="0.3">
      <c r="A407" s="39" t="s">
        <v>37</v>
      </c>
      <c r="B407" s="47">
        <v>6000000</v>
      </c>
      <c r="C407" s="48">
        <v>750000</v>
      </c>
      <c r="D407" s="48">
        <v>-5250000</v>
      </c>
      <c r="E407" s="81">
        <v>-0.875</v>
      </c>
      <c r="F407" s="1"/>
      <c r="G407" s="47">
        <v>750000</v>
      </c>
      <c r="H407" s="48">
        <v>-5250000</v>
      </c>
      <c r="I407" s="81">
        <v>-0.875</v>
      </c>
    </row>
    <row r="408" spans="1:9" ht="15.75" thickBot="1" x14ac:dyDescent="0.3">
      <c r="A408" s="1"/>
      <c r="B408" s="4"/>
      <c r="C408" s="4"/>
      <c r="D408" s="4"/>
      <c r="E408" s="8"/>
      <c r="F408" s="1"/>
      <c r="G408" s="4"/>
      <c r="H408" s="4"/>
      <c r="I408" s="8"/>
    </row>
    <row r="409" spans="1:9" ht="15.75" thickBot="1" x14ac:dyDescent="0.3">
      <c r="A409" s="9" t="s">
        <v>30</v>
      </c>
      <c r="B409" s="22">
        <v>247464624</v>
      </c>
      <c r="C409" s="23">
        <v>252171318</v>
      </c>
      <c r="D409" s="23">
        <v>4706694</v>
      </c>
      <c r="E409" s="24">
        <v>1.9019663998519645E-2</v>
      </c>
      <c r="F409" s="15"/>
      <c r="G409" s="22">
        <v>261355282</v>
      </c>
      <c r="H409" s="23">
        <v>13890658</v>
      </c>
      <c r="I409" s="24">
        <v>5.6131893825761538E-2</v>
      </c>
    </row>
    <row r="410" spans="1:9" x14ac:dyDescent="0.25">
      <c r="A410" s="25" t="s">
        <v>7</v>
      </c>
      <c r="B410" s="33">
        <v>200314691</v>
      </c>
      <c r="C410" s="34">
        <v>210067875</v>
      </c>
      <c r="D410" s="34">
        <v>9753184</v>
      </c>
      <c r="E410" s="35">
        <v>4.8689309562422456E-2</v>
      </c>
      <c r="F410" s="1"/>
      <c r="G410" s="33">
        <v>216944720</v>
      </c>
      <c r="H410" s="34">
        <v>16630029</v>
      </c>
      <c r="I410" s="35">
        <v>8.3019517525052614E-2</v>
      </c>
    </row>
    <row r="411" spans="1:9" x14ac:dyDescent="0.25">
      <c r="A411" s="25" t="s">
        <v>8</v>
      </c>
      <c r="B411" s="33">
        <v>33409028</v>
      </c>
      <c r="C411" s="34">
        <v>31387384</v>
      </c>
      <c r="D411" s="34">
        <v>-2021644</v>
      </c>
      <c r="E411" s="38">
        <v>-6.0511907140788412E-2</v>
      </c>
      <c r="F411" s="1"/>
      <c r="G411" s="33">
        <v>33694503</v>
      </c>
      <c r="H411" s="34">
        <v>285475</v>
      </c>
      <c r="I411" s="35">
        <v>8.5448460218597207E-3</v>
      </c>
    </row>
    <row r="412" spans="1:9" x14ac:dyDescent="0.25">
      <c r="A412" s="25" t="s">
        <v>9</v>
      </c>
      <c r="B412" s="33">
        <v>2530344</v>
      </c>
      <c r="C412" s="34">
        <v>3047198</v>
      </c>
      <c r="D412" s="34">
        <v>516854</v>
      </c>
      <c r="E412" s="35">
        <v>0.20426234535699495</v>
      </c>
      <c r="F412" s="1"/>
      <c r="G412" s="33">
        <v>3047198</v>
      </c>
      <c r="H412" s="34">
        <v>516854</v>
      </c>
      <c r="I412" s="35">
        <v>0.20426234535699495</v>
      </c>
    </row>
    <row r="413" spans="1:9" x14ac:dyDescent="0.25">
      <c r="A413" s="25" t="s">
        <v>19</v>
      </c>
      <c r="B413" s="33">
        <v>5210561</v>
      </c>
      <c r="C413" s="34">
        <v>7668861</v>
      </c>
      <c r="D413" s="34">
        <v>2458300</v>
      </c>
      <c r="E413" s="35">
        <v>0.47179180898179679</v>
      </c>
      <c r="F413" s="1"/>
      <c r="G413" s="33">
        <v>7668861</v>
      </c>
      <c r="H413" s="34">
        <v>2458300</v>
      </c>
      <c r="I413" s="35">
        <v>0.47179180898179679</v>
      </c>
    </row>
    <row r="414" spans="1:9" ht="15.75" thickBot="1" x14ac:dyDescent="0.3">
      <c r="A414" s="39" t="s">
        <v>37</v>
      </c>
      <c r="B414" s="47">
        <v>6000000</v>
      </c>
      <c r="C414" s="48">
        <v>0</v>
      </c>
      <c r="D414" s="48">
        <v>-6000000</v>
      </c>
      <c r="E414" s="81">
        <v>-1</v>
      </c>
      <c r="F414" s="1"/>
      <c r="G414" s="47">
        <v>0</v>
      </c>
      <c r="H414" s="48">
        <v>-6000000</v>
      </c>
      <c r="I414" s="81">
        <v>-1</v>
      </c>
    </row>
    <row r="415" spans="1:9" ht="15.75" thickBot="1" x14ac:dyDescent="0.3">
      <c r="A415" s="1"/>
      <c r="B415" s="4"/>
      <c r="C415" s="4"/>
      <c r="D415" s="4"/>
      <c r="E415" s="8"/>
      <c r="F415" s="1"/>
      <c r="G415" s="4"/>
      <c r="H415" s="4"/>
      <c r="I415" s="8"/>
    </row>
    <row r="416" spans="1:9" ht="15.75" thickBot="1" x14ac:dyDescent="0.3">
      <c r="A416" s="9" t="s">
        <v>31</v>
      </c>
      <c r="B416" s="22">
        <v>322931311</v>
      </c>
      <c r="C416" s="23">
        <v>376327716</v>
      </c>
      <c r="D416" s="23">
        <v>53396405</v>
      </c>
      <c r="E416" s="24">
        <v>0.16534911041809755</v>
      </c>
      <c r="F416" s="15"/>
      <c r="G416" s="22">
        <v>362063580</v>
      </c>
      <c r="H416" s="23">
        <v>39132269</v>
      </c>
      <c r="I416" s="24">
        <v>0.12117830531459367</v>
      </c>
    </row>
    <row r="417" spans="1:9" x14ac:dyDescent="0.25">
      <c r="A417" s="25" t="s">
        <v>32</v>
      </c>
      <c r="B417" s="33">
        <v>4999000</v>
      </c>
      <c r="C417" s="34">
        <v>5098000</v>
      </c>
      <c r="D417" s="34">
        <v>99000</v>
      </c>
      <c r="E417" s="35">
        <v>1.9803960792158432E-2</v>
      </c>
      <c r="F417" s="1"/>
      <c r="G417" s="33">
        <v>5202000</v>
      </c>
      <c r="H417" s="34">
        <v>203000</v>
      </c>
      <c r="I417" s="35">
        <v>4.0608121624324867E-2</v>
      </c>
    </row>
    <row r="418" spans="1:9" x14ac:dyDescent="0.25">
      <c r="A418" s="25" t="s">
        <v>33</v>
      </c>
      <c r="B418" s="33">
        <v>1909998</v>
      </c>
      <c r="C418" s="34">
        <v>1852698</v>
      </c>
      <c r="D418" s="34">
        <v>-57300</v>
      </c>
      <c r="E418" s="38">
        <v>-3.0000031413645458E-2</v>
      </c>
      <c r="F418" s="1"/>
      <c r="G418" s="33">
        <v>1852698</v>
      </c>
      <c r="H418" s="34">
        <v>-57300</v>
      </c>
      <c r="I418" s="38">
        <v>-3.0000031413645458E-2</v>
      </c>
    </row>
    <row r="419" spans="1:9" x14ac:dyDescent="0.25">
      <c r="A419" s="25" t="s">
        <v>34</v>
      </c>
      <c r="B419" s="33">
        <v>311211259</v>
      </c>
      <c r="C419" s="34">
        <v>364546684</v>
      </c>
      <c r="D419" s="34">
        <v>53335425</v>
      </c>
      <c r="E419" s="35">
        <v>0.17138012670679115</v>
      </c>
      <c r="F419" s="1"/>
      <c r="G419" s="33">
        <v>350252108</v>
      </c>
      <c r="H419" s="34">
        <v>39040849</v>
      </c>
      <c r="I419" s="35">
        <v>0.12544806099062117</v>
      </c>
    </row>
    <row r="420" spans="1:9" ht="15.75" thickBot="1" x14ac:dyDescent="0.3">
      <c r="A420" s="39" t="s">
        <v>35</v>
      </c>
      <c r="B420" s="47">
        <v>4811054</v>
      </c>
      <c r="C420" s="48">
        <v>4830334</v>
      </c>
      <c r="D420" s="48">
        <v>19280</v>
      </c>
      <c r="E420" s="49">
        <v>4.0074378712024435E-3</v>
      </c>
      <c r="F420" s="1"/>
      <c r="G420" s="47">
        <v>4756774</v>
      </c>
      <c r="H420" s="48">
        <v>-54280</v>
      </c>
      <c r="I420" s="81">
        <v>-1.128235101913219E-2</v>
      </c>
    </row>
    <row r="421" spans="1:9" x14ac:dyDescent="0.25">
      <c r="A421" s="1"/>
      <c r="B421" s="4"/>
      <c r="C421" s="4"/>
      <c r="D421" s="4"/>
      <c r="E421" s="8"/>
      <c r="F421" s="1"/>
      <c r="G421" s="4"/>
      <c r="H421" s="4"/>
      <c r="I421" s="8"/>
    </row>
    <row r="422" spans="1:9" ht="15.75" thickBot="1" x14ac:dyDescent="0.3">
      <c r="A422" s="1"/>
      <c r="B422" s="4"/>
      <c r="C422" s="4"/>
      <c r="D422" s="4"/>
      <c r="E422" s="8"/>
      <c r="F422" s="1"/>
      <c r="G422" s="4"/>
      <c r="H422" s="4"/>
      <c r="I422" s="8"/>
    </row>
    <row r="423" spans="1:9" ht="15.75" thickBot="1" x14ac:dyDescent="0.3">
      <c r="A423" s="9" t="s">
        <v>36</v>
      </c>
      <c r="B423" s="22">
        <v>1943630120</v>
      </c>
      <c r="C423" s="23">
        <v>1910723222.667387</v>
      </c>
      <c r="D423" s="23">
        <v>-32906897.332612991</v>
      </c>
      <c r="E423" s="69">
        <v>-1.6930637673289912E-2</v>
      </c>
      <c r="F423" s="15"/>
      <c r="G423" s="22">
        <v>1941031684.3054261</v>
      </c>
      <c r="H423" s="23">
        <v>-2598435.6945738792</v>
      </c>
      <c r="I423" s="69">
        <v>-1.3368982440825105E-3</v>
      </c>
    </row>
  </sheetData>
  <mergeCells count="12">
    <mergeCell ref="G143:I143"/>
    <mergeCell ref="B284:H284"/>
    <mergeCell ref="B285:B286"/>
    <mergeCell ref="C285:E285"/>
    <mergeCell ref="G285:I285"/>
    <mergeCell ref="B143:B144"/>
    <mergeCell ref="C143:E143"/>
    <mergeCell ref="C1:I1"/>
    <mergeCell ref="B2:B3"/>
    <mergeCell ref="C2:E2"/>
    <mergeCell ref="G2:I2"/>
    <mergeCell ref="B142:H142"/>
  </mergeCells>
  <pageMargins left="0.7" right="0.7" top="0.75" bottom="0.75" header="0.3" footer="0.3"/>
  <pageSetup scale="77" fitToHeight="0" orientation="portrait" r:id="rId1"/>
  <rowBreaks count="8" manualBreakCount="8">
    <brk id="55" max="16383" man="1"/>
    <brk id="111" max="16383" man="1"/>
    <brk id="141" max="16383" man="1"/>
    <brk id="196" max="16383" man="1"/>
    <brk id="252" max="16383" man="1"/>
    <brk id="283" max="16383" man="1"/>
    <brk id="338" max="16383" man="1"/>
    <brk id="3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 Summary Detail</vt:lpstr>
      <vt:lpstr>Overall Total Comparison</vt:lpstr>
      <vt:lpstr>Printer Friendly Formatting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Brent (CHE)</dc:creator>
  <cp:lastModifiedBy>Dchase</cp:lastModifiedBy>
  <cp:lastPrinted>2015-02-19T15:34:18Z</cp:lastPrinted>
  <dcterms:created xsi:type="dcterms:W3CDTF">2015-02-19T01:23:51Z</dcterms:created>
  <dcterms:modified xsi:type="dcterms:W3CDTF">2015-05-18T20:15:03Z</dcterms:modified>
</cp:coreProperties>
</file>