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dy-fsrv-01.milliman.com\Health$\IMP\3.766-IMP72\yy-Deliverables\02- Mom Grant Budget Neutrality\"/>
    </mc:Choice>
  </mc:AlternateContent>
  <xr:revisionPtr revIDLastSave="0" documentId="13_ncr:1_{DA535762-33B3-4B85-9579-866BEEAF3829}" xr6:coauthVersionLast="44" xr6:coauthVersionMax="44" xr10:uidLastSave="{00000000-0000-0000-0000-000000000000}"/>
  <bookViews>
    <workbookView xWindow="-120" yWindow="-120" windowWidth="29040" windowHeight="15840" tabRatio="601" xr2:uid="{00000000-000D-0000-FFFF-FFFF00000000}"/>
  </bookViews>
  <sheets>
    <sheet name="Historic Data" sheetId="12" r:id="rId1"/>
    <sheet name="WOW" sheetId="2" r:id="rId2"/>
    <sheet name="WW" sheetId="3" r:id="rId3"/>
    <sheet name="DSH" sheetId="13" r:id="rId4"/>
    <sheet name="Summary" sheetId="10" r:id="rId5"/>
    <sheet name="Dropdown" sheetId="14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opStatus">Dropdown!$A$2:$A$4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2" l="1"/>
  <c r="H34" i="2" s="1"/>
  <c r="I34" i="2" s="1"/>
  <c r="J34" i="2" s="1"/>
  <c r="G33" i="2"/>
  <c r="H33" i="2" s="1"/>
  <c r="I33" i="2" s="1"/>
  <c r="J33" i="2" s="1"/>
  <c r="G28" i="2"/>
  <c r="H28" i="2" s="1"/>
  <c r="I28" i="2" s="1"/>
  <c r="J28" i="2" s="1"/>
  <c r="G27" i="2"/>
  <c r="H27" i="2" s="1"/>
  <c r="I27" i="2" s="1"/>
  <c r="J27" i="2" s="1"/>
  <c r="G21" i="12"/>
  <c r="G22" i="12"/>
  <c r="G14" i="10" l="1"/>
  <c r="G15" i="10"/>
  <c r="G21" i="13"/>
  <c r="F21" i="13"/>
  <c r="F22" i="13" s="1"/>
  <c r="E21" i="13"/>
  <c r="D21" i="13"/>
  <c r="D22" i="13" s="1"/>
  <c r="C21" i="13"/>
  <c r="G34" i="13"/>
  <c r="F11" i="10" s="1"/>
  <c r="F34" i="13"/>
  <c r="E11" i="10" s="1"/>
  <c r="E34" i="13"/>
  <c r="D11" i="10" s="1"/>
  <c r="D34" i="13"/>
  <c r="C11" i="10" s="1"/>
  <c r="C34" i="13"/>
  <c r="B11" i="10" s="1"/>
  <c r="A30" i="10"/>
  <c r="A62" i="10"/>
  <c r="A61" i="10"/>
  <c r="A51" i="10"/>
  <c r="H34" i="3"/>
  <c r="G34" i="3"/>
  <c r="F34" i="3"/>
  <c r="E34" i="3"/>
  <c r="D34" i="3"/>
  <c r="H33" i="3"/>
  <c r="G33" i="3"/>
  <c r="F33" i="3"/>
  <c r="E33" i="3"/>
  <c r="D33" i="3"/>
  <c r="H28" i="3"/>
  <c r="G28" i="3"/>
  <c r="F28" i="3"/>
  <c r="E28" i="3"/>
  <c r="D28" i="3"/>
  <c r="H27" i="3"/>
  <c r="G27" i="3"/>
  <c r="F27" i="3"/>
  <c r="E27" i="3"/>
  <c r="D27" i="3"/>
  <c r="H47" i="3"/>
  <c r="F30" i="10" s="1"/>
  <c r="G47" i="3"/>
  <c r="E30" i="10" s="1"/>
  <c r="F47" i="3"/>
  <c r="D30" i="10" s="1"/>
  <c r="E47" i="3"/>
  <c r="C30" i="10" s="1"/>
  <c r="D47" i="3"/>
  <c r="A19" i="3"/>
  <c r="A13" i="3"/>
  <c r="A7" i="3"/>
  <c r="G18" i="13"/>
  <c r="F18" i="13"/>
  <c r="E18" i="13"/>
  <c r="D18" i="13"/>
  <c r="C18" i="13"/>
  <c r="B18" i="13"/>
  <c r="B21" i="13"/>
  <c r="B22" i="13" s="1"/>
  <c r="G13" i="13"/>
  <c r="F13" i="13"/>
  <c r="E13" i="13"/>
  <c r="D13" i="13"/>
  <c r="C13" i="13"/>
  <c r="B13" i="13"/>
  <c r="F6" i="13"/>
  <c r="E6" i="13"/>
  <c r="D6" i="13"/>
  <c r="C6" i="13"/>
  <c r="B6" i="13"/>
  <c r="A50" i="10"/>
  <c r="A19" i="2"/>
  <c r="A13" i="2"/>
  <c r="A7" i="2"/>
  <c r="A43" i="12"/>
  <c r="G42" i="12"/>
  <c r="F42" i="12"/>
  <c r="E42" i="12"/>
  <c r="D42" i="12"/>
  <c r="C42" i="12"/>
  <c r="G41" i="12"/>
  <c r="F41" i="12"/>
  <c r="E41" i="12"/>
  <c r="D41" i="12"/>
  <c r="C41" i="12"/>
  <c r="F38" i="12"/>
  <c r="E38" i="12"/>
  <c r="D38" i="12"/>
  <c r="C38" i="12"/>
  <c r="B38" i="12"/>
  <c r="G36" i="12"/>
  <c r="A33" i="12"/>
  <c r="G32" i="12"/>
  <c r="B21" i="2" s="1"/>
  <c r="F32" i="12"/>
  <c r="E32" i="12"/>
  <c r="D32" i="12"/>
  <c r="C32" i="12"/>
  <c r="G31" i="12"/>
  <c r="F31" i="12"/>
  <c r="E31" i="12"/>
  <c r="D31" i="12"/>
  <c r="C31" i="12"/>
  <c r="F28" i="12"/>
  <c r="E28" i="12"/>
  <c r="D28" i="12"/>
  <c r="C28" i="12"/>
  <c r="B28" i="12"/>
  <c r="G26" i="12"/>
  <c r="A23" i="12"/>
  <c r="B15" i="2"/>
  <c r="F22" i="12"/>
  <c r="E22" i="12"/>
  <c r="D22" i="12"/>
  <c r="C22" i="12"/>
  <c r="F21" i="12"/>
  <c r="E21" i="12"/>
  <c r="D21" i="12"/>
  <c r="C21" i="12"/>
  <c r="F18" i="12"/>
  <c r="E18" i="12"/>
  <c r="D18" i="12"/>
  <c r="C18" i="12"/>
  <c r="B18" i="12"/>
  <c r="G16" i="12"/>
  <c r="A13" i="12"/>
  <c r="G12" i="12"/>
  <c r="B9" i="2" s="1"/>
  <c r="D9" i="2" s="1"/>
  <c r="F12" i="12"/>
  <c r="E12" i="12"/>
  <c r="D12" i="12"/>
  <c r="C12" i="12"/>
  <c r="G11" i="12"/>
  <c r="F11" i="12"/>
  <c r="E11" i="12"/>
  <c r="D11" i="12"/>
  <c r="C11" i="12"/>
  <c r="F8" i="12"/>
  <c r="E8" i="12"/>
  <c r="D8" i="12"/>
  <c r="C8" i="12"/>
  <c r="B8" i="12"/>
  <c r="G6" i="12"/>
  <c r="I47" i="3" l="1"/>
  <c r="G23" i="12"/>
  <c r="B30" i="10"/>
  <c r="G11" i="10"/>
  <c r="E22" i="13"/>
  <c r="E23" i="13"/>
  <c r="G22" i="13"/>
  <c r="G23" i="13"/>
  <c r="D23" i="13"/>
  <c r="F23" i="13"/>
  <c r="C22" i="13"/>
  <c r="C23" i="13"/>
  <c r="D13" i="12"/>
  <c r="F13" i="12"/>
  <c r="D33" i="12"/>
  <c r="F33" i="12"/>
  <c r="D43" i="12"/>
  <c r="F43" i="12"/>
  <c r="G13" i="12"/>
  <c r="B10" i="2" s="1"/>
  <c r="D23" i="12"/>
  <c r="F23" i="12"/>
  <c r="G33" i="12"/>
  <c r="B22" i="2" s="1"/>
  <c r="C43" i="12"/>
  <c r="E43" i="12"/>
  <c r="B16" i="2"/>
  <c r="B23" i="13"/>
  <c r="C13" i="12"/>
  <c r="E13" i="12"/>
  <c r="C23" i="12"/>
  <c r="E23" i="12"/>
  <c r="C33" i="12"/>
  <c r="E33" i="12"/>
  <c r="G43" i="12"/>
  <c r="C10" i="2" l="1"/>
  <c r="D10" i="2" s="1"/>
  <c r="G36" i="10" l="1"/>
  <c r="G35" i="10"/>
  <c r="A29" i="10"/>
  <c r="E35" i="3" l="1"/>
  <c r="C62" i="10" s="1"/>
  <c r="G35" i="3"/>
  <c r="E62" i="10" s="1"/>
  <c r="D35" i="3"/>
  <c r="B62" i="10" s="1"/>
  <c r="E41" i="3"/>
  <c r="C29" i="10" s="1"/>
  <c r="G41" i="3"/>
  <c r="E29" i="10" s="1"/>
  <c r="D41" i="3"/>
  <c r="B29" i="10" s="1"/>
  <c r="F41" i="3"/>
  <c r="D29" i="10" s="1"/>
  <c r="H41" i="3"/>
  <c r="F35" i="3"/>
  <c r="D62" i="10" s="1"/>
  <c r="H35" i="3"/>
  <c r="F62" i="10" s="1"/>
  <c r="I41" i="3" l="1"/>
  <c r="F29" i="10"/>
  <c r="G29" i="10" s="1"/>
  <c r="G30" i="10"/>
  <c r="I35" i="3"/>
  <c r="C21" i="2" l="1"/>
  <c r="C22" i="2" l="1"/>
  <c r="D22" i="2" s="1"/>
  <c r="D21" i="2"/>
  <c r="G62" i="10" l="1"/>
  <c r="C15" i="2" l="1"/>
  <c r="D15" i="2" s="1"/>
  <c r="A9" i="10"/>
  <c r="A7" i="10"/>
  <c r="A8" i="10"/>
  <c r="C16" i="2" l="1"/>
  <c r="A24" i="10"/>
  <c r="A25" i="10"/>
  <c r="A26" i="10"/>
  <c r="D16" i="2" l="1"/>
  <c r="B16" i="3" s="1"/>
  <c r="D16" i="3" s="1"/>
  <c r="E16" i="3" s="1"/>
  <c r="F16" i="3" s="1"/>
  <c r="G16" i="3" s="1"/>
  <c r="H16" i="3" s="1"/>
  <c r="F29" i="2"/>
  <c r="B21" i="3"/>
  <c r="C15" i="3"/>
  <c r="B9" i="3"/>
  <c r="E10" i="2"/>
  <c r="C9" i="3"/>
  <c r="E21" i="2"/>
  <c r="E15" i="2"/>
  <c r="B22" i="3"/>
  <c r="D22" i="3" s="1"/>
  <c r="E22" i="3" s="1"/>
  <c r="F22" i="3" s="1"/>
  <c r="G22" i="3" s="1"/>
  <c r="H22" i="3" s="1"/>
  <c r="E22" i="2"/>
  <c r="E16" i="2"/>
  <c r="E9" i="2"/>
  <c r="C21" i="3"/>
  <c r="F16" i="2" l="1"/>
  <c r="G16" i="2" s="1"/>
  <c r="H16" i="2" s="1"/>
  <c r="I16" i="2" s="1"/>
  <c r="J16" i="2" s="1"/>
  <c r="B50" i="10"/>
  <c r="G29" i="2"/>
  <c r="F9" i="2"/>
  <c r="G9" i="2" s="1"/>
  <c r="H9" i="2" s="1"/>
  <c r="I9" i="2" s="1"/>
  <c r="J9" i="2" s="1"/>
  <c r="D29" i="3"/>
  <c r="B61" i="10" s="1"/>
  <c r="F21" i="2"/>
  <c r="G21" i="2" s="1"/>
  <c r="H21" i="2" s="1"/>
  <c r="I21" i="2" s="1"/>
  <c r="F10" i="2"/>
  <c r="G10" i="2" s="1"/>
  <c r="H10" i="2" s="1"/>
  <c r="I10" i="2" s="1"/>
  <c r="J10" i="2" s="1"/>
  <c r="F15" i="2"/>
  <c r="G15" i="2" s="1"/>
  <c r="H15" i="2" s="1"/>
  <c r="I15" i="2" s="1"/>
  <c r="J15" i="2" s="1"/>
  <c r="F22" i="2"/>
  <c r="G22" i="2" s="1"/>
  <c r="H22" i="2" s="1"/>
  <c r="I22" i="2" s="1"/>
  <c r="J22" i="2" s="1"/>
  <c r="B15" i="3"/>
  <c r="B67" i="10" l="1"/>
  <c r="F35" i="2"/>
  <c r="B51" i="10" s="1"/>
  <c r="B56" i="10" s="1"/>
  <c r="C50" i="10"/>
  <c r="D21" i="3"/>
  <c r="D23" i="3" s="1"/>
  <c r="B26" i="10" s="1"/>
  <c r="E9" i="3"/>
  <c r="E29" i="3"/>
  <c r="C61" i="10" s="1"/>
  <c r="C67" i="10" s="1"/>
  <c r="H29" i="2"/>
  <c r="F9" i="3"/>
  <c r="B10" i="3"/>
  <c r="D10" i="3" s="1"/>
  <c r="E10" i="3" s="1"/>
  <c r="F10" i="3" s="1"/>
  <c r="G10" i="3" s="1"/>
  <c r="H10" i="3" s="1"/>
  <c r="D9" i="3"/>
  <c r="J21" i="2"/>
  <c r="H21" i="3" s="1"/>
  <c r="H23" i="3" s="1"/>
  <c r="F26" i="10" s="1"/>
  <c r="G21" i="3"/>
  <c r="G23" i="3" s="1"/>
  <c r="E26" i="10" s="1"/>
  <c r="E21" i="3"/>
  <c r="E23" i="3" s="1"/>
  <c r="C26" i="10" s="1"/>
  <c r="E15" i="3"/>
  <c r="E17" i="3" s="1"/>
  <c r="C25" i="10" s="1"/>
  <c r="D15" i="3"/>
  <c r="D17" i="3" s="1"/>
  <c r="F21" i="3"/>
  <c r="F23" i="3" s="1"/>
  <c r="D26" i="10" s="1"/>
  <c r="F23" i="2"/>
  <c r="I23" i="2"/>
  <c r="E9" i="10" s="1"/>
  <c r="G23" i="2"/>
  <c r="C9" i="10" s="1"/>
  <c r="H23" i="2"/>
  <c r="D9" i="10" s="1"/>
  <c r="H11" i="2"/>
  <c r="D7" i="10" s="1"/>
  <c r="F17" i="2"/>
  <c r="F11" i="2"/>
  <c r="B7" i="10" s="1"/>
  <c r="G11" i="2"/>
  <c r="C7" i="10" s="1"/>
  <c r="G17" i="2"/>
  <c r="C8" i="10" s="1"/>
  <c r="F15" i="3"/>
  <c r="I11" i="2"/>
  <c r="E7" i="10" s="1"/>
  <c r="G9" i="3"/>
  <c r="H17" i="2"/>
  <c r="D8" i="10" s="1"/>
  <c r="G35" i="2" l="1"/>
  <c r="C51" i="10" s="1"/>
  <c r="C56" i="10" s="1"/>
  <c r="C69" i="10" s="1"/>
  <c r="D50" i="10"/>
  <c r="B69" i="10"/>
  <c r="I29" i="2"/>
  <c r="J23" i="2"/>
  <c r="F9" i="10" s="1"/>
  <c r="E11" i="3"/>
  <c r="C24" i="10" s="1"/>
  <c r="C38" i="10" s="1"/>
  <c r="D11" i="3"/>
  <c r="B24" i="10" s="1"/>
  <c r="G26" i="10"/>
  <c r="F29" i="3"/>
  <c r="D61" i="10" s="1"/>
  <c r="D67" i="10" s="1"/>
  <c r="D18" i="10"/>
  <c r="B9" i="10"/>
  <c r="I23" i="3"/>
  <c r="B8" i="10"/>
  <c r="C18" i="10"/>
  <c r="B25" i="10"/>
  <c r="H15" i="3"/>
  <c r="G15" i="3"/>
  <c r="I17" i="2"/>
  <c r="E8" i="10" s="1"/>
  <c r="J11" i="2"/>
  <c r="H9" i="3"/>
  <c r="H35" i="2" l="1"/>
  <c r="D51" i="10" s="1"/>
  <c r="D56" i="10" s="1"/>
  <c r="E50" i="10"/>
  <c r="J29" i="2"/>
  <c r="K29" i="2"/>
  <c r="G29" i="3"/>
  <c r="E61" i="10" s="1"/>
  <c r="E67" i="10" s="1"/>
  <c r="K23" i="2"/>
  <c r="G9" i="10"/>
  <c r="E18" i="10"/>
  <c r="B18" i="10"/>
  <c r="C40" i="10"/>
  <c r="B38" i="10"/>
  <c r="K11" i="2"/>
  <c r="F7" i="10"/>
  <c r="J17" i="2"/>
  <c r="F8" i="10" s="1"/>
  <c r="G8" i="10" s="1"/>
  <c r="F17" i="3"/>
  <c r="F11" i="3"/>
  <c r="D24" i="10" s="1"/>
  <c r="D69" i="10" l="1"/>
  <c r="J35" i="2"/>
  <c r="F51" i="10" s="1"/>
  <c r="I35" i="2"/>
  <c r="F50" i="10"/>
  <c r="H29" i="3"/>
  <c r="F61" i="10" s="1"/>
  <c r="F67" i="10" s="1"/>
  <c r="G67" i="10" s="1"/>
  <c r="D25" i="10"/>
  <c r="D38" i="10" s="1"/>
  <c r="D40" i="10" s="1"/>
  <c r="K17" i="2"/>
  <c r="B40" i="10"/>
  <c r="F18" i="10"/>
  <c r="G18" i="10" s="1"/>
  <c r="G7" i="10"/>
  <c r="G17" i="3"/>
  <c r="E25" i="10" s="1"/>
  <c r="H17" i="3"/>
  <c r="F25" i="10" s="1"/>
  <c r="H11" i="3"/>
  <c r="F24" i="10" s="1"/>
  <c r="G11" i="3"/>
  <c r="E24" i="10" s="1"/>
  <c r="K35" i="2" l="1"/>
  <c r="E51" i="10"/>
  <c r="F56" i="10"/>
  <c r="F69" i="10" s="1"/>
  <c r="G61" i="10"/>
  <c r="G50" i="10"/>
  <c r="I29" i="3"/>
  <c r="I17" i="3"/>
  <c r="G25" i="10"/>
  <c r="F38" i="10"/>
  <c r="F40" i="10" s="1"/>
  <c r="E38" i="10"/>
  <c r="E40" i="10" s="1"/>
  <c r="G24" i="10"/>
  <c r="I11" i="3"/>
  <c r="G51" i="10" l="1"/>
  <c r="E56" i="10"/>
  <c r="G38" i="10"/>
  <c r="G40" i="10" s="1"/>
  <c r="E69" i="10" l="1"/>
  <c r="G56" i="10"/>
  <c r="G69" i="10" s="1"/>
  <c r="G32" i="10" s="1"/>
</calcChain>
</file>

<file path=xl/sharedStrings.xml><?xml version="1.0" encoding="utf-8"?>
<sst xmlns="http://schemas.openxmlformats.org/spreadsheetml/2006/main" count="267" uniqueCount="102">
  <si>
    <t>5-YEARS</t>
  </si>
  <si>
    <t>ANNUAL CHANGE</t>
  </si>
  <si>
    <t>AVERAGE</t>
  </si>
  <si>
    <t>5-YEAR</t>
  </si>
  <si>
    <t>DEMONSTRATION YEARS (DY)</t>
  </si>
  <si>
    <t>DY 01</t>
  </si>
  <si>
    <t>DY 02</t>
  </si>
  <si>
    <t>DY 03</t>
  </si>
  <si>
    <t>DY 04</t>
  </si>
  <si>
    <t>DY 05</t>
  </si>
  <si>
    <t xml:space="preserve">TOTAL </t>
  </si>
  <si>
    <t>WOW</t>
  </si>
  <si>
    <t>TREND</t>
  </si>
  <si>
    <t xml:space="preserve"> OF AGING</t>
  </si>
  <si>
    <t>MONTHS</t>
  </si>
  <si>
    <t>Eligible Member Months</t>
  </si>
  <si>
    <t>ELIGIBILITY</t>
  </si>
  <si>
    <t>GROUP</t>
  </si>
  <si>
    <t>Total Expenditure</t>
  </si>
  <si>
    <t>ELIGIBILITY GROUP</t>
  </si>
  <si>
    <t xml:space="preserve">TREND RATES </t>
  </si>
  <si>
    <t>TOTAL WW</t>
  </si>
  <si>
    <t>DEMO TREND RATE</t>
  </si>
  <si>
    <t>BASE YEAR</t>
  </si>
  <si>
    <t>RATE 1</t>
  </si>
  <si>
    <t>RATE 2</t>
  </si>
  <si>
    <t>PMPM Cost</t>
  </si>
  <si>
    <t>NOTES</t>
  </si>
  <si>
    <t xml:space="preserve">For a per capita budget neutrality model, the trend for member months is the same in the with-waiver projections as in the without-waiver projections.  This is the default setting.  </t>
  </si>
  <si>
    <t>Budget Neutrality Summary</t>
  </si>
  <si>
    <t>Without-Waiver Total Expenditures</t>
  </si>
  <si>
    <t>TOTAL</t>
  </si>
  <si>
    <t>Excess Spending From Hypotheticals</t>
  </si>
  <si>
    <t>VARIANCE</t>
  </si>
  <si>
    <t>With-Waiver Total Expenditures</t>
  </si>
  <si>
    <t>HYPOTHETICALS ANALYSIS</t>
  </si>
  <si>
    <t>HYPOTHETICALS VARIANCE</t>
  </si>
  <si>
    <t>5 YEARS OF HISTORIC DATA</t>
  </si>
  <si>
    <t>HY 1</t>
  </si>
  <si>
    <t>HY 2</t>
  </si>
  <si>
    <t>HY 3</t>
  </si>
  <si>
    <t>HY 4</t>
  </si>
  <si>
    <t>HY 5</t>
  </si>
  <si>
    <t>Medicaid Pop 1</t>
  </si>
  <si>
    <t xml:space="preserve">TOTAL EXPENDITURES </t>
  </si>
  <si>
    <t xml:space="preserve">ELIGIBLE MEMBER MONTHS </t>
  </si>
  <si>
    <t xml:space="preserve">PMPM COST </t>
  </si>
  <si>
    <t>TOTAL EXPENDITURE</t>
  </si>
  <si>
    <t>ELIGIBLE MEMBER MONTHS</t>
  </si>
  <si>
    <t>Medicaid Pop 2</t>
  </si>
  <si>
    <t>Medicaid Pop 3</t>
  </si>
  <si>
    <t>DY 00</t>
  </si>
  <si>
    <t>Exp Pop 1</t>
  </si>
  <si>
    <t>Exp Pop 2</t>
  </si>
  <si>
    <t>20__</t>
  </si>
  <si>
    <t>State DSH Allotment (Federal share)</t>
  </si>
  <si>
    <t>State DSH Claim Amount (Federal share)</t>
  </si>
  <si>
    <t>FEDERAL FISCAL YEARS THAT OVERLAP DEMONSTRATION YEARS</t>
  </si>
  <si>
    <t>DSH Allotment Projected to be Unused (Federal share)</t>
  </si>
  <si>
    <t>DSH Allotment Left Unspent (Federal share)</t>
  </si>
  <si>
    <t>DEMONSTRATION YEARS</t>
  </si>
  <si>
    <t>FFY 00 (20__)</t>
  </si>
  <si>
    <t>FFY 01 (20__)</t>
  </si>
  <si>
    <t>FFY 02 (20__)</t>
  </si>
  <si>
    <t>FFY 03 (20__)</t>
  </si>
  <si>
    <t>FFY 04 (20__)</t>
  </si>
  <si>
    <t>FFY 05 (20__)</t>
  </si>
  <si>
    <t>FMAP for Leading FFY</t>
  </si>
  <si>
    <t>FMAP for Trailing FFY</t>
  </si>
  <si>
    <t>Panel 1: Historic DSH Claims for the Last Five Fiscal Years:</t>
  </si>
  <si>
    <t>Panel 4: Projected DSH Diversion Allocated to DYs</t>
  </si>
  <si>
    <t>Total DSH Alltoment Diverted (Federal share)</t>
  </si>
  <si>
    <t>Panel 3: Projected With Waiver DSH Expenditures for FFYs That Overlap the Demonstration Period</t>
  </si>
  <si>
    <t>DSH Allotment Available for DSH Diversion Less Amount Diverted (Federal share, must be non-negative)</t>
  </si>
  <si>
    <t>Panel 2: Projected Without Waiver DSH Expenditures for FFYs That Overlap the Demonstration Period</t>
  </si>
  <si>
    <t>Maximum DSH Allotment Available for Diversion (Federal share)</t>
  </si>
  <si>
    <t>DSH Diversion to Leading FFY (total computable)</t>
  </si>
  <si>
    <t>DSH Diversion to Trailing FFY (total computable)</t>
  </si>
  <si>
    <t>Other Data</t>
  </si>
  <si>
    <t>SPECIFY TIME PERIOD AND ELIGIBILITY GROUP DEPICTED:</t>
  </si>
  <si>
    <t>Population Status Drop-Down</t>
  </si>
  <si>
    <t>Medicaid</t>
  </si>
  <si>
    <t>Hypothetical</t>
  </si>
  <si>
    <t>Expansion</t>
  </si>
  <si>
    <t>Pop Type:</t>
  </si>
  <si>
    <t>DEMONSTRATION WITHOUT WAIVER (WOW) BUDGET PROJECTION: COVERAGE COSTS FOR POPULATIONS</t>
  </si>
  <si>
    <t>DEMONSTRATION WITH WAIVER (WW) BUDGET PROJECTION: COVERAGE COSTS FOR POPULATIONS</t>
  </si>
  <si>
    <t>Medicaid Populations</t>
  </si>
  <si>
    <t>Expansion Populations</t>
  </si>
  <si>
    <t>Total Demo Spending From Diverted DSH (total computable)</t>
  </si>
  <si>
    <t>DSH Allotment Projected to be Unused (Federal share, must be non-negative)</t>
  </si>
  <si>
    <t>DSH Allotment Diverted</t>
  </si>
  <si>
    <t>Other WOW Categories</t>
  </si>
  <si>
    <t>Other WW Categories</t>
  </si>
  <si>
    <t>Category 1</t>
  </si>
  <si>
    <t>Category 2</t>
  </si>
  <si>
    <t>Category 3</t>
  </si>
  <si>
    <t>Category 4</t>
  </si>
  <si>
    <t>RECENT PAST FEDERAL FISCAL YEARS</t>
  </si>
  <si>
    <t>Hypo 1 - Managed Care</t>
  </si>
  <si>
    <t>Hypo 2 - Fee-For-Service</t>
  </si>
  <si>
    <t>Note: The formulas in this row have been changed by Milliman to reference the Hypo 2 cohort.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</si>
</sst>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_);_(&quot;$&quot;* \(#,##0.00\);_(&quot;$&quot;* &quot;-&quot;_);_(@_)"/>
    <numFmt numFmtId="167" formatCode="0.0%"/>
    <numFmt numFmtId="168" formatCode="0.0000_);\(0.0000\)"/>
    <numFmt numFmtId="169" formatCode="_(&quot;$&quot;* #,##0.0000_);_(&quot;$&quot;* \(#,##0.0000\);_(&quot;$&quot;* &quot;-&quot;??_);_(@_)"/>
    <numFmt numFmtId="170" formatCode="0.0%\ ;\(0.0%\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193">
    <xf numFmtId="0" fontId="0" fillId="0" borderId="0" xfId="0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0" fontId="0" fillId="0" borderId="0" xfId="0" applyBorder="1"/>
    <xf numFmtId="0" fontId="0" fillId="0" borderId="7" xfId="0" applyBorder="1"/>
    <xf numFmtId="0" fontId="0" fillId="0" borderId="5" xfId="0" applyBorder="1"/>
    <xf numFmtId="0" fontId="0" fillId="0" borderId="2" xfId="0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/>
    <xf numFmtId="0" fontId="3" fillId="0" borderId="3" xfId="0" applyFont="1" applyBorder="1" applyAlignment="1">
      <alignment horizontal="center"/>
    </xf>
    <xf numFmtId="0" fontId="0" fillId="0" borderId="1" xfId="0" applyBorder="1"/>
    <xf numFmtId="164" fontId="0" fillId="0" borderId="7" xfId="2" applyNumberFormat="1" applyFont="1" applyBorder="1"/>
    <xf numFmtId="164" fontId="0" fillId="0" borderId="5" xfId="2" applyNumberFormat="1" applyFont="1" applyBorder="1"/>
    <xf numFmtId="164" fontId="0" fillId="0" borderId="12" xfId="2" applyNumberFormat="1" applyFont="1" applyBorder="1"/>
    <xf numFmtId="164" fontId="0" fillId="0" borderId="10" xfId="2" applyNumberFormat="1" applyFont="1" applyBorder="1"/>
    <xf numFmtId="165" fontId="0" fillId="0" borderId="3" xfId="1" applyNumberFormat="1" applyFont="1" applyBorder="1"/>
    <xf numFmtId="165" fontId="0" fillId="0" borderId="0" xfId="1" applyNumberFormat="1" applyFont="1" applyBorder="1"/>
    <xf numFmtId="165" fontId="0" fillId="0" borderId="7" xfId="1" applyNumberFormat="1" applyFont="1" applyBorder="1"/>
    <xf numFmtId="0" fontId="0" fillId="2" borderId="7" xfId="0" applyFill="1" applyBorder="1" applyProtection="1">
      <protection locked="0"/>
    </xf>
    <xf numFmtId="0" fontId="3" fillId="0" borderId="12" xfId="0" applyFont="1" applyBorder="1" applyAlignment="1">
      <alignment horizontal="center"/>
    </xf>
    <xf numFmtId="0" fontId="0" fillId="0" borderId="3" xfId="0" applyBorder="1" applyAlignment="1">
      <alignment wrapText="1" shrinkToFit="1"/>
    </xf>
    <xf numFmtId="0" fontId="0" fillId="0" borderId="3" xfId="0" applyBorder="1" applyAlignment="1">
      <alignment wrapText="1"/>
    </xf>
    <xf numFmtId="0" fontId="0" fillId="0" borderId="9" xfId="0" applyBorder="1"/>
    <xf numFmtId="0" fontId="3" fillId="0" borderId="0" xfId="0" applyFont="1"/>
    <xf numFmtId="0" fontId="3" fillId="0" borderId="11" xfId="0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64" fontId="0" fillId="0" borderId="4" xfId="2" applyNumberFormat="1" applyFont="1" applyBorder="1"/>
    <xf numFmtId="164" fontId="0" fillId="0" borderId="11" xfId="2" applyNumberFormat="1" applyFont="1" applyFill="1" applyBorder="1"/>
    <xf numFmtId="0" fontId="0" fillId="0" borderId="4" xfId="0" applyBorder="1" applyAlignment="1">
      <alignment wrapText="1"/>
    </xf>
    <xf numFmtId="0" fontId="3" fillId="0" borderId="6" xfId="0" applyFont="1" applyBorder="1" applyAlignment="1">
      <alignment horizontal="center" wrapText="1"/>
    </xf>
    <xf numFmtId="10" fontId="3" fillId="0" borderId="9" xfId="0" applyNumberFormat="1" applyFont="1" applyBorder="1" applyAlignment="1">
      <alignment horizontal="center"/>
    </xf>
    <xf numFmtId="10" fontId="0" fillId="0" borderId="11" xfId="0" applyNumberFormat="1" applyBorder="1"/>
    <xf numFmtId="42" fontId="0" fillId="0" borderId="7" xfId="0" applyNumberFormat="1" applyBorder="1"/>
    <xf numFmtId="42" fontId="0" fillId="0" borderId="4" xfId="1" applyNumberFormat="1" applyFont="1" applyBorder="1"/>
    <xf numFmtId="42" fontId="0" fillId="0" borderId="5" xfId="1" applyNumberFormat="1" applyFont="1" applyBorder="1"/>
    <xf numFmtId="42" fontId="0" fillId="0" borderId="12" xfId="1" applyNumberFormat="1" applyFont="1" applyBorder="1"/>
    <xf numFmtId="42" fontId="0" fillId="0" borderId="12" xfId="0" applyNumberFormat="1" applyBorder="1"/>
    <xf numFmtId="0" fontId="2" fillId="0" borderId="0" xfId="0" applyFont="1"/>
    <xf numFmtId="0" fontId="0" fillId="0" borderId="2" xfId="0" applyFill="1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/>
    <xf numFmtId="0" fontId="0" fillId="0" borderId="5" xfId="0" applyFill="1" applyBorder="1"/>
    <xf numFmtId="0" fontId="0" fillId="0" borderId="12" xfId="0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4" fontId="0" fillId="0" borderId="0" xfId="2" applyFont="1" applyBorder="1"/>
    <xf numFmtId="44" fontId="0" fillId="0" borderId="3" xfId="2" applyNumberFormat="1" applyFont="1" applyBorder="1"/>
    <xf numFmtId="44" fontId="0" fillId="0" borderId="0" xfId="2" applyNumberFormat="1" applyFont="1" applyBorder="1"/>
    <xf numFmtId="44" fontId="0" fillId="0" borderId="7" xfId="2" applyNumberFormat="1" applyFont="1" applyBorder="1"/>
    <xf numFmtId="165" fontId="0" fillId="0" borderId="0" xfId="1" applyNumberFormat="1" applyFont="1" applyFill="1" applyBorder="1" applyProtection="1">
      <protection locked="0"/>
    </xf>
    <xf numFmtId="44" fontId="0" fillId="0" borderId="0" xfId="2" applyFont="1" applyFill="1" applyBorder="1" applyProtection="1">
      <protection locked="0"/>
    </xf>
    <xf numFmtId="10" fontId="0" fillId="0" borderId="11" xfId="3" applyNumberFormat="1" applyFont="1" applyBorder="1"/>
    <xf numFmtId="0" fontId="2" fillId="0" borderId="0" xfId="0" applyFont="1" applyFill="1" applyBorder="1" applyAlignment="1"/>
    <xf numFmtId="0" fontId="3" fillId="0" borderId="10" xfId="0" applyFont="1" applyBorder="1"/>
    <xf numFmtId="0" fontId="4" fillId="0" borderId="0" xfId="0" applyFont="1"/>
    <xf numFmtId="164" fontId="2" fillId="0" borderId="3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7" xfId="2" applyNumberFormat="1" applyFont="1" applyBorder="1" applyAlignment="1">
      <alignment horizontal="center"/>
    </xf>
    <xf numFmtId="164" fontId="0" fillId="0" borderId="8" xfId="0" applyNumberFormat="1" applyBorder="1"/>
    <xf numFmtId="0" fontId="3" fillId="0" borderId="14" xfId="0" applyFont="1" applyBorder="1"/>
    <xf numFmtId="166" fontId="0" fillId="0" borderId="3" xfId="1" applyNumberFormat="1" applyFont="1" applyBorder="1"/>
    <xf numFmtId="166" fontId="0" fillId="0" borderId="0" xfId="1" applyNumberFormat="1" applyFont="1" applyBorder="1"/>
    <xf numFmtId="166" fontId="0" fillId="0" borderId="7" xfId="1" applyNumberFormat="1" applyFont="1" applyBorder="1"/>
    <xf numFmtId="0" fontId="2" fillId="0" borderId="3" xfId="0" applyFont="1" applyBorder="1" applyAlignment="1">
      <alignment wrapText="1"/>
    </xf>
    <xf numFmtId="0" fontId="0" fillId="0" borderId="0" xfId="0" applyBorder="1" applyAlignment="1">
      <alignment wrapText="1"/>
    </xf>
    <xf numFmtId="164" fontId="0" fillId="0" borderId="8" xfId="2" applyNumberFormat="1" applyFont="1" applyBorder="1"/>
    <xf numFmtId="164" fontId="0" fillId="0" borderId="15" xfId="2" applyNumberFormat="1" applyFont="1" applyBorder="1"/>
    <xf numFmtId="0" fontId="0" fillId="0" borderId="7" xfId="0" applyFill="1" applyBorder="1" applyProtection="1">
      <protection locked="0"/>
    </xf>
    <xf numFmtId="0" fontId="3" fillId="0" borderId="5" xfId="0" applyFont="1" applyFill="1" applyBorder="1" applyAlignment="1">
      <alignment horizontal="center" wrapText="1"/>
    </xf>
    <xf numFmtId="167" fontId="0" fillId="0" borderId="10" xfId="0" applyNumberFormat="1" applyFill="1" applyBorder="1" applyProtection="1">
      <protection locked="0"/>
    </xf>
    <xf numFmtId="0" fontId="2" fillId="0" borderId="3" xfId="0" applyFont="1" applyBorder="1" applyAlignment="1">
      <alignment wrapText="1" shrinkToFit="1"/>
    </xf>
    <xf numFmtId="167" fontId="0" fillId="0" borderId="10" xfId="3" applyNumberFormat="1" applyFont="1" applyFill="1" applyBorder="1"/>
    <xf numFmtId="167" fontId="0" fillId="2" borderId="10" xfId="3" applyNumberFormat="1" applyFont="1" applyFill="1" applyBorder="1"/>
    <xf numFmtId="42" fontId="0" fillId="0" borderId="8" xfId="0" applyNumberFormat="1" applyBorder="1"/>
    <xf numFmtId="10" fontId="0" fillId="0" borderId="8" xfId="3" applyNumberFormat="1" applyFont="1" applyBorder="1"/>
    <xf numFmtId="0" fontId="0" fillId="0" borderId="16" xfId="0" applyBorder="1" applyAlignment="1">
      <alignment wrapText="1"/>
    </xf>
    <xf numFmtId="0" fontId="3" fillId="0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2" fillId="0" borderId="0" xfId="8"/>
    <xf numFmtId="0" fontId="7" fillId="0" borderId="0" xfId="8" applyFont="1" applyBorder="1"/>
    <xf numFmtId="0" fontId="3" fillId="0" borderId="0" xfId="8" applyFont="1" applyBorder="1"/>
    <xf numFmtId="0" fontId="3" fillId="0" borderId="3" xfId="8" applyFont="1" applyBorder="1"/>
    <xf numFmtId="0" fontId="3" fillId="0" borderId="4" xfId="8" applyFont="1" applyBorder="1"/>
    <xf numFmtId="0" fontId="3" fillId="0" borderId="5" xfId="8" applyFont="1" applyBorder="1" applyAlignment="1">
      <alignment horizontal="center"/>
    </xf>
    <xf numFmtId="0" fontId="4" fillId="0" borderId="1" xfId="8" applyFont="1" applyBorder="1" applyAlignment="1">
      <alignment horizontal="left"/>
    </xf>
    <xf numFmtId="0" fontId="3" fillId="0" borderId="3" xfId="8" applyFont="1" applyBorder="1" applyAlignment="1">
      <alignment horizontal="left"/>
    </xf>
    <xf numFmtId="164" fontId="2" fillId="2" borderId="0" xfId="2" applyNumberFormat="1" applyFill="1" applyBorder="1" applyProtection="1">
      <protection locked="0"/>
    </xf>
    <xf numFmtId="164" fontId="2" fillId="0" borderId="7" xfId="2" applyNumberFormat="1" applyBorder="1"/>
    <xf numFmtId="0" fontId="3" fillId="0" borderId="3" xfId="8" applyFont="1" applyBorder="1" applyAlignment="1">
      <alignment wrapText="1"/>
    </xf>
    <xf numFmtId="165" fontId="2" fillId="2" borderId="0" xfId="1" applyNumberFormat="1" applyFill="1" applyBorder="1" applyProtection="1">
      <protection locked="0"/>
    </xf>
    <xf numFmtId="0" fontId="2" fillId="0" borderId="7" xfId="8" applyBorder="1"/>
    <xf numFmtId="44" fontId="2" fillId="0" borderId="0" xfId="2" applyNumberFormat="1" applyBorder="1"/>
    <xf numFmtId="44" fontId="2" fillId="0" borderId="0" xfId="2" applyBorder="1"/>
    <xf numFmtId="0" fontId="3" fillId="0" borderId="17" xfId="8" applyFont="1" applyBorder="1"/>
    <xf numFmtId="0" fontId="2" fillId="0" borderId="18" xfId="8" applyBorder="1"/>
    <xf numFmtId="0" fontId="3" fillId="0" borderId="19" xfId="8" applyFont="1" applyBorder="1" applyAlignment="1">
      <alignment horizontal="center"/>
    </xf>
    <xf numFmtId="0" fontId="2" fillId="0" borderId="20" xfId="8" applyBorder="1"/>
    <xf numFmtId="0" fontId="2" fillId="0" borderId="13" xfId="8" applyBorder="1"/>
    <xf numFmtId="0" fontId="3" fillId="0" borderId="13" xfId="8" applyFont="1" applyBorder="1" applyAlignment="1">
      <alignment horizontal="center"/>
    </xf>
    <xf numFmtId="0" fontId="3" fillId="0" borderId="21" xfId="8" applyFont="1" applyBorder="1" applyAlignment="1">
      <alignment horizontal="center"/>
    </xf>
    <xf numFmtId="0" fontId="2" fillId="0" borderId="3" xfId="8" applyBorder="1" applyAlignment="1">
      <alignment horizontal="center"/>
    </xf>
    <xf numFmtId="0" fontId="2" fillId="0" borderId="0" xfId="8" applyBorder="1"/>
    <xf numFmtId="10" fontId="2" fillId="0" borderId="0" xfId="3" applyNumberFormat="1" applyBorder="1"/>
    <xf numFmtId="10" fontId="2" fillId="0" borderId="7" xfId="3" applyNumberFormat="1" applyBorder="1"/>
    <xf numFmtId="0" fontId="2" fillId="0" borderId="3" xfId="8" applyBorder="1" applyAlignment="1">
      <alignment horizontal="center" wrapText="1"/>
    </xf>
    <xf numFmtId="0" fontId="2" fillId="0" borderId="4" xfId="8" applyBorder="1" applyAlignment="1">
      <alignment horizontal="center" wrapText="1"/>
    </xf>
    <xf numFmtId="0" fontId="2" fillId="0" borderId="5" xfId="8" applyBorder="1"/>
    <xf numFmtId="10" fontId="2" fillId="0" borderId="5" xfId="3" applyNumberFormat="1" applyBorder="1"/>
    <xf numFmtId="10" fontId="2" fillId="0" borderId="12" xfId="3" applyNumberFormat="1" applyBorder="1"/>
    <xf numFmtId="10" fontId="2" fillId="0" borderId="8" xfId="3" applyNumberFormat="1" applyBorder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0" fontId="0" fillId="0" borderId="1" xfId="0" applyBorder="1" applyAlignment="1">
      <alignment wrapText="1"/>
    </xf>
    <xf numFmtId="42" fontId="0" fillId="0" borderId="0" xfId="1" applyNumberFormat="1" applyFont="1" applyBorder="1"/>
    <xf numFmtId="10" fontId="0" fillId="0" borderId="2" xfId="3" applyNumberFormat="1" applyFont="1" applyBorder="1"/>
    <xf numFmtId="42" fontId="0" fillId="0" borderId="2" xfId="0" applyNumberFormat="1" applyBorder="1"/>
    <xf numFmtId="0" fontId="3" fillId="0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4" fontId="0" fillId="0" borderId="27" xfId="2" applyFont="1" applyBorder="1"/>
    <xf numFmtId="44" fontId="0" fillId="0" borderId="24" xfId="2" applyFont="1" applyBorder="1"/>
    <xf numFmtId="44" fontId="0" fillId="0" borderId="25" xfId="2" applyFont="1" applyBorder="1"/>
    <xf numFmtId="0" fontId="3" fillId="0" borderId="12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4" fontId="2" fillId="0" borderId="31" xfId="2" applyFont="1" applyBorder="1" applyAlignment="1">
      <alignment horizontal="center"/>
    </xf>
    <xf numFmtId="44" fontId="2" fillId="0" borderId="32" xfId="2" applyFont="1" applyBorder="1" applyAlignment="1">
      <alignment horizontal="center"/>
    </xf>
    <xf numFmtId="44" fontId="2" fillId="0" borderId="33" xfId="2" applyFont="1" applyBorder="1" applyAlignment="1">
      <alignment horizontal="center"/>
    </xf>
    <xf numFmtId="44" fontId="2" fillId="0" borderId="26" xfId="2" applyFont="1" applyBorder="1" applyAlignment="1">
      <alignment horizontal="center"/>
    </xf>
    <xf numFmtId="44" fontId="2" fillId="0" borderId="22" xfId="2" applyFont="1" applyBorder="1" applyAlignment="1">
      <alignment horizontal="center"/>
    </xf>
    <xf numFmtId="44" fontId="2" fillId="0" borderId="23" xfId="2" applyFont="1" applyBorder="1" applyAlignment="1">
      <alignment horizontal="center"/>
    </xf>
    <xf numFmtId="44" fontId="2" fillId="0" borderId="28" xfId="2" applyFont="1" applyBorder="1" applyAlignment="1">
      <alignment horizontal="center"/>
    </xf>
    <xf numFmtId="44" fontId="2" fillId="0" borderId="29" xfId="2" applyFont="1" applyBorder="1" applyAlignment="1">
      <alignment horizontal="center"/>
    </xf>
    <xf numFmtId="44" fontId="2" fillId="0" borderId="30" xfId="2" applyFont="1" applyBorder="1" applyAlignment="1">
      <alignment horizontal="center"/>
    </xf>
    <xf numFmtId="44" fontId="2" fillId="0" borderId="34" xfId="2" applyFont="1" applyBorder="1" applyAlignment="1">
      <alignment horizontal="center"/>
    </xf>
    <xf numFmtId="44" fontId="2" fillId="0" borderId="35" xfId="2" applyFont="1" applyBorder="1" applyAlignment="1">
      <alignment horizontal="center"/>
    </xf>
    <xf numFmtId="44" fontId="2" fillId="0" borderId="36" xfId="2" applyFont="1" applyBorder="1" applyAlignment="1">
      <alignment horizontal="center"/>
    </xf>
    <xf numFmtId="0" fontId="2" fillId="0" borderId="4" xfId="1" applyNumberFormat="1" applyFont="1" applyBorder="1"/>
    <xf numFmtId="0" fontId="2" fillId="0" borderId="4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3" fillId="0" borderId="2" xfId="8" applyFont="1" applyBorder="1" applyAlignment="1">
      <alignment horizontal="center"/>
    </xf>
    <xf numFmtId="0" fontId="3" fillId="0" borderId="6" xfId="8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0" fillId="0" borderId="4" xfId="0" applyBorder="1"/>
    <xf numFmtId="0" fontId="0" fillId="0" borderId="12" xfId="0" applyBorder="1"/>
    <xf numFmtId="167" fontId="0" fillId="0" borderId="9" xfId="3" applyNumberFormat="1" applyFont="1" applyBorder="1"/>
    <xf numFmtId="167" fontId="0" fillId="0" borderId="10" xfId="3" applyNumberFormat="1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10" fontId="3" fillId="0" borderId="4" xfId="0" applyNumberFormat="1" applyFont="1" applyBorder="1" applyAlignment="1">
      <alignment horizontal="center" wrapText="1"/>
    </xf>
    <xf numFmtId="0" fontId="4" fillId="0" borderId="1" xfId="0" applyFont="1" applyBorder="1"/>
    <xf numFmtId="10" fontId="0" fillId="0" borderId="10" xfId="3" applyNumberFormat="1" applyFont="1" applyFill="1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168" fontId="2" fillId="0" borderId="38" xfId="2" applyNumberFormat="1" applyFont="1" applyBorder="1" applyAlignment="1">
      <alignment horizontal="center"/>
    </xf>
    <xf numFmtId="168" fontId="2" fillId="0" borderId="39" xfId="2" applyNumberFormat="1" applyFont="1" applyBorder="1" applyAlignment="1">
      <alignment horizontal="center"/>
    </xf>
    <xf numFmtId="168" fontId="2" fillId="0" borderId="37" xfId="2" applyNumberFormat="1" applyFont="1" applyBorder="1" applyAlignment="1">
      <alignment horizontal="center"/>
    </xf>
    <xf numFmtId="44" fontId="2" fillId="0" borderId="17" xfId="2" applyFont="1" applyBorder="1" applyAlignment="1">
      <alignment horizontal="center"/>
    </xf>
    <xf numFmtId="44" fontId="2" fillId="0" borderId="19" xfId="2" applyFont="1" applyBorder="1" applyAlignment="1">
      <alignment horizontal="center"/>
    </xf>
    <xf numFmtId="44" fontId="2" fillId="0" borderId="37" xfId="2" applyFont="1" applyBorder="1" applyAlignment="1">
      <alignment horizontal="center"/>
    </xf>
    <xf numFmtId="44" fontId="2" fillId="0" borderId="27" xfId="2" applyFont="1" applyBorder="1"/>
    <xf numFmtId="44" fontId="2" fillId="0" borderId="24" xfId="2" applyFont="1" applyBorder="1"/>
    <xf numFmtId="44" fontId="2" fillId="0" borderId="25" xfId="2" applyFont="1" applyBorder="1"/>
    <xf numFmtId="168" fontId="2" fillId="0" borderId="31" xfId="2" applyNumberFormat="1" applyFont="1" applyBorder="1" applyAlignment="1">
      <alignment horizontal="right"/>
    </xf>
    <xf numFmtId="169" fontId="2" fillId="0" borderId="34" xfId="2" applyNumberFormat="1" applyFont="1" applyBorder="1" applyAlignment="1">
      <alignment horizontal="center"/>
    </xf>
    <xf numFmtId="168" fontId="2" fillId="0" borderId="32" xfId="2" applyNumberFormat="1" applyFont="1" applyBorder="1" applyAlignment="1">
      <alignment horizontal="right"/>
    </xf>
    <xf numFmtId="168" fontId="2" fillId="0" borderId="33" xfId="2" applyNumberFormat="1" applyFont="1" applyBorder="1" applyAlignment="1">
      <alignment horizontal="right"/>
    </xf>
    <xf numFmtId="169" fontId="2" fillId="0" borderId="35" xfId="2" applyNumberFormat="1" applyFont="1" applyBorder="1" applyAlignment="1">
      <alignment horizontal="right"/>
    </xf>
    <xf numFmtId="169" fontId="2" fillId="0" borderId="36" xfId="2" applyNumberFormat="1" applyFont="1" applyBorder="1" applyAlignment="1">
      <alignment horizontal="right"/>
    </xf>
    <xf numFmtId="0" fontId="2" fillId="0" borderId="4" xfId="1" applyNumberFormat="1" applyFont="1" applyBorder="1" applyAlignment="1">
      <alignment wrapText="1"/>
    </xf>
    <xf numFmtId="170" fontId="0" fillId="0" borderId="10" xfId="0" applyNumberFormat="1" applyFill="1" applyBorder="1" applyProtection="1">
      <protection locked="0"/>
    </xf>
    <xf numFmtId="0" fontId="8" fillId="0" borderId="0" xfId="0" applyFont="1"/>
    <xf numFmtId="0" fontId="3" fillId="0" borderId="0" xfId="0" applyFont="1" applyBorder="1" applyAlignment="1">
      <alignment horizontal="center"/>
    </xf>
    <xf numFmtId="165" fontId="2" fillId="0" borderId="3" xfId="1" applyNumberFormat="1" applyFont="1" applyBorder="1"/>
    <xf numFmtId="44" fontId="2" fillId="0" borderId="3" xfId="2" applyNumberFormat="1" applyFont="1" applyBorder="1"/>
  </cellXfs>
  <cellStyles count="17">
    <cellStyle name="%" xfId="10" xr:uid="{00000000-0005-0000-0000-000000000000}"/>
    <cellStyle name="Comma" xfId="1" builtinId="3"/>
    <cellStyle name="Comma 2" xfId="11" xr:uid="{00000000-0005-0000-0000-000002000000}"/>
    <cellStyle name="Comma 3" xfId="7" xr:uid="{00000000-0005-0000-0000-000003000000}"/>
    <cellStyle name="Currency" xfId="2" builtinId="4"/>
    <cellStyle name="Currency 2" xfId="12" xr:uid="{00000000-0005-0000-0000-000005000000}"/>
    <cellStyle name="Currency 3" xfId="9" xr:uid="{00000000-0005-0000-0000-000006000000}"/>
    <cellStyle name="Normal" xfId="0" builtinId="0"/>
    <cellStyle name="Normal 2" xfId="13" xr:uid="{00000000-0005-0000-0000-000008000000}"/>
    <cellStyle name="Normal 2 2" xfId="8" xr:uid="{00000000-0005-0000-0000-000009000000}"/>
    <cellStyle name="Normal 3" xfId="4" xr:uid="{00000000-0005-0000-0000-00000A000000}"/>
    <cellStyle name="Normal 4" xfId="5" xr:uid="{00000000-0005-0000-0000-00000B000000}"/>
    <cellStyle name="Normal 5" xfId="16" xr:uid="{00000000-0005-0000-0000-00000C000000}"/>
    <cellStyle name="Normal 9" xfId="15" xr:uid="{00000000-0005-0000-0000-00000D000000}"/>
    <cellStyle name="Percent" xfId="3" builtinId="5"/>
    <cellStyle name="Percent 2" xfId="14" xr:uid="{00000000-0005-0000-0000-00000F000000}"/>
    <cellStyle name="Percent 3" xfId="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tabSelected="1" zoomScale="90" zoomScaleNormal="90" workbookViewId="0"/>
  </sheetViews>
  <sheetFormatPr defaultColWidth="8.85546875" defaultRowHeight="12.75" x14ac:dyDescent="0.2"/>
  <cols>
    <col min="1" max="1" width="24.42578125" style="90" customWidth="1"/>
    <col min="2" max="6" width="11.28515625" style="90" customWidth="1"/>
    <col min="7" max="7" width="12.28515625" style="90" customWidth="1"/>
    <col min="8" max="8" width="8.85546875" style="90" customWidth="1"/>
    <col min="9" max="9" width="15.7109375" style="90" customWidth="1"/>
    <col min="10" max="10" width="9.85546875" style="90" customWidth="1"/>
    <col min="11" max="14" width="12.28515625" style="90" customWidth="1"/>
    <col min="15" max="16" width="13.28515625" style="90" customWidth="1"/>
    <col min="17" max="16384" width="8.85546875" style="90"/>
  </cols>
  <sheetData>
    <row r="1" spans="1:7" ht="15.75" x14ac:dyDescent="0.25">
      <c r="A1" s="91" t="s">
        <v>37</v>
      </c>
      <c r="B1" s="92"/>
      <c r="C1" s="92"/>
      <c r="D1" s="92"/>
      <c r="E1" s="92"/>
      <c r="F1" s="92"/>
    </row>
    <row r="2" spans="1:7" x14ac:dyDescent="0.2">
      <c r="A2" s="93"/>
      <c r="B2" s="92"/>
      <c r="C2" s="92"/>
      <c r="D2" s="92"/>
      <c r="E2" s="92"/>
      <c r="F2" s="92"/>
      <c r="G2" s="92"/>
    </row>
    <row r="3" spans="1:7" x14ac:dyDescent="0.2">
      <c r="A3" s="93" t="s">
        <v>79</v>
      </c>
      <c r="B3" s="92"/>
      <c r="C3" s="92"/>
      <c r="D3" s="92"/>
      <c r="E3" s="92"/>
      <c r="F3" s="92"/>
      <c r="G3" s="92"/>
    </row>
    <row r="4" spans="1:7" ht="13.5" thickBot="1" x14ac:dyDescent="0.25">
      <c r="A4" s="94"/>
      <c r="B4" s="95"/>
      <c r="C4" s="95"/>
      <c r="D4" s="95"/>
      <c r="E4" s="95"/>
      <c r="F4" s="95"/>
      <c r="G4" s="95"/>
    </row>
    <row r="5" spans="1:7" x14ac:dyDescent="0.2">
      <c r="A5" s="96" t="s">
        <v>43</v>
      </c>
      <c r="B5" s="151" t="s">
        <v>38</v>
      </c>
      <c r="C5" s="151" t="s">
        <v>39</v>
      </c>
      <c r="D5" s="151" t="s">
        <v>40</v>
      </c>
      <c r="E5" s="151" t="s">
        <v>41</v>
      </c>
      <c r="F5" s="151" t="s">
        <v>42</v>
      </c>
      <c r="G5" s="152" t="s">
        <v>0</v>
      </c>
    </row>
    <row r="6" spans="1:7" x14ac:dyDescent="0.2">
      <c r="A6" s="97" t="s">
        <v>44</v>
      </c>
      <c r="B6" s="98"/>
      <c r="C6" s="98"/>
      <c r="D6" s="98"/>
      <c r="E6" s="98"/>
      <c r="F6" s="98"/>
      <c r="G6" s="99">
        <f>SUM(B6:F6)</f>
        <v>0</v>
      </c>
    </row>
    <row r="7" spans="1:7" ht="25.5" x14ac:dyDescent="0.2">
      <c r="A7" s="100" t="s">
        <v>45</v>
      </c>
      <c r="B7" s="101"/>
      <c r="C7" s="101"/>
      <c r="D7" s="101"/>
      <c r="E7" s="101"/>
      <c r="F7" s="101"/>
      <c r="G7" s="102"/>
    </row>
    <row r="8" spans="1:7" ht="20.25" customHeight="1" x14ac:dyDescent="0.2">
      <c r="A8" s="100" t="s">
        <v>46</v>
      </c>
      <c r="B8" s="103" t="e">
        <f>+B6/B7</f>
        <v>#DIV/0!</v>
      </c>
      <c r="C8" s="104" t="e">
        <f>+C6/C7</f>
        <v>#DIV/0!</v>
      </c>
      <c r="D8" s="104" t="e">
        <f>D6/D7</f>
        <v>#DIV/0!</v>
      </c>
      <c r="E8" s="104" t="e">
        <f>+E6/E7</f>
        <v>#DIV/0!</v>
      </c>
      <c r="F8" s="104" t="e">
        <f>+F6/F7</f>
        <v>#DIV/0!</v>
      </c>
      <c r="G8" s="102"/>
    </row>
    <row r="9" spans="1:7" x14ac:dyDescent="0.2">
      <c r="A9" s="105" t="s">
        <v>20</v>
      </c>
      <c r="B9" s="106"/>
      <c r="C9" s="106"/>
      <c r="D9" s="106"/>
      <c r="E9" s="106"/>
      <c r="F9" s="106"/>
      <c r="G9" s="107" t="s">
        <v>3</v>
      </c>
    </row>
    <row r="10" spans="1:7" x14ac:dyDescent="0.2">
      <c r="A10" s="108"/>
      <c r="B10" s="109"/>
      <c r="C10" s="109"/>
      <c r="D10" s="110" t="s">
        <v>1</v>
      </c>
      <c r="E10" s="109"/>
      <c r="F10" s="109"/>
      <c r="G10" s="111" t="s">
        <v>2</v>
      </c>
    </row>
    <row r="11" spans="1:7" x14ac:dyDescent="0.2">
      <c r="A11" s="112" t="s">
        <v>47</v>
      </c>
      <c r="B11" s="113"/>
      <c r="C11" s="114" t="e">
        <f>+C6/B6-1</f>
        <v>#DIV/0!</v>
      </c>
      <c r="D11" s="114" t="e">
        <f>+D6/C6-1</f>
        <v>#DIV/0!</v>
      </c>
      <c r="E11" s="114" t="e">
        <f>+E6/D6-1</f>
        <v>#DIV/0!</v>
      </c>
      <c r="F11" s="114" t="e">
        <f>+F6/E6-1</f>
        <v>#DIV/0!</v>
      </c>
      <c r="G11" s="115" t="e">
        <f>+ROUND((F6/B6)^(1/4),4)-1</f>
        <v>#DIV/0!</v>
      </c>
    </row>
    <row r="12" spans="1:7" ht="25.5" x14ac:dyDescent="0.2">
      <c r="A12" s="116" t="s">
        <v>48</v>
      </c>
      <c r="B12" s="113"/>
      <c r="C12" s="114" t="e">
        <f t="shared" ref="C12:F13" si="0">+C7/B7-1</f>
        <v>#DIV/0!</v>
      </c>
      <c r="D12" s="114" t="e">
        <f t="shared" si="0"/>
        <v>#DIV/0!</v>
      </c>
      <c r="E12" s="114" t="e">
        <f t="shared" si="0"/>
        <v>#DIV/0!</v>
      </c>
      <c r="F12" s="114" t="e">
        <f t="shared" si="0"/>
        <v>#DIV/0!</v>
      </c>
      <c r="G12" s="115" t="e">
        <f t="shared" ref="G12:G13" si="1">+ROUND((F7/B7)^(1/4),4)-1</f>
        <v>#DIV/0!</v>
      </c>
    </row>
    <row r="13" spans="1:7" ht="21.75" customHeight="1" thickBot="1" x14ac:dyDescent="0.25">
      <c r="A13" s="117" t="str">
        <f>+A8</f>
        <v xml:space="preserve">PMPM COST </v>
      </c>
      <c r="B13" s="118"/>
      <c r="C13" s="119" t="e">
        <f t="shared" si="0"/>
        <v>#DIV/0!</v>
      </c>
      <c r="D13" s="119" t="e">
        <f t="shared" si="0"/>
        <v>#DIV/0!</v>
      </c>
      <c r="E13" s="119" t="e">
        <f t="shared" si="0"/>
        <v>#DIV/0!</v>
      </c>
      <c r="F13" s="119" t="e">
        <f t="shared" si="0"/>
        <v>#DIV/0!</v>
      </c>
      <c r="G13" s="120" t="e">
        <f t="shared" si="1"/>
        <v>#DIV/0!</v>
      </c>
    </row>
    <row r="14" spans="1:7" ht="16.5" customHeight="1" thickBot="1" x14ac:dyDescent="0.25">
      <c r="A14" s="116"/>
      <c r="B14" s="113"/>
      <c r="C14" s="114"/>
      <c r="D14" s="114"/>
      <c r="E14" s="114"/>
      <c r="F14" s="114"/>
      <c r="G14" s="121"/>
    </row>
    <row r="15" spans="1:7" x14ac:dyDescent="0.2">
      <c r="A15" s="96" t="s">
        <v>49</v>
      </c>
      <c r="B15" s="151" t="s">
        <v>38</v>
      </c>
      <c r="C15" s="151" t="s">
        <v>39</v>
      </c>
      <c r="D15" s="151" t="s">
        <v>40</v>
      </c>
      <c r="E15" s="151" t="s">
        <v>41</v>
      </c>
      <c r="F15" s="151" t="s">
        <v>42</v>
      </c>
      <c r="G15" s="152" t="s">
        <v>0</v>
      </c>
    </row>
    <row r="16" spans="1:7" x14ac:dyDescent="0.2">
      <c r="A16" s="97" t="s">
        <v>44</v>
      </c>
      <c r="B16" s="98"/>
      <c r="C16" s="98"/>
      <c r="D16" s="98"/>
      <c r="E16" s="98"/>
      <c r="F16" s="98"/>
      <c r="G16" s="99">
        <f>SUM(B16:F16)</f>
        <v>0</v>
      </c>
    </row>
    <row r="17" spans="1:7" ht="25.5" x14ac:dyDescent="0.2">
      <c r="A17" s="100" t="s">
        <v>45</v>
      </c>
      <c r="B17" s="101"/>
      <c r="C17" s="101"/>
      <c r="D17" s="101"/>
      <c r="E17" s="101"/>
      <c r="F17" s="101"/>
      <c r="G17" s="102"/>
    </row>
    <row r="18" spans="1:7" ht="21" customHeight="1" x14ac:dyDescent="0.2">
      <c r="A18" s="100" t="s">
        <v>46</v>
      </c>
      <c r="B18" s="103" t="e">
        <f>+B16/B17</f>
        <v>#DIV/0!</v>
      </c>
      <c r="C18" s="104" t="e">
        <f>+C16/C17</f>
        <v>#DIV/0!</v>
      </c>
      <c r="D18" s="104" t="e">
        <f>D16/D17</f>
        <v>#DIV/0!</v>
      </c>
      <c r="E18" s="104" t="e">
        <f>+E16/E17</f>
        <v>#DIV/0!</v>
      </c>
      <c r="F18" s="104" t="e">
        <f>+F16/F17</f>
        <v>#DIV/0!</v>
      </c>
      <c r="G18" s="102"/>
    </row>
    <row r="19" spans="1:7" x14ac:dyDescent="0.2">
      <c r="A19" s="105" t="s">
        <v>20</v>
      </c>
      <c r="B19" s="106"/>
      <c r="C19" s="106"/>
      <c r="D19" s="106"/>
      <c r="E19" s="106"/>
      <c r="F19" s="106"/>
      <c r="G19" s="107" t="s">
        <v>3</v>
      </c>
    </row>
    <row r="20" spans="1:7" x14ac:dyDescent="0.2">
      <c r="A20" s="108"/>
      <c r="B20" s="109"/>
      <c r="C20" s="109"/>
      <c r="D20" s="110" t="s">
        <v>1</v>
      </c>
      <c r="E20" s="109"/>
      <c r="F20" s="109"/>
      <c r="G20" s="111" t="s">
        <v>2</v>
      </c>
    </row>
    <row r="21" spans="1:7" x14ac:dyDescent="0.2">
      <c r="A21" s="112" t="s">
        <v>47</v>
      </c>
      <c r="B21" s="113"/>
      <c r="C21" s="114" t="e">
        <f>+C16/B16-1</f>
        <v>#DIV/0!</v>
      </c>
      <c r="D21" s="114" t="e">
        <f>+D16/C16-1</f>
        <v>#DIV/0!</v>
      </c>
      <c r="E21" s="114" t="e">
        <f>+E16/D16-1</f>
        <v>#DIV/0!</v>
      </c>
      <c r="F21" s="114" t="e">
        <f>+F16/E16-1</f>
        <v>#DIV/0!</v>
      </c>
      <c r="G21" s="115" t="e">
        <f>+ROUND((F16/B16)^(1/4),4)-1</f>
        <v>#DIV/0!</v>
      </c>
    </row>
    <row r="22" spans="1:7" ht="25.5" x14ac:dyDescent="0.2">
      <c r="A22" s="116" t="s">
        <v>48</v>
      </c>
      <c r="B22" s="113"/>
      <c r="C22" s="114" t="e">
        <f t="shared" ref="C22:F23" si="2">+C17/B17-1</f>
        <v>#DIV/0!</v>
      </c>
      <c r="D22" s="114" t="e">
        <f t="shared" si="2"/>
        <v>#DIV/0!</v>
      </c>
      <c r="E22" s="114" t="e">
        <f t="shared" si="2"/>
        <v>#DIV/0!</v>
      </c>
      <c r="F22" s="114" t="e">
        <f t="shared" si="2"/>
        <v>#DIV/0!</v>
      </c>
      <c r="G22" s="115" t="e">
        <f t="shared" ref="G22:G23" si="3">+ROUND((F17/B17)^(1/4),4)-1</f>
        <v>#DIV/0!</v>
      </c>
    </row>
    <row r="23" spans="1:7" ht="13.5" thickBot="1" x14ac:dyDescent="0.25">
      <c r="A23" s="117" t="str">
        <f>+A18</f>
        <v xml:space="preserve">PMPM COST </v>
      </c>
      <c r="B23" s="118"/>
      <c r="C23" s="119" t="e">
        <f t="shared" si="2"/>
        <v>#DIV/0!</v>
      </c>
      <c r="D23" s="119" t="e">
        <f t="shared" si="2"/>
        <v>#DIV/0!</v>
      </c>
      <c r="E23" s="119" t="e">
        <f t="shared" si="2"/>
        <v>#DIV/0!</v>
      </c>
      <c r="F23" s="119" t="e">
        <f t="shared" si="2"/>
        <v>#DIV/0!</v>
      </c>
      <c r="G23" s="120" t="e">
        <f t="shared" si="3"/>
        <v>#DIV/0!</v>
      </c>
    </row>
    <row r="24" spans="1:7" ht="13.5" thickBot="1" x14ac:dyDescent="0.25">
      <c r="A24" s="116"/>
      <c r="B24" s="113"/>
      <c r="C24" s="114"/>
      <c r="D24" s="114"/>
      <c r="E24" s="114"/>
      <c r="F24" s="114"/>
      <c r="G24" s="121"/>
    </row>
    <row r="25" spans="1:7" x14ac:dyDescent="0.2">
      <c r="A25" s="96" t="s">
        <v>50</v>
      </c>
      <c r="B25" s="151" t="s">
        <v>38</v>
      </c>
      <c r="C25" s="151" t="s">
        <v>39</v>
      </c>
      <c r="D25" s="151" t="s">
        <v>40</v>
      </c>
      <c r="E25" s="151" t="s">
        <v>41</v>
      </c>
      <c r="F25" s="151" t="s">
        <v>42</v>
      </c>
      <c r="G25" s="152" t="s">
        <v>0</v>
      </c>
    </row>
    <row r="26" spans="1:7" x14ac:dyDescent="0.2">
      <c r="A26" s="97" t="s">
        <v>44</v>
      </c>
      <c r="B26" s="98"/>
      <c r="C26" s="98"/>
      <c r="D26" s="98"/>
      <c r="E26" s="98"/>
      <c r="F26" s="98"/>
      <c r="G26" s="99">
        <f>SUM(B26:F26)</f>
        <v>0</v>
      </c>
    </row>
    <row r="27" spans="1:7" ht="25.5" x14ac:dyDescent="0.2">
      <c r="A27" s="100" t="s">
        <v>45</v>
      </c>
      <c r="B27" s="101"/>
      <c r="C27" s="101"/>
      <c r="D27" s="101"/>
      <c r="E27" s="101"/>
      <c r="F27" s="101"/>
      <c r="G27" s="102"/>
    </row>
    <row r="28" spans="1:7" ht="21.75" customHeight="1" x14ac:dyDescent="0.2">
      <c r="A28" s="100" t="s">
        <v>46</v>
      </c>
      <c r="B28" s="103" t="e">
        <f>+B26/B27</f>
        <v>#DIV/0!</v>
      </c>
      <c r="C28" s="103" t="e">
        <f>+C26/C27</f>
        <v>#DIV/0!</v>
      </c>
      <c r="D28" s="103" t="e">
        <f>+D26/D27</f>
        <v>#DIV/0!</v>
      </c>
      <c r="E28" s="103" t="e">
        <f>+E26/E27</f>
        <v>#DIV/0!</v>
      </c>
      <c r="F28" s="104" t="e">
        <f>+F26/F27</f>
        <v>#DIV/0!</v>
      </c>
      <c r="G28" s="102"/>
    </row>
    <row r="29" spans="1:7" x14ac:dyDescent="0.2">
      <c r="A29" s="105" t="s">
        <v>20</v>
      </c>
      <c r="B29" s="106"/>
      <c r="C29" s="106"/>
      <c r="D29" s="106"/>
      <c r="E29" s="106"/>
      <c r="F29" s="106"/>
      <c r="G29" s="107" t="s">
        <v>3</v>
      </c>
    </row>
    <row r="30" spans="1:7" x14ac:dyDescent="0.2">
      <c r="A30" s="108"/>
      <c r="B30" s="109"/>
      <c r="C30" s="109"/>
      <c r="D30" s="110" t="s">
        <v>1</v>
      </c>
      <c r="E30" s="109"/>
      <c r="F30" s="109"/>
      <c r="G30" s="111" t="s">
        <v>2</v>
      </c>
    </row>
    <row r="31" spans="1:7" x14ac:dyDescent="0.2">
      <c r="A31" s="112" t="s">
        <v>47</v>
      </c>
      <c r="B31" s="113"/>
      <c r="C31" s="114" t="e">
        <f>+C26/B26-1</f>
        <v>#DIV/0!</v>
      </c>
      <c r="D31" s="114" t="e">
        <f>+D26/C26-1</f>
        <v>#DIV/0!</v>
      </c>
      <c r="E31" s="114" t="e">
        <f>+E26/D26-1</f>
        <v>#DIV/0!</v>
      </c>
      <c r="F31" s="114" t="e">
        <f>+F26/E26-1</f>
        <v>#DIV/0!</v>
      </c>
      <c r="G31" s="115" t="e">
        <f>+ROUND((F26/B26)^(1/4),4)-1</f>
        <v>#DIV/0!</v>
      </c>
    </row>
    <row r="32" spans="1:7" ht="25.5" x14ac:dyDescent="0.2">
      <c r="A32" s="116" t="s">
        <v>48</v>
      </c>
      <c r="B32" s="113"/>
      <c r="C32" s="114" t="e">
        <f t="shared" ref="C32:F33" si="4">+C27/B27-1</f>
        <v>#DIV/0!</v>
      </c>
      <c r="D32" s="114" t="e">
        <f t="shared" si="4"/>
        <v>#DIV/0!</v>
      </c>
      <c r="E32" s="114" t="e">
        <f t="shared" si="4"/>
        <v>#DIV/0!</v>
      </c>
      <c r="F32" s="114" t="e">
        <f t="shared" si="4"/>
        <v>#DIV/0!</v>
      </c>
      <c r="G32" s="115" t="e">
        <f t="shared" ref="G32:G33" si="5">+ROUND((F27/B27)^(1/4),4)-1</f>
        <v>#DIV/0!</v>
      </c>
    </row>
    <row r="33" spans="1:7" ht="13.5" thickBot="1" x14ac:dyDescent="0.25">
      <c r="A33" s="117" t="str">
        <f>+A28</f>
        <v xml:space="preserve">PMPM COST </v>
      </c>
      <c r="B33" s="118"/>
      <c r="C33" s="119" t="e">
        <f t="shared" si="4"/>
        <v>#DIV/0!</v>
      </c>
      <c r="D33" s="119" t="e">
        <f t="shared" si="4"/>
        <v>#DIV/0!</v>
      </c>
      <c r="E33" s="119" t="e">
        <f t="shared" si="4"/>
        <v>#DIV/0!</v>
      </c>
      <c r="F33" s="119" t="e">
        <f t="shared" si="4"/>
        <v>#DIV/0!</v>
      </c>
      <c r="G33" s="120" t="e">
        <f t="shared" si="5"/>
        <v>#DIV/0!</v>
      </c>
    </row>
    <row r="34" spans="1:7" ht="13.5" thickBot="1" x14ac:dyDescent="0.25">
      <c r="A34" s="113"/>
      <c r="G34" s="113"/>
    </row>
    <row r="35" spans="1:7" x14ac:dyDescent="0.2">
      <c r="A35" s="96" t="s">
        <v>78</v>
      </c>
      <c r="B35" s="151" t="s">
        <v>38</v>
      </c>
      <c r="C35" s="151" t="s">
        <v>39</v>
      </c>
      <c r="D35" s="151" t="s">
        <v>40</v>
      </c>
      <c r="E35" s="151" t="s">
        <v>41</v>
      </c>
      <c r="F35" s="151" t="s">
        <v>42</v>
      </c>
      <c r="G35" s="152" t="s">
        <v>0</v>
      </c>
    </row>
    <row r="36" spans="1:7" x14ac:dyDescent="0.2">
      <c r="A36" s="97" t="s">
        <v>44</v>
      </c>
      <c r="B36" s="98"/>
      <c r="C36" s="98"/>
      <c r="D36" s="98"/>
      <c r="E36" s="98"/>
      <c r="F36" s="98"/>
      <c r="G36" s="99">
        <f>SUM(B36:F36)</f>
        <v>0</v>
      </c>
    </row>
    <row r="37" spans="1:7" ht="25.5" x14ac:dyDescent="0.2">
      <c r="A37" s="100" t="s">
        <v>45</v>
      </c>
      <c r="B37" s="101"/>
      <c r="C37" s="101"/>
      <c r="D37" s="101"/>
      <c r="E37" s="101"/>
      <c r="F37" s="101"/>
      <c r="G37" s="102"/>
    </row>
    <row r="38" spans="1:7" ht="21.75" customHeight="1" x14ac:dyDescent="0.2">
      <c r="A38" s="100" t="s">
        <v>46</v>
      </c>
      <c r="B38" s="103" t="e">
        <f>+B36/B37</f>
        <v>#DIV/0!</v>
      </c>
      <c r="C38" s="103" t="e">
        <f>+C36/C37</f>
        <v>#DIV/0!</v>
      </c>
      <c r="D38" s="103" t="e">
        <f>+D36/D37</f>
        <v>#DIV/0!</v>
      </c>
      <c r="E38" s="103" t="e">
        <f>+E36/E37</f>
        <v>#DIV/0!</v>
      </c>
      <c r="F38" s="104" t="e">
        <f>+F36/F37</f>
        <v>#DIV/0!</v>
      </c>
      <c r="G38" s="102"/>
    </row>
    <row r="39" spans="1:7" x14ac:dyDescent="0.2">
      <c r="A39" s="105" t="s">
        <v>20</v>
      </c>
      <c r="B39" s="106"/>
      <c r="C39" s="106"/>
      <c r="D39" s="106"/>
      <c r="E39" s="106"/>
      <c r="F39" s="106"/>
      <c r="G39" s="107" t="s">
        <v>3</v>
      </c>
    </row>
    <row r="40" spans="1:7" x14ac:dyDescent="0.2">
      <c r="A40" s="108"/>
      <c r="B40" s="109"/>
      <c r="C40" s="109"/>
      <c r="D40" s="110" t="s">
        <v>1</v>
      </c>
      <c r="E40" s="109"/>
      <c r="F40" s="109"/>
      <c r="G40" s="111" t="s">
        <v>2</v>
      </c>
    </row>
    <row r="41" spans="1:7" x14ac:dyDescent="0.2">
      <c r="A41" s="112" t="s">
        <v>47</v>
      </c>
      <c r="B41" s="113"/>
      <c r="C41" s="114" t="e">
        <f>+C36/B36-1</f>
        <v>#DIV/0!</v>
      </c>
      <c r="D41" s="114" t="e">
        <f>+D36/C36-1</f>
        <v>#DIV/0!</v>
      </c>
      <c r="E41" s="114" t="e">
        <f>+E36/D36-1</f>
        <v>#DIV/0!</v>
      </c>
      <c r="F41" s="114" t="e">
        <f>+F36/E36-1</f>
        <v>#DIV/0!</v>
      </c>
      <c r="G41" s="115" t="e">
        <f>+ROUND((F36/B36)^(1/4),4)-1</f>
        <v>#DIV/0!</v>
      </c>
    </row>
    <row r="42" spans="1:7" ht="25.5" x14ac:dyDescent="0.2">
      <c r="A42" s="116" t="s">
        <v>48</v>
      </c>
      <c r="B42" s="113"/>
      <c r="C42" s="114" t="e">
        <f t="shared" ref="C42:F43" si="6">+C37/B37-1</f>
        <v>#DIV/0!</v>
      </c>
      <c r="D42" s="114" t="e">
        <f t="shared" si="6"/>
        <v>#DIV/0!</v>
      </c>
      <c r="E42" s="114" t="e">
        <f t="shared" si="6"/>
        <v>#DIV/0!</v>
      </c>
      <c r="F42" s="114" t="e">
        <f t="shared" si="6"/>
        <v>#DIV/0!</v>
      </c>
      <c r="G42" s="115" t="e">
        <f t="shared" ref="G42:G43" si="7">+ROUND((F37/B37)^(1/4),4)-1</f>
        <v>#DIV/0!</v>
      </c>
    </row>
    <row r="43" spans="1:7" ht="13.5" thickBot="1" x14ac:dyDescent="0.25">
      <c r="A43" s="117" t="str">
        <f>+A38</f>
        <v xml:space="preserve">PMPM COST </v>
      </c>
      <c r="B43" s="118"/>
      <c r="C43" s="119" t="e">
        <f t="shared" si="6"/>
        <v>#DIV/0!</v>
      </c>
      <c r="D43" s="119" t="e">
        <f t="shared" si="6"/>
        <v>#DIV/0!</v>
      </c>
      <c r="E43" s="119" t="e">
        <f t="shared" si="6"/>
        <v>#DIV/0!</v>
      </c>
      <c r="F43" s="119" t="e">
        <f t="shared" si="6"/>
        <v>#DIV/0!</v>
      </c>
      <c r="G43" s="120" t="e">
        <f t="shared" si="7"/>
        <v>#DIV/0!</v>
      </c>
    </row>
  </sheetData>
  <printOptions horizontalCentered="1" verticalCentered="1" headings="1" gridLines="1"/>
  <pageMargins left="0.4" right="0.4" top="1" bottom="1" header="0.5" footer="0.5"/>
  <pageSetup scale="64" orientation="landscape" r:id="rId1"/>
  <headerFooter alignWithMargins="0">
    <oddHeader>&amp;CInterim Section 1115 Demonstration Application Budget Neutrality Table Shell</oddHeader>
    <oddFooter>&amp;C&amp;A&amp;RPage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35"/>
  <sheetViews>
    <sheetView zoomScale="90" zoomScaleNormal="90" workbookViewId="0">
      <pane ySplit="5" topLeftCell="A24" activePane="bottomLeft" state="frozen"/>
      <selection activeCell="A2" sqref="A2:A4"/>
      <selection pane="bottomLeft" sqref="A1:K1"/>
    </sheetView>
  </sheetViews>
  <sheetFormatPr defaultRowHeight="12.75" x14ac:dyDescent="0.2"/>
  <cols>
    <col min="1" max="1" width="16" customWidth="1"/>
    <col min="2" max="2" width="13.85546875" customWidth="1"/>
    <col min="3" max="3" width="10.85546875" customWidth="1"/>
    <col min="4" max="4" width="13.7109375" style="52" customWidth="1"/>
    <col min="5" max="5" width="10.85546875" style="52" customWidth="1"/>
    <col min="6" max="10" width="13.28515625" customWidth="1"/>
    <col min="11" max="11" width="14.7109375" customWidth="1"/>
  </cols>
  <sheetData>
    <row r="1" spans="1:12" x14ac:dyDescent="0.2">
      <c r="A1" s="190" t="s">
        <v>85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x14ac:dyDescent="0.2">
      <c r="B2" s="7"/>
      <c r="C2" s="7"/>
      <c r="D2" s="49"/>
      <c r="E2" s="49"/>
      <c r="F2" s="7"/>
      <c r="G2" s="7"/>
      <c r="H2" s="7"/>
      <c r="I2" s="3"/>
      <c r="J2" s="7"/>
      <c r="K2" s="7"/>
      <c r="L2" s="7"/>
    </row>
    <row r="3" spans="1:12" ht="13.5" thickBot="1" x14ac:dyDescent="0.25">
      <c r="A3" s="7"/>
      <c r="B3" s="7"/>
      <c r="C3" s="7"/>
      <c r="D3" s="49"/>
      <c r="E3" s="49"/>
      <c r="F3" s="7"/>
      <c r="G3" s="7"/>
      <c r="J3" s="3"/>
      <c r="K3" s="7"/>
    </row>
    <row r="4" spans="1:12" x14ac:dyDescent="0.2">
      <c r="A4" s="1" t="s">
        <v>16</v>
      </c>
      <c r="B4" s="12" t="s">
        <v>12</v>
      </c>
      <c r="C4" s="12" t="s">
        <v>14</v>
      </c>
      <c r="D4" s="50" t="s">
        <v>23</v>
      </c>
      <c r="E4" s="55" t="s">
        <v>12</v>
      </c>
      <c r="F4" s="1" t="s">
        <v>4</v>
      </c>
      <c r="G4" s="10"/>
      <c r="H4" s="10"/>
      <c r="I4" s="10"/>
      <c r="J4" s="5"/>
      <c r="K4" s="14" t="s">
        <v>10</v>
      </c>
    </row>
    <row r="5" spans="1:12" ht="13.5" thickBot="1" x14ac:dyDescent="0.25">
      <c r="A5" s="2" t="s">
        <v>17</v>
      </c>
      <c r="B5" s="26" t="s">
        <v>24</v>
      </c>
      <c r="C5" s="26" t="s">
        <v>13</v>
      </c>
      <c r="D5" s="80" t="s">
        <v>51</v>
      </c>
      <c r="E5" s="56" t="s">
        <v>25</v>
      </c>
      <c r="F5" s="80" t="s">
        <v>5</v>
      </c>
      <c r="G5" s="80" t="s">
        <v>6</v>
      </c>
      <c r="H5" s="80" t="s">
        <v>7</v>
      </c>
      <c r="I5" s="80" t="s">
        <v>8</v>
      </c>
      <c r="J5" s="80" t="s">
        <v>9</v>
      </c>
      <c r="K5" s="31" t="s">
        <v>11</v>
      </c>
    </row>
    <row r="6" spans="1:12" ht="13.5" thickBot="1" x14ac:dyDescent="0.25">
      <c r="A6" s="153"/>
      <c r="B6" s="34"/>
      <c r="C6" s="34"/>
      <c r="D6" s="154"/>
      <c r="E6" s="50"/>
      <c r="F6" s="154"/>
      <c r="G6" s="154"/>
      <c r="H6" s="154"/>
      <c r="I6" s="154"/>
      <c r="J6" s="154"/>
      <c r="K6" s="34"/>
    </row>
    <row r="7" spans="1:12" x14ac:dyDescent="0.2">
      <c r="A7" s="4" t="str">
        <f>'Historic Data'!A5</f>
        <v>Medicaid Pop 1</v>
      </c>
      <c r="B7" s="5"/>
      <c r="C7" s="17"/>
      <c r="D7" s="48"/>
      <c r="E7" s="48"/>
      <c r="F7" s="10"/>
      <c r="G7" s="10"/>
      <c r="H7" s="10"/>
      <c r="I7" s="10"/>
      <c r="J7" s="10"/>
      <c r="K7" s="5"/>
    </row>
    <row r="8" spans="1:12" ht="13.5" thickBot="1" x14ac:dyDescent="0.25">
      <c r="A8" s="156" t="s">
        <v>84</v>
      </c>
      <c r="B8" s="157" t="s">
        <v>81</v>
      </c>
      <c r="C8" s="158"/>
      <c r="D8" s="53"/>
      <c r="E8" s="53"/>
      <c r="F8" s="9"/>
      <c r="G8" s="9"/>
      <c r="H8" s="9"/>
      <c r="I8" s="9"/>
      <c r="J8" s="9"/>
      <c r="K8" s="159"/>
    </row>
    <row r="9" spans="1:12" ht="25.5" x14ac:dyDescent="0.2">
      <c r="A9" s="27" t="s">
        <v>15</v>
      </c>
      <c r="B9" s="160" t="e">
        <f>'Historic Data'!G12</f>
        <v>#DIV/0!</v>
      </c>
      <c r="C9" s="25"/>
      <c r="D9" s="61" t="e">
        <f>ROUND('Historic Data'!F7*(1+B9)^(C9/12),2)</f>
        <v>#DIV/0!</v>
      </c>
      <c r="E9" s="81" t="e">
        <f>B9</f>
        <v>#DIV/0!</v>
      </c>
      <c r="F9" s="22" t="e">
        <f>(1+E9)*D9</f>
        <v>#DIV/0!</v>
      </c>
      <c r="G9" s="23" t="e">
        <f>(1+$E9)*F9</f>
        <v>#DIV/0!</v>
      </c>
      <c r="H9" s="23" t="e">
        <f t="shared" ref="H9:J9" si="0">(1+$E9)*G9</f>
        <v>#DIV/0!</v>
      </c>
      <c r="I9" s="23" t="e">
        <f t="shared" si="0"/>
        <v>#DIV/0!</v>
      </c>
      <c r="J9" s="24" t="e">
        <f t="shared" si="0"/>
        <v>#DIV/0!</v>
      </c>
      <c r="K9" s="21"/>
    </row>
    <row r="10" spans="1:12" ht="28.5" customHeight="1" x14ac:dyDescent="0.2">
      <c r="A10" s="75" t="s">
        <v>26</v>
      </c>
      <c r="B10" s="161" t="e">
        <f>'Historic Data'!G13</f>
        <v>#DIV/0!</v>
      </c>
      <c r="C10" s="8">
        <f>C9</f>
        <v>0</v>
      </c>
      <c r="D10" s="62" t="e">
        <f>ROUND('Historic Data'!F8*(1+B10)^(C10/12),2)</f>
        <v>#DIV/0!</v>
      </c>
      <c r="E10" s="81" t="e">
        <f>B10</f>
        <v>#DIV/0!</v>
      </c>
      <c r="F10" s="58" t="e">
        <f>ROUND((1+E10)*D10,2)</f>
        <v>#DIV/0!</v>
      </c>
      <c r="G10" s="59" t="e">
        <f>ROUND((1+$E10)*F10,2)</f>
        <v>#DIV/0!</v>
      </c>
      <c r="H10" s="59" t="e">
        <f t="shared" ref="H10:J10" si="1">ROUND((1+$E10)*G10,2)</f>
        <v>#DIV/0!</v>
      </c>
      <c r="I10" s="59" t="e">
        <f t="shared" si="1"/>
        <v>#DIV/0!</v>
      </c>
      <c r="J10" s="60" t="e">
        <f t="shared" si="1"/>
        <v>#DIV/0!</v>
      </c>
      <c r="K10" s="21"/>
    </row>
    <row r="11" spans="1:12" ht="13.5" thickBot="1" x14ac:dyDescent="0.25">
      <c r="A11" s="28" t="s">
        <v>18</v>
      </c>
      <c r="B11" s="41"/>
      <c r="C11" s="15"/>
      <c r="D11" s="51"/>
      <c r="E11" s="51"/>
      <c r="F11" s="36" t="e">
        <f>+F9*F10</f>
        <v>#DIV/0!</v>
      </c>
      <c r="G11" s="19" t="e">
        <f>+G9*G10</f>
        <v>#DIV/0!</v>
      </c>
      <c r="H11" s="19" t="e">
        <f>+H9*H10</f>
        <v>#DIV/0!</v>
      </c>
      <c r="I11" s="19" t="e">
        <f>+I9*I10</f>
        <v>#DIV/0!</v>
      </c>
      <c r="J11" s="20" t="e">
        <f>+J9*J10</f>
        <v>#DIV/0!</v>
      </c>
      <c r="K11" s="37" t="e">
        <f>SUM(F11:J11)</f>
        <v>#DIV/0!</v>
      </c>
    </row>
    <row r="12" spans="1:12" ht="13.5" thickBot="1" x14ac:dyDescent="0.25">
      <c r="A12" s="17"/>
    </row>
    <row r="13" spans="1:12" x14ac:dyDescent="0.2">
      <c r="A13" s="4" t="str">
        <f>'Historic Data'!A15</f>
        <v>Medicaid Pop 2</v>
      </c>
      <c r="B13" s="5"/>
      <c r="C13" s="17"/>
      <c r="D13" s="48"/>
      <c r="E13" s="48"/>
      <c r="F13" s="10"/>
      <c r="G13" s="10"/>
      <c r="H13" s="10"/>
      <c r="I13" s="10"/>
      <c r="J13" s="10"/>
      <c r="K13" s="5"/>
    </row>
    <row r="14" spans="1:12" ht="13.5" thickBot="1" x14ac:dyDescent="0.25">
      <c r="A14" s="156" t="s">
        <v>84</v>
      </c>
      <c r="B14" s="157" t="s">
        <v>81</v>
      </c>
      <c r="C14" s="158"/>
      <c r="D14" s="53"/>
      <c r="E14" s="53"/>
      <c r="F14" s="9"/>
      <c r="G14" s="9"/>
      <c r="H14" s="9"/>
      <c r="I14" s="9"/>
      <c r="J14" s="9"/>
      <c r="K14" s="159"/>
    </row>
    <row r="15" spans="1:12" ht="25.5" x14ac:dyDescent="0.2">
      <c r="A15" s="27" t="s">
        <v>15</v>
      </c>
      <c r="B15" s="160" t="e">
        <f>'Historic Data'!G22</f>
        <v>#DIV/0!</v>
      </c>
      <c r="C15" s="79">
        <f>C9</f>
        <v>0</v>
      </c>
      <c r="D15" s="61" t="e">
        <f>ROUND('Historic Data'!F17*(1+B15)^(C15/12),2)</f>
        <v>#DIV/0!</v>
      </c>
      <c r="E15" s="81" t="e">
        <f>B15</f>
        <v>#DIV/0!</v>
      </c>
      <c r="F15" s="22" t="e">
        <f>(1+E15)*D15</f>
        <v>#DIV/0!</v>
      </c>
      <c r="G15" s="23" t="e">
        <f>(1+$E15)*F15</f>
        <v>#DIV/0!</v>
      </c>
      <c r="H15" s="23" t="e">
        <f t="shared" ref="H15:J15" si="2">(1+$E15)*G15</f>
        <v>#DIV/0!</v>
      </c>
      <c r="I15" s="23" t="e">
        <f t="shared" si="2"/>
        <v>#DIV/0!</v>
      </c>
      <c r="J15" s="24" t="e">
        <f t="shared" si="2"/>
        <v>#DIV/0!</v>
      </c>
      <c r="K15" s="21"/>
    </row>
    <row r="16" spans="1:12" x14ac:dyDescent="0.2">
      <c r="A16" s="75" t="s">
        <v>26</v>
      </c>
      <c r="B16" s="161" t="e">
        <f>'Historic Data'!G23</f>
        <v>#DIV/0!</v>
      </c>
      <c r="C16" s="8">
        <f>C15</f>
        <v>0</v>
      </c>
      <c r="D16" s="62" t="e">
        <f>ROUND('Historic Data'!F18*(1+B16)^(C16/12),2)</f>
        <v>#DIV/0!</v>
      </c>
      <c r="E16" s="81" t="e">
        <f>B16</f>
        <v>#DIV/0!</v>
      </c>
      <c r="F16" s="58" t="e">
        <f>ROUND((1+E16)*D16,2)</f>
        <v>#DIV/0!</v>
      </c>
      <c r="G16" s="59" t="e">
        <f>ROUND((1+$E16)*F16,2)</f>
        <v>#DIV/0!</v>
      </c>
      <c r="H16" s="59" t="e">
        <f t="shared" ref="H16:J16" si="3">ROUND((1+$E16)*G16,2)</f>
        <v>#DIV/0!</v>
      </c>
      <c r="I16" s="59" t="e">
        <f t="shared" si="3"/>
        <v>#DIV/0!</v>
      </c>
      <c r="J16" s="60" t="e">
        <f t="shared" si="3"/>
        <v>#DIV/0!</v>
      </c>
      <c r="K16" s="21"/>
    </row>
    <row r="17" spans="1:11" ht="13.5" thickBot="1" x14ac:dyDescent="0.25">
      <c r="A17" s="28" t="s">
        <v>18</v>
      </c>
      <c r="B17" s="41"/>
      <c r="C17" s="15"/>
      <c r="D17" s="54"/>
      <c r="E17" s="53"/>
      <c r="F17" s="36" t="e">
        <f>+F15*F16</f>
        <v>#DIV/0!</v>
      </c>
      <c r="G17" s="19" t="e">
        <f>+G15*G16</f>
        <v>#DIV/0!</v>
      </c>
      <c r="H17" s="19" t="e">
        <f>+H15*H16</f>
        <v>#DIV/0!</v>
      </c>
      <c r="I17" s="19" t="e">
        <f>+I15*I16</f>
        <v>#DIV/0!</v>
      </c>
      <c r="J17" s="19" t="e">
        <f>+J15*J16</f>
        <v>#DIV/0!</v>
      </c>
      <c r="K17" s="37" t="e">
        <f>SUM(F17:J17)</f>
        <v>#DIV/0!</v>
      </c>
    </row>
    <row r="18" spans="1:11" ht="13.5" thickBot="1" x14ac:dyDescent="0.25">
      <c r="A18" s="17"/>
    </row>
    <row r="19" spans="1:11" x14ac:dyDescent="0.2">
      <c r="A19" s="4" t="str">
        <f>'Historic Data'!A25</f>
        <v>Medicaid Pop 3</v>
      </c>
      <c r="B19" s="5"/>
      <c r="C19" s="17"/>
      <c r="D19" s="48"/>
      <c r="E19" s="48"/>
      <c r="F19" s="10"/>
      <c r="G19" s="10"/>
      <c r="H19" s="10"/>
      <c r="I19" s="10"/>
      <c r="J19" s="10"/>
      <c r="K19" s="5"/>
    </row>
    <row r="20" spans="1:11" ht="13.5" thickBot="1" x14ac:dyDescent="0.25">
      <c r="A20" s="156" t="s">
        <v>84</v>
      </c>
      <c r="B20" s="157" t="s">
        <v>81</v>
      </c>
      <c r="C20" s="158"/>
      <c r="D20" s="53"/>
      <c r="E20" s="53"/>
      <c r="F20" s="9"/>
      <c r="G20" s="9"/>
      <c r="H20" s="9"/>
      <c r="I20" s="9"/>
      <c r="J20" s="9"/>
      <c r="K20" s="159"/>
    </row>
    <row r="21" spans="1:11" ht="25.5" x14ac:dyDescent="0.2">
      <c r="A21" s="27" t="s">
        <v>15</v>
      </c>
      <c r="B21" s="160" t="e">
        <f>'Historic Data'!G32</f>
        <v>#DIV/0!</v>
      </c>
      <c r="C21" s="79">
        <f>C9</f>
        <v>0</v>
      </c>
      <c r="D21" s="61" t="e">
        <f>ROUND('Historic Data'!F26*(1+B21)^(C21/12),2)</f>
        <v>#DIV/0!</v>
      </c>
      <c r="E21" s="81" t="e">
        <f>B21</f>
        <v>#DIV/0!</v>
      </c>
      <c r="F21" s="22" t="e">
        <f>(1+E21)*D21</f>
        <v>#DIV/0!</v>
      </c>
      <c r="G21" s="23" t="e">
        <f>(1+$E21)*F21</f>
        <v>#DIV/0!</v>
      </c>
      <c r="H21" s="23" t="e">
        <f t="shared" ref="H21:J21" si="4">(1+$E21)*G21</f>
        <v>#DIV/0!</v>
      </c>
      <c r="I21" s="23" t="e">
        <f t="shared" si="4"/>
        <v>#DIV/0!</v>
      </c>
      <c r="J21" s="24" t="e">
        <f t="shared" si="4"/>
        <v>#DIV/0!</v>
      </c>
      <c r="K21" s="21"/>
    </row>
    <row r="22" spans="1:11" ht="28.15" customHeight="1" x14ac:dyDescent="0.2">
      <c r="A22" s="75" t="s">
        <v>26</v>
      </c>
      <c r="B22" s="161" t="e">
        <f>'Historic Data'!G33</f>
        <v>#DIV/0!</v>
      </c>
      <c r="C22" s="8">
        <f>C21</f>
        <v>0</v>
      </c>
      <c r="D22" s="62" t="e">
        <f>ROUND('Historic Data'!F27*(1+B22)^(C22/12),2)</f>
        <v>#DIV/0!</v>
      </c>
      <c r="E22" s="81" t="e">
        <f>B22</f>
        <v>#DIV/0!</v>
      </c>
      <c r="F22" s="58" t="e">
        <f>ROUND((1+E22)*D22,2)</f>
        <v>#DIV/0!</v>
      </c>
      <c r="G22" s="59" t="e">
        <f>ROUND((1+$E22)*F22,2)</f>
        <v>#DIV/0!</v>
      </c>
      <c r="H22" s="59" t="e">
        <f t="shared" ref="H22:J22" si="5">ROUND((1+$E22)*G22,2)</f>
        <v>#DIV/0!</v>
      </c>
      <c r="I22" s="59" t="e">
        <f t="shared" si="5"/>
        <v>#DIV/0!</v>
      </c>
      <c r="J22" s="60" t="e">
        <f t="shared" si="5"/>
        <v>#DIV/0!</v>
      </c>
      <c r="K22" s="21"/>
    </row>
    <row r="23" spans="1:11" ht="13.5" thickBot="1" x14ac:dyDescent="0.25">
      <c r="A23" s="38" t="s">
        <v>18</v>
      </c>
      <c r="B23" s="41"/>
      <c r="C23" s="15"/>
      <c r="D23" s="54"/>
      <c r="E23" s="53"/>
      <c r="F23" s="36" t="e">
        <f>+F21*F22</f>
        <v>#DIV/0!</v>
      </c>
      <c r="G23" s="19" t="e">
        <f>+G21*G22</f>
        <v>#DIV/0!</v>
      </c>
      <c r="H23" s="19" t="e">
        <f>+H21*H22</f>
        <v>#DIV/0!</v>
      </c>
      <c r="I23" s="19" t="e">
        <f>+I21*I22</f>
        <v>#DIV/0!</v>
      </c>
      <c r="J23" s="19" t="e">
        <f>+J21*J22</f>
        <v>#DIV/0!</v>
      </c>
      <c r="K23" s="37" t="e">
        <f>SUM(F23:J23)</f>
        <v>#DIV/0!</v>
      </c>
    </row>
    <row r="24" spans="1:11" ht="13.5" thickBot="1" x14ac:dyDescent="0.25">
      <c r="A24" s="76"/>
      <c r="B24" s="33"/>
      <c r="C24" s="7"/>
      <c r="D24" s="49"/>
      <c r="E24" s="49"/>
      <c r="F24" s="122"/>
      <c r="G24" s="122"/>
      <c r="H24" s="122"/>
      <c r="I24" s="122"/>
      <c r="J24" s="122"/>
      <c r="K24" s="123"/>
    </row>
    <row r="25" spans="1:11" x14ac:dyDescent="0.2">
      <c r="A25" s="4" t="s">
        <v>99</v>
      </c>
      <c r="B25" s="5"/>
      <c r="C25" s="17"/>
      <c r="D25" s="48"/>
      <c r="E25" s="48"/>
      <c r="F25" s="10"/>
      <c r="G25" s="10"/>
      <c r="H25" s="10"/>
      <c r="I25" s="10"/>
      <c r="J25" s="10"/>
      <c r="K25" s="5"/>
    </row>
    <row r="26" spans="1:11" ht="13.5" thickBot="1" x14ac:dyDescent="0.25">
      <c r="A26" s="156" t="s">
        <v>84</v>
      </c>
      <c r="B26" s="157" t="s">
        <v>82</v>
      </c>
      <c r="C26" s="158"/>
      <c r="D26" s="53"/>
      <c r="E26" s="53"/>
      <c r="F26" s="9"/>
      <c r="G26" s="9"/>
      <c r="H26" s="9"/>
      <c r="I26" s="9"/>
      <c r="J26" s="9"/>
      <c r="K26" s="159"/>
    </row>
    <row r="27" spans="1:11" ht="25.5" x14ac:dyDescent="0.2">
      <c r="A27" s="82" t="s">
        <v>15</v>
      </c>
      <c r="B27" s="160"/>
      <c r="C27" s="79"/>
      <c r="D27" s="61"/>
      <c r="E27" s="188">
        <v>0</v>
      </c>
      <c r="F27" s="191">
        <v>985</v>
      </c>
      <c r="G27" s="23">
        <f>(F27*12/6)*(1+$E$27)</f>
        <v>1970</v>
      </c>
      <c r="H27" s="23">
        <f>G27*(1+$E$27)</f>
        <v>1970</v>
      </c>
      <c r="I27" s="23">
        <f t="shared" ref="I27:J27" si="6">H27*(1+$E$27)</f>
        <v>1970</v>
      </c>
      <c r="J27" s="24">
        <f t="shared" si="6"/>
        <v>1970</v>
      </c>
      <c r="K27" s="21"/>
    </row>
    <row r="28" spans="1:11" ht="28.15" customHeight="1" x14ac:dyDescent="0.2">
      <c r="A28" s="75" t="s">
        <v>26</v>
      </c>
      <c r="B28" s="161"/>
      <c r="C28" s="8"/>
      <c r="D28" s="62"/>
      <c r="E28" s="188">
        <v>0.03</v>
      </c>
      <c r="F28" s="192">
        <v>793.41912239762883</v>
      </c>
      <c r="G28" s="59">
        <f>F28*(1+$E$28)</f>
        <v>817.22169606955777</v>
      </c>
      <c r="H28" s="59">
        <f t="shared" ref="H28:J28" si="7">G28*(1+$E$28)</f>
        <v>841.73834695164453</v>
      </c>
      <c r="I28" s="59">
        <f t="shared" si="7"/>
        <v>866.9904973601939</v>
      </c>
      <c r="J28" s="60">
        <f t="shared" si="7"/>
        <v>893.00021228099979</v>
      </c>
      <c r="K28" s="21"/>
    </row>
    <row r="29" spans="1:11" ht="13.5" thickBot="1" x14ac:dyDescent="0.25">
      <c r="A29" s="38" t="s">
        <v>18</v>
      </c>
      <c r="B29" s="41"/>
      <c r="C29" s="15"/>
      <c r="D29" s="54"/>
      <c r="E29" s="53"/>
      <c r="F29" s="36">
        <f>+F27*F28</f>
        <v>781517.83556166443</v>
      </c>
      <c r="G29" s="19">
        <f>+G27*G28</f>
        <v>1609926.7412570289</v>
      </c>
      <c r="H29" s="19">
        <f>+H27*H28</f>
        <v>1658224.5434947398</v>
      </c>
      <c r="I29" s="19">
        <f>+I27*I28</f>
        <v>1707971.279799582</v>
      </c>
      <c r="J29" s="19">
        <f>+J27*J28</f>
        <v>1759210.4181935696</v>
      </c>
      <c r="K29" s="37">
        <f>SUM(F29:J29)</f>
        <v>7516850.8183065839</v>
      </c>
    </row>
    <row r="30" spans="1:11" ht="13.5" thickBot="1" x14ac:dyDescent="0.25">
      <c r="A30" s="7"/>
    </row>
    <row r="31" spans="1:11" x14ac:dyDescent="0.2">
      <c r="A31" s="4" t="s">
        <v>100</v>
      </c>
      <c r="B31" s="5"/>
      <c r="C31" s="17"/>
      <c r="D31" s="48"/>
      <c r="E31" s="48"/>
      <c r="F31" s="10"/>
      <c r="G31" s="10"/>
      <c r="H31" s="10"/>
      <c r="I31" s="10"/>
      <c r="J31" s="10"/>
      <c r="K31" s="5"/>
    </row>
    <row r="32" spans="1:11" ht="13.5" thickBot="1" x14ac:dyDescent="0.25">
      <c r="A32" s="156" t="s">
        <v>84</v>
      </c>
      <c r="B32" s="157" t="s">
        <v>82</v>
      </c>
      <c r="C32" s="158"/>
      <c r="D32" s="53"/>
      <c r="E32" s="53"/>
      <c r="F32" s="9"/>
      <c r="G32" s="9"/>
      <c r="H32" s="9"/>
      <c r="I32" s="9"/>
      <c r="J32" s="9"/>
      <c r="K32" s="159"/>
    </row>
    <row r="33" spans="1:11" ht="25.5" x14ac:dyDescent="0.2">
      <c r="A33" s="82" t="s">
        <v>15</v>
      </c>
      <c r="B33" s="160"/>
      <c r="C33" s="79"/>
      <c r="D33" s="61"/>
      <c r="E33" s="81">
        <v>0</v>
      </c>
      <c r="F33" s="191">
        <v>129.5</v>
      </c>
      <c r="G33" s="23">
        <f>(F33*12/6)*(1+$E$27)</f>
        <v>259</v>
      </c>
      <c r="H33" s="23">
        <f>G33*(1+$E$27)</f>
        <v>259</v>
      </c>
      <c r="I33" s="23">
        <f t="shared" ref="I33:J33" si="8">H33*(1+$E$27)</f>
        <v>259</v>
      </c>
      <c r="J33" s="24">
        <f t="shared" si="8"/>
        <v>259</v>
      </c>
      <c r="K33" s="21"/>
    </row>
    <row r="34" spans="1:11" x14ac:dyDescent="0.2">
      <c r="A34" s="75" t="s">
        <v>26</v>
      </c>
      <c r="B34" s="161"/>
      <c r="C34" s="8"/>
      <c r="D34" s="62"/>
      <c r="E34" s="81">
        <v>0.03</v>
      </c>
      <c r="F34" s="192">
        <v>1082.0854448721996</v>
      </c>
      <c r="G34" s="59">
        <f>F34*(1+$E$28)</f>
        <v>1114.5480082183656</v>
      </c>
      <c r="H34" s="59">
        <f t="shared" ref="H34:J34" si="9">G34*(1+$E$28)</f>
        <v>1147.9844484649166</v>
      </c>
      <c r="I34" s="59">
        <f t="shared" si="9"/>
        <v>1182.423981918864</v>
      </c>
      <c r="J34" s="60">
        <f t="shared" si="9"/>
        <v>1217.89670137643</v>
      </c>
      <c r="K34" s="21"/>
    </row>
    <row r="35" spans="1:11" ht="13.5" thickBot="1" x14ac:dyDescent="0.25">
      <c r="A35" s="38" t="s">
        <v>18</v>
      </c>
      <c r="B35" s="41"/>
      <c r="C35" s="15"/>
      <c r="D35" s="54"/>
      <c r="E35" s="53"/>
      <c r="F35" s="36">
        <f>+F33*F34</f>
        <v>140130.06511094983</v>
      </c>
      <c r="G35" s="19">
        <f>+G33*G34</f>
        <v>288667.93412855669</v>
      </c>
      <c r="H35" s="19">
        <f>+H33*H34</f>
        <v>297327.97215241339</v>
      </c>
      <c r="I35" s="19">
        <f>+I33*I34</f>
        <v>306247.81131698575</v>
      </c>
      <c r="J35" s="19">
        <f>+J33*J34</f>
        <v>315435.24565649539</v>
      </c>
      <c r="K35" s="37">
        <f>SUM(F35:J35)</f>
        <v>1347809.0283654011</v>
      </c>
    </row>
  </sheetData>
  <mergeCells count="1">
    <mergeCell ref="A1:K1"/>
  </mergeCells>
  <phoneticPr fontId="0" type="noConversion"/>
  <dataValidations count="1">
    <dataValidation type="list" allowBlank="1" showInputMessage="1" showErrorMessage="1" sqref="B8 B14 B20 B26 B32" xr:uid="{00000000-0002-0000-0200-000000000000}">
      <formula1>PopStatus</formula1>
    </dataValidation>
  </dataValidations>
  <printOptions horizontalCentered="1" headings="1" gridLines="1"/>
  <pageMargins left="0.5" right="0.5" top="0.5" bottom="0.5" header="0.25" footer="0.25"/>
  <pageSetup scale="53" orientation="landscape" r:id="rId1"/>
  <headerFooter alignWithMargins="0">
    <oddHeader>&amp;CHEALTH INSURANCE FLEXIBILITY AND ACCOUNTABILITY DEMONSTRATION COST DATA</oddHeader>
    <oddFooter>&amp;C&amp;A&amp;RPage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J76"/>
  <sheetViews>
    <sheetView zoomScale="90" zoomScaleNormal="90" workbookViewId="0">
      <pane ySplit="5" topLeftCell="A21" activePane="bottomLeft" state="frozen"/>
      <selection activeCell="A2" sqref="A2:A4"/>
      <selection pane="bottomLeft" sqref="A1:I1"/>
    </sheetView>
  </sheetViews>
  <sheetFormatPr defaultRowHeight="12.75" x14ac:dyDescent="0.2"/>
  <cols>
    <col min="1" max="1" width="12.85546875" customWidth="1"/>
    <col min="2" max="2" width="12.28515625" customWidth="1"/>
    <col min="3" max="3" width="12.28515625" style="32" customWidth="1"/>
    <col min="4" max="8" width="13.7109375" customWidth="1"/>
    <col min="9" max="9" width="14" customWidth="1"/>
  </cols>
  <sheetData>
    <row r="1" spans="1:9" x14ac:dyDescent="0.2">
      <c r="A1" s="190" t="s">
        <v>86</v>
      </c>
      <c r="B1" s="190"/>
      <c r="C1" s="190"/>
      <c r="D1" s="190"/>
      <c r="E1" s="190"/>
      <c r="F1" s="190"/>
      <c r="G1" s="190"/>
      <c r="H1" s="190"/>
      <c r="I1" s="190"/>
    </row>
    <row r="2" spans="1:9" x14ac:dyDescent="0.2">
      <c r="B2" s="7"/>
      <c r="C2" s="33"/>
      <c r="D2" s="7"/>
      <c r="E2" s="7"/>
      <c r="F2" s="7"/>
      <c r="G2" s="7"/>
      <c r="H2" s="7"/>
      <c r="I2" s="7"/>
    </row>
    <row r="3" spans="1:9" ht="13.5" thickBot="1" x14ac:dyDescent="0.25">
      <c r="B3" s="7"/>
      <c r="C3" s="33"/>
      <c r="D3" s="7"/>
      <c r="E3" s="7"/>
      <c r="F3" s="7"/>
      <c r="G3" s="7"/>
      <c r="H3" s="7"/>
      <c r="I3" s="7"/>
    </row>
    <row r="4" spans="1:9" x14ac:dyDescent="0.2">
      <c r="A4" s="17"/>
      <c r="B4" s="34"/>
      <c r="C4" s="40"/>
      <c r="D4" s="1" t="s">
        <v>4</v>
      </c>
      <c r="E4" s="10"/>
      <c r="F4" s="10"/>
      <c r="G4" s="10"/>
      <c r="H4" s="5"/>
      <c r="I4" s="39" t="s">
        <v>21</v>
      </c>
    </row>
    <row r="5" spans="1:9" ht="39" thickBot="1" x14ac:dyDescent="0.25">
      <c r="A5" s="162" t="s">
        <v>19</v>
      </c>
      <c r="B5" s="80" t="s">
        <v>51</v>
      </c>
      <c r="C5" s="88" t="s">
        <v>22</v>
      </c>
      <c r="D5" s="80" t="s">
        <v>5</v>
      </c>
      <c r="E5" s="80" t="s">
        <v>6</v>
      </c>
      <c r="F5" s="80" t="s">
        <v>7</v>
      </c>
      <c r="G5" s="80" t="s">
        <v>8</v>
      </c>
      <c r="H5" s="80" t="s">
        <v>9</v>
      </c>
      <c r="I5" s="89"/>
    </row>
    <row r="6" spans="1:9" ht="13.5" thickBot="1" x14ac:dyDescent="0.25">
      <c r="A6" s="163"/>
      <c r="B6" s="164"/>
      <c r="C6" s="164"/>
      <c r="D6" s="164"/>
      <c r="E6" s="164"/>
      <c r="F6" s="164"/>
      <c r="G6" s="164"/>
      <c r="H6" s="164"/>
      <c r="I6" s="165"/>
    </row>
    <row r="7" spans="1:9" x14ac:dyDescent="0.2">
      <c r="A7" s="4" t="str">
        <f>'Historic Data'!A5</f>
        <v>Medicaid Pop 1</v>
      </c>
      <c r="B7" s="5"/>
      <c r="C7" s="166"/>
      <c r="D7" s="34"/>
      <c r="E7" s="34"/>
      <c r="F7" s="34"/>
      <c r="G7" s="34"/>
      <c r="H7" s="34"/>
      <c r="I7" s="12"/>
    </row>
    <row r="8" spans="1:9" ht="13.5" thickBot="1" x14ac:dyDescent="0.25">
      <c r="A8" s="156" t="s">
        <v>84</v>
      </c>
      <c r="B8" s="157" t="s">
        <v>81</v>
      </c>
      <c r="C8" s="167"/>
      <c r="D8" s="155"/>
      <c r="E8" s="155"/>
      <c r="F8" s="155"/>
      <c r="G8" s="155"/>
      <c r="H8" s="155"/>
      <c r="I8" s="26"/>
    </row>
    <row r="9" spans="1:9" ht="38.25" x14ac:dyDescent="0.2">
      <c r="A9" s="28" t="s">
        <v>15</v>
      </c>
      <c r="B9" s="23" t="e">
        <f>WOW!D9</f>
        <v>#DIV/0!</v>
      </c>
      <c r="C9" s="83" t="e">
        <f>+WOW!B9</f>
        <v>#DIV/0!</v>
      </c>
      <c r="D9" s="22" t="e">
        <f>+WOW!F9</f>
        <v>#DIV/0!</v>
      </c>
      <c r="E9" s="23" t="e">
        <f>+WOW!G9</f>
        <v>#DIV/0!</v>
      </c>
      <c r="F9" s="23" t="e">
        <f>+WOW!H9</f>
        <v>#DIV/0!</v>
      </c>
      <c r="G9" s="23" t="e">
        <f>+WOW!I9</f>
        <v>#DIV/0!</v>
      </c>
      <c r="H9" s="24" t="e">
        <f>+WOW!J9</f>
        <v>#DIV/0!</v>
      </c>
      <c r="I9" s="18"/>
    </row>
    <row r="10" spans="1:9" x14ac:dyDescent="0.2">
      <c r="A10" s="75" t="s">
        <v>26</v>
      </c>
      <c r="B10" s="57" t="e">
        <f>WOW!D10</f>
        <v>#DIV/0!</v>
      </c>
      <c r="C10" s="84"/>
      <c r="D10" s="72" t="e">
        <f>ROUND((1+$C10)*B10,2)</f>
        <v>#DIV/0!</v>
      </c>
      <c r="E10" s="73" t="e">
        <f>ROUND((1+$C10)*D10,2)</f>
        <v>#DIV/0!</v>
      </c>
      <c r="F10" s="73" t="e">
        <f t="shared" ref="F10:H10" si="0">ROUND((1+$C10)*E10,2)</f>
        <v>#DIV/0!</v>
      </c>
      <c r="G10" s="73" t="e">
        <f t="shared" si="0"/>
        <v>#DIV/0!</v>
      </c>
      <c r="H10" s="74" t="e">
        <f t="shared" si="0"/>
        <v>#DIV/0!</v>
      </c>
      <c r="I10" s="42"/>
    </row>
    <row r="11" spans="1:9" ht="26.25" thickBot="1" x14ac:dyDescent="0.25">
      <c r="A11" s="28" t="s">
        <v>18</v>
      </c>
      <c r="B11" s="9"/>
      <c r="C11" s="63"/>
      <c r="D11" s="43" t="e">
        <f>+D9*D10</f>
        <v>#DIV/0!</v>
      </c>
      <c r="E11" s="44" t="e">
        <f>+E9*E10</f>
        <v>#DIV/0!</v>
      </c>
      <c r="F11" s="44" t="e">
        <f>+F9*F10</f>
        <v>#DIV/0!</v>
      </c>
      <c r="G11" s="44" t="e">
        <f>+G9*G10</f>
        <v>#DIV/0!</v>
      </c>
      <c r="H11" s="45" t="e">
        <f>+H9*H10</f>
        <v>#DIV/0!</v>
      </c>
      <c r="I11" s="46" t="e">
        <f>SUM(D11:H11)</f>
        <v>#DIV/0!</v>
      </c>
    </row>
    <row r="12" spans="1:9" ht="13.5" thickBot="1" x14ac:dyDescent="0.25">
      <c r="A12" s="87"/>
      <c r="B12" s="9"/>
      <c r="C12" s="86"/>
      <c r="D12" s="44"/>
      <c r="E12" s="44"/>
      <c r="F12" s="44"/>
      <c r="G12" s="44"/>
      <c r="H12" s="44"/>
      <c r="I12" s="85"/>
    </row>
    <row r="13" spans="1:9" x14ac:dyDescent="0.2">
      <c r="A13" s="4" t="str">
        <f>'Historic Data'!A15</f>
        <v>Medicaid Pop 2</v>
      </c>
      <c r="B13" s="5"/>
      <c r="C13" s="166"/>
      <c r="D13" s="34"/>
      <c r="E13" s="34"/>
      <c r="F13" s="34"/>
      <c r="G13" s="34"/>
      <c r="H13" s="34"/>
      <c r="I13" s="12"/>
    </row>
    <row r="14" spans="1:9" ht="13.5" thickBot="1" x14ac:dyDescent="0.25">
      <c r="A14" s="156" t="s">
        <v>84</v>
      </c>
      <c r="B14" s="157" t="s">
        <v>81</v>
      </c>
      <c r="C14" s="167"/>
      <c r="D14" s="155"/>
      <c r="E14" s="155"/>
      <c r="F14" s="155"/>
      <c r="G14" s="155"/>
      <c r="H14" s="155"/>
      <c r="I14" s="26"/>
    </row>
    <row r="15" spans="1:9" ht="38.25" x14ac:dyDescent="0.2">
      <c r="A15" s="28" t="s">
        <v>15</v>
      </c>
      <c r="B15" s="23" t="e">
        <f>WOW!D15</f>
        <v>#DIV/0!</v>
      </c>
      <c r="C15" s="83" t="e">
        <f>+WOW!B15</f>
        <v>#DIV/0!</v>
      </c>
      <c r="D15" s="22" t="e">
        <f>+WOW!F15</f>
        <v>#DIV/0!</v>
      </c>
      <c r="E15" s="23" t="e">
        <f>+WOW!G15</f>
        <v>#DIV/0!</v>
      </c>
      <c r="F15" s="23" t="e">
        <f>+WOW!H15</f>
        <v>#DIV/0!</v>
      </c>
      <c r="G15" s="23" t="e">
        <f>+WOW!I15</f>
        <v>#DIV/0!</v>
      </c>
      <c r="H15" s="24" t="e">
        <f>+WOW!J15</f>
        <v>#DIV/0!</v>
      </c>
      <c r="I15" s="18"/>
    </row>
    <row r="16" spans="1:9" x14ac:dyDescent="0.2">
      <c r="A16" s="75" t="s">
        <v>26</v>
      </c>
      <c r="B16" s="57" t="e">
        <f>WOW!D16</f>
        <v>#DIV/0!</v>
      </c>
      <c r="C16" s="84"/>
      <c r="D16" s="72" t="e">
        <f>ROUND((1+$C16)*B16,2)</f>
        <v>#DIV/0!</v>
      </c>
      <c r="E16" s="73" t="e">
        <f>ROUND((1+$C16)*D16,2)</f>
        <v>#DIV/0!</v>
      </c>
      <c r="F16" s="73" t="e">
        <f t="shared" ref="F16:H16" si="1">ROUND((1+$C16)*E16,2)</f>
        <v>#DIV/0!</v>
      </c>
      <c r="G16" s="73" t="e">
        <f t="shared" si="1"/>
        <v>#DIV/0!</v>
      </c>
      <c r="H16" s="74" t="e">
        <f t="shared" si="1"/>
        <v>#DIV/0!</v>
      </c>
      <c r="I16" s="42"/>
    </row>
    <row r="17" spans="1:9" ht="26.25" thickBot="1" x14ac:dyDescent="0.25">
      <c r="A17" s="28" t="s">
        <v>18</v>
      </c>
      <c r="B17" s="9"/>
      <c r="C17" s="63"/>
      <c r="D17" s="43" t="e">
        <f>+D15*D16</f>
        <v>#DIV/0!</v>
      </c>
      <c r="E17" s="44" t="e">
        <f>+E15*E16</f>
        <v>#DIV/0!</v>
      </c>
      <c r="F17" s="44" t="e">
        <f>+F15*F16</f>
        <v>#DIV/0!</v>
      </c>
      <c r="G17" s="44" t="e">
        <f>+G15*G16</f>
        <v>#DIV/0!</v>
      </c>
      <c r="H17" s="45" t="e">
        <f>+H15*H16</f>
        <v>#DIV/0!</v>
      </c>
      <c r="I17" s="46" t="e">
        <f>SUM(D17:H17)</f>
        <v>#DIV/0!</v>
      </c>
    </row>
    <row r="18" spans="1:9" ht="13.5" thickBot="1" x14ac:dyDescent="0.25">
      <c r="A18" s="87"/>
      <c r="B18" s="9"/>
      <c r="C18" s="86"/>
      <c r="D18" s="44"/>
      <c r="E18" s="44"/>
      <c r="F18" s="44"/>
      <c r="G18" s="44"/>
      <c r="H18" s="44"/>
      <c r="I18" s="85"/>
    </row>
    <row r="19" spans="1:9" x14ac:dyDescent="0.2">
      <c r="A19" s="4" t="str">
        <f>'Historic Data'!A25</f>
        <v>Medicaid Pop 3</v>
      </c>
      <c r="B19" s="5"/>
      <c r="C19" s="166"/>
      <c r="D19" s="34"/>
      <c r="E19" s="34"/>
      <c r="F19" s="34"/>
      <c r="G19" s="34"/>
      <c r="H19" s="34"/>
      <c r="I19" s="12"/>
    </row>
    <row r="20" spans="1:9" ht="13.5" thickBot="1" x14ac:dyDescent="0.25">
      <c r="A20" s="156" t="s">
        <v>84</v>
      </c>
      <c r="B20" s="157" t="s">
        <v>81</v>
      </c>
      <c r="C20" s="167"/>
      <c r="D20" s="155"/>
      <c r="E20" s="155"/>
      <c r="F20" s="155"/>
      <c r="G20" s="155"/>
      <c r="H20" s="155"/>
      <c r="I20" s="26"/>
    </row>
    <row r="21" spans="1:9" ht="38.25" x14ac:dyDescent="0.2">
      <c r="A21" s="28" t="s">
        <v>15</v>
      </c>
      <c r="B21" s="23" t="e">
        <f>WOW!D21</f>
        <v>#DIV/0!</v>
      </c>
      <c r="C21" s="83" t="e">
        <f>+WOW!B21</f>
        <v>#DIV/0!</v>
      </c>
      <c r="D21" s="22" t="e">
        <f>+WOW!F21</f>
        <v>#DIV/0!</v>
      </c>
      <c r="E21" s="23" t="e">
        <f>+WOW!G21</f>
        <v>#DIV/0!</v>
      </c>
      <c r="F21" s="23" t="e">
        <f>+WOW!H21</f>
        <v>#DIV/0!</v>
      </c>
      <c r="G21" s="23" t="e">
        <f>+WOW!I21</f>
        <v>#DIV/0!</v>
      </c>
      <c r="H21" s="24" t="e">
        <f>+WOW!J21</f>
        <v>#DIV/0!</v>
      </c>
      <c r="I21" s="18"/>
    </row>
    <row r="22" spans="1:9" x14ac:dyDescent="0.2">
      <c r="A22" s="75" t="s">
        <v>26</v>
      </c>
      <c r="B22" s="57" t="e">
        <f>WOW!D22</f>
        <v>#DIV/0!</v>
      </c>
      <c r="C22" s="84"/>
      <c r="D22" s="72" t="e">
        <f>ROUND((1+$C22)*B22,2)</f>
        <v>#DIV/0!</v>
      </c>
      <c r="E22" s="73" t="e">
        <f>ROUND((1+$C22)*D22,2)</f>
        <v>#DIV/0!</v>
      </c>
      <c r="F22" s="73" t="e">
        <f t="shared" ref="F22:H22" si="2">ROUND((1+$C22)*E22,2)</f>
        <v>#DIV/0!</v>
      </c>
      <c r="G22" s="73" t="e">
        <f t="shared" si="2"/>
        <v>#DIV/0!</v>
      </c>
      <c r="H22" s="74" t="e">
        <f t="shared" si="2"/>
        <v>#DIV/0!</v>
      </c>
      <c r="I22" s="42"/>
    </row>
    <row r="23" spans="1:9" ht="26.25" thickBot="1" x14ac:dyDescent="0.25">
      <c r="A23" s="28" t="s">
        <v>18</v>
      </c>
      <c r="B23" s="9"/>
      <c r="C23" s="41"/>
      <c r="D23" s="43" t="e">
        <f>+D21*D22</f>
        <v>#DIV/0!</v>
      </c>
      <c r="E23" s="44" t="e">
        <f>+E21*E22</f>
        <v>#DIV/0!</v>
      </c>
      <c r="F23" s="44" t="e">
        <f>+F21*F22</f>
        <v>#DIV/0!</v>
      </c>
      <c r="G23" s="44" t="e">
        <f>+G21*G22</f>
        <v>#DIV/0!</v>
      </c>
      <c r="H23" s="45" t="e">
        <f>+H21*H22</f>
        <v>#DIV/0!</v>
      </c>
      <c r="I23" s="46" t="e">
        <f>SUM(D23:H23)</f>
        <v>#DIV/0!</v>
      </c>
    </row>
    <row r="24" spans="1:9" ht="13.5" thickBot="1" x14ac:dyDescent="0.25">
      <c r="A24" s="124"/>
      <c r="B24" s="7"/>
      <c r="C24" s="126"/>
      <c r="D24" s="125"/>
      <c r="E24" s="125"/>
      <c r="F24" s="125"/>
      <c r="G24" s="125"/>
      <c r="H24" s="125"/>
      <c r="I24" s="127"/>
    </row>
    <row r="25" spans="1:9" x14ac:dyDescent="0.2">
      <c r="A25" s="4" t="s">
        <v>99</v>
      </c>
      <c r="B25" s="5"/>
      <c r="C25" s="166"/>
      <c r="D25" s="34"/>
      <c r="E25" s="34"/>
      <c r="F25" s="34"/>
      <c r="G25" s="34"/>
      <c r="H25" s="34"/>
      <c r="I25" s="12"/>
    </row>
    <row r="26" spans="1:9" ht="13.5" thickBot="1" x14ac:dyDescent="0.25">
      <c r="A26" s="156" t="s">
        <v>84</v>
      </c>
      <c r="B26" s="157" t="s">
        <v>82</v>
      </c>
      <c r="C26" s="167"/>
      <c r="D26" s="155"/>
      <c r="E26" s="155"/>
      <c r="F26" s="155"/>
      <c r="G26" s="155"/>
      <c r="H26" s="155"/>
      <c r="I26" s="26"/>
    </row>
    <row r="27" spans="1:9" ht="38.25" x14ac:dyDescent="0.2">
      <c r="A27" s="28" t="s">
        <v>15</v>
      </c>
      <c r="B27" s="23"/>
      <c r="C27" s="83"/>
      <c r="D27" s="22">
        <f>WOW!F27</f>
        <v>985</v>
      </c>
      <c r="E27" s="23">
        <f>WOW!G27</f>
        <v>1970</v>
      </c>
      <c r="F27" s="23">
        <f>WOW!H27</f>
        <v>1970</v>
      </c>
      <c r="G27" s="23">
        <f>WOW!I27</f>
        <v>1970</v>
      </c>
      <c r="H27" s="24">
        <f>WOW!J27</f>
        <v>1970</v>
      </c>
      <c r="I27" s="18"/>
    </row>
    <row r="28" spans="1:9" x14ac:dyDescent="0.2">
      <c r="A28" s="75" t="s">
        <v>26</v>
      </c>
      <c r="B28" s="57"/>
      <c r="C28" s="169"/>
      <c r="D28" s="72">
        <f>WOW!F28</f>
        <v>793.41912239762883</v>
      </c>
      <c r="E28" s="73">
        <f>WOW!G28</f>
        <v>817.22169606955777</v>
      </c>
      <c r="F28" s="73">
        <f>WOW!H28</f>
        <v>841.73834695164453</v>
      </c>
      <c r="G28" s="73">
        <f>WOW!I28</f>
        <v>866.9904973601939</v>
      </c>
      <c r="H28" s="74">
        <f>WOW!J28</f>
        <v>893.00021228099979</v>
      </c>
      <c r="I28" s="42"/>
    </row>
    <row r="29" spans="1:9" ht="26.25" thickBot="1" x14ac:dyDescent="0.25">
      <c r="A29" s="38" t="s">
        <v>18</v>
      </c>
      <c r="B29" s="9"/>
      <c r="C29" s="41"/>
      <c r="D29" s="43">
        <f>+D27*D28</f>
        <v>781517.83556166443</v>
      </c>
      <c r="E29" s="44">
        <f>+E27*E28</f>
        <v>1609926.7412570289</v>
      </c>
      <c r="F29" s="44">
        <f>+F27*F28</f>
        <v>1658224.5434947398</v>
      </c>
      <c r="G29" s="44">
        <f>+G27*G28</f>
        <v>1707971.279799582</v>
      </c>
      <c r="H29" s="45">
        <f>+H27*H28</f>
        <v>1759210.4181935696</v>
      </c>
      <c r="I29" s="46">
        <f>SUM(D29:H29)</f>
        <v>7516850.8183065839</v>
      </c>
    </row>
    <row r="30" spans="1:9" ht="13.5" thickBot="1" x14ac:dyDescent="0.25">
      <c r="A30" s="76"/>
      <c r="B30" s="7"/>
      <c r="C30" s="33"/>
      <c r="D30" s="23"/>
      <c r="E30" s="23"/>
      <c r="F30" s="23"/>
      <c r="G30" s="23"/>
      <c r="H30" s="23"/>
      <c r="I30" s="7"/>
    </row>
    <row r="31" spans="1:9" x14ac:dyDescent="0.2">
      <c r="A31" s="4" t="s">
        <v>100</v>
      </c>
      <c r="B31" s="5"/>
      <c r="C31" s="166"/>
      <c r="D31" s="34"/>
      <c r="E31" s="34"/>
      <c r="F31" s="34"/>
      <c r="G31" s="34"/>
      <c r="H31" s="34"/>
      <c r="I31" s="12"/>
    </row>
    <row r="32" spans="1:9" ht="13.5" thickBot="1" x14ac:dyDescent="0.25">
      <c r="A32" s="156" t="s">
        <v>84</v>
      </c>
      <c r="B32" s="157" t="s">
        <v>82</v>
      </c>
      <c r="C32" s="167"/>
      <c r="D32" s="155"/>
      <c r="E32" s="155"/>
      <c r="F32" s="155"/>
      <c r="G32" s="155"/>
      <c r="H32" s="155"/>
      <c r="I32" s="26"/>
    </row>
    <row r="33" spans="1:9" ht="38.25" x14ac:dyDescent="0.2">
      <c r="A33" s="28" t="s">
        <v>15</v>
      </c>
      <c r="B33" s="23"/>
      <c r="C33" s="83"/>
      <c r="D33" s="22">
        <f>WOW!F33</f>
        <v>129.5</v>
      </c>
      <c r="E33" s="23">
        <f>WOW!G33</f>
        <v>259</v>
      </c>
      <c r="F33" s="23">
        <f>WOW!H33</f>
        <v>259</v>
      </c>
      <c r="G33" s="23">
        <f>WOW!I33</f>
        <v>259</v>
      </c>
      <c r="H33" s="24">
        <f>WOW!J33</f>
        <v>259</v>
      </c>
      <c r="I33" s="18"/>
    </row>
    <row r="34" spans="1:9" x14ac:dyDescent="0.2">
      <c r="A34" s="75" t="s">
        <v>26</v>
      </c>
      <c r="B34" s="57"/>
      <c r="C34" s="169"/>
      <c r="D34" s="72">
        <f>WOW!F34</f>
        <v>1082.0854448721996</v>
      </c>
      <c r="E34" s="73">
        <f>WOW!G34</f>
        <v>1114.5480082183656</v>
      </c>
      <c r="F34" s="73">
        <f>WOW!H34</f>
        <v>1147.9844484649166</v>
      </c>
      <c r="G34" s="73">
        <f>WOW!I34</f>
        <v>1182.423981918864</v>
      </c>
      <c r="H34" s="74">
        <f>WOW!J34</f>
        <v>1217.89670137643</v>
      </c>
      <c r="I34" s="42"/>
    </row>
    <row r="35" spans="1:9" ht="26.25" thickBot="1" x14ac:dyDescent="0.25">
      <c r="A35" s="38" t="s">
        <v>18</v>
      </c>
      <c r="B35" s="9"/>
      <c r="C35" s="41"/>
      <c r="D35" s="43">
        <f>+D33*D34</f>
        <v>140130.06511094983</v>
      </c>
      <c r="E35" s="44">
        <f>+E33*E34</f>
        <v>288667.93412855669</v>
      </c>
      <c r="F35" s="44">
        <f>+F33*F34</f>
        <v>297327.97215241339</v>
      </c>
      <c r="G35" s="44">
        <f>+G33*G34</f>
        <v>306247.81131698575</v>
      </c>
      <c r="H35" s="45">
        <f>+H33*H34</f>
        <v>315435.24565649539</v>
      </c>
      <c r="I35" s="46">
        <f>SUM(D35:H35)</f>
        <v>1347809.0283654011</v>
      </c>
    </row>
    <row r="36" spans="1:9" ht="13.5" thickBot="1" x14ac:dyDescent="0.25">
      <c r="A36" s="76"/>
      <c r="B36" s="7"/>
      <c r="C36" s="33"/>
      <c r="D36" s="23"/>
      <c r="E36" s="23"/>
      <c r="F36" s="23"/>
      <c r="G36" s="23"/>
      <c r="H36" s="23"/>
      <c r="I36" s="7"/>
    </row>
    <row r="37" spans="1:9" x14ac:dyDescent="0.2">
      <c r="A37" s="168" t="s">
        <v>52</v>
      </c>
      <c r="B37" s="39"/>
      <c r="C37" s="166"/>
      <c r="D37" s="34"/>
      <c r="E37" s="34"/>
      <c r="F37" s="34"/>
      <c r="G37" s="34"/>
      <c r="H37" s="34"/>
      <c r="I37" s="12"/>
    </row>
    <row r="38" spans="1:9" ht="13.5" thickBot="1" x14ac:dyDescent="0.25">
      <c r="A38" s="156" t="s">
        <v>84</v>
      </c>
      <c r="B38" s="157" t="s">
        <v>83</v>
      </c>
      <c r="C38" s="167"/>
      <c r="D38" s="155"/>
      <c r="E38" s="155"/>
      <c r="F38" s="155"/>
      <c r="G38" s="155"/>
      <c r="H38" s="155"/>
      <c r="I38" s="26"/>
    </row>
    <row r="39" spans="1:9" ht="38.25" x14ac:dyDescent="0.2">
      <c r="A39" s="28" t="s">
        <v>15</v>
      </c>
      <c r="B39" s="23"/>
      <c r="C39" s="83"/>
      <c r="D39" s="22"/>
      <c r="E39" s="23"/>
      <c r="F39" s="23"/>
      <c r="G39" s="23"/>
      <c r="H39" s="24"/>
      <c r="I39" s="18"/>
    </row>
    <row r="40" spans="1:9" x14ac:dyDescent="0.2">
      <c r="A40" s="75" t="s">
        <v>26</v>
      </c>
      <c r="B40" s="57"/>
      <c r="C40" s="169"/>
      <c r="D40" s="72"/>
      <c r="E40" s="73"/>
      <c r="F40" s="73"/>
      <c r="G40" s="73"/>
      <c r="H40" s="74"/>
      <c r="I40" s="42"/>
    </row>
    <row r="41" spans="1:9" ht="26.25" thickBot="1" x14ac:dyDescent="0.25">
      <c r="A41" s="38" t="s">
        <v>18</v>
      </c>
      <c r="B41" s="9"/>
      <c r="C41" s="41"/>
      <c r="D41" s="43">
        <f>+D39*D40</f>
        <v>0</v>
      </c>
      <c r="E41" s="44">
        <f>+E39*E40</f>
        <v>0</v>
      </c>
      <c r="F41" s="44">
        <f>+F39*F40</f>
        <v>0</v>
      </c>
      <c r="G41" s="44">
        <f>+G39*G40</f>
        <v>0</v>
      </c>
      <c r="H41" s="45">
        <f>+H39*H40</f>
        <v>0</v>
      </c>
      <c r="I41" s="46">
        <f>SUM(D41:H41)</f>
        <v>0</v>
      </c>
    </row>
    <row r="42" spans="1:9" ht="13.5" thickBot="1" x14ac:dyDescent="0.25">
      <c r="A42" s="76"/>
      <c r="B42" s="7"/>
      <c r="C42" s="33"/>
      <c r="D42" s="23"/>
      <c r="E42" s="23"/>
      <c r="F42" s="23"/>
      <c r="G42" s="23"/>
      <c r="H42" s="23"/>
      <c r="I42" s="7"/>
    </row>
    <row r="43" spans="1:9" x14ac:dyDescent="0.2">
      <c r="A43" s="168" t="s">
        <v>53</v>
      </c>
      <c r="B43" s="39"/>
      <c r="C43" s="166"/>
      <c r="D43" s="34"/>
      <c r="E43" s="34"/>
      <c r="F43" s="34"/>
      <c r="G43" s="34"/>
      <c r="H43" s="34"/>
      <c r="I43" s="12"/>
    </row>
    <row r="44" spans="1:9" ht="13.5" thickBot="1" x14ac:dyDescent="0.25">
      <c r="A44" s="156" t="s">
        <v>84</v>
      </c>
      <c r="B44" s="157" t="s">
        <v>83</v>
      </c>
      <c r="C44" s="167"/>
      <c r="D44" s="155"/>
      <c r="E44" s="155"/>
      <c r="F44" s="155"/>
      <c r="G44" s="155"/>
      <c r="H44" s="155"/>
      <c r="I44" s="26"/>
    </row>
    <row r="45" spans="1:9" ht="38.25" x14ac:dyDescent="0.2">
      <c r="A45" s="28" t="s">
        <v>15</v>
      </c>
      <c r="B45" s="23"/>
      <c r="C45" s="83"/>
      <c r="D45" s="22"/>
      <c r="E45" s="23"/>
      <c r="F45" s="23"/>
      <c r="G45" s="23"/>
      <c r="H45" s="24"/>
      <c r="I45" s="18"/>
    </row>
    <row r="46" spans="1:9" x14ac:dyDescent="0.2">
      <c r="A46" s="75" t="s">
        <v>26</v>
      </c>
      <c r="B46" s="57"/>
      <c r="C46" s="169"/>
      <c r="D46" s="72"/>
      <c r="E46" s="73"/>
      <c r="F46" s="73"/>
      <c r="G46" s="73"/>
      <c r="H46" s="74"/>
      <c r="I46" s="42"/>
    </row>
    <row r="47" spans="1:9" ht="26.25" thickBot="1" x14ac:dyDescent="0.25">
      <c r="A47" s="38" t="s">
        <v>18</v>
      </c>
      <c r="B47" s="9"/>
      <c r="C47" s="41"/>
      <c r="D47" s="43">
        <f>+D45*D46</f>
        <v>0</v>
      </c>
      <c r="E47" s="44">
        <f>+E45*E46</f>
        <v>0</v>
      </c>
      <c r="F47" s="44">
        <f>+F45*F46</f>
        <v>0</v>
      </c>
      <c r="G47" s="44">
        <f>+G45*G46</f>
        <v>0</v>
      </c>
      <c r="H47" s="45">
        <f>+H45*H46</f>
        <v>0</v>
      </c>
      <c r="I47" s="46">
        <f>SUM(D47:H47)</f>
        <v>0</v>
      </c>
    </row>
    <row r="48" spans="1:9" x14ac:dyDescent="0.2">
      <c r="A48" s="76"/>
      <c r="B48" s="7"/>
      <c r="C48" s="33"/>
      <c r="D48" s="23"/>
      <c r="E48" s="23"/>
      <c r="F48" s="23"/>
      <c r="G48" s="23"/>
      <c r="H48" s="23"/>
      <c r="I48" s="7"/>
    </row>
    <row r="49" spans="1:9" x14ac:dyDescent="0.2">
      <c r="A49" s="76"/>
      <c r="B49" s="7"/>
      <c r="C49" s="33"/>
      <c r="D49" s="23"/>
      <c r="E49" s="23"/>
      <c r="F49" s="23"/>
      <c r="G49" s="23"/>
      <c r="H49" s="23"/>
      <c r="I49" s="7"/>
    </row>
    <row r="50" spans="1:9" x14ac:dyDescent="0.2">
      <c r="A50" s="76"/>
      <c r="B50" s="7"/>
      <c r="C50" s="33"/>
      <c r="D50" s="23"/>
      <c r="E50" s="23"/>
      <c r="F50" s="23"/>
      <c r="G50" s="23"/>
      <c r="H50" s="23"/>
      <c r="I50" s="7"/>
    </row>
    <row r="51" spans="1:9" x14ac:dyDescent="0.2">
      <c r="A51" s="76"/>
      <c r="B51" s="7"/>
      <c r="C51" s="33"/>
      <c r="D51" s="23"/>
      <c r="E51" s="23"/>
      <c r="F51" s="23"/>
      <c r="G51" s="23"/>
      <c r="H51" s="23"/>
      <c r="I51" s="7"/>
    </row>
    <row r="52" spans="1:9" x14ac:dyDescent="0.2">
      <c r="A52" s="76"/>
      <c r="B52" s="7"/>
      <c r="C52" s="33"/>
      <c r="D52" s="23"/>
      <c r="E52" s="23"/>
      <c r="F52" s="23"/>
      <c r="G52" s="23"/>
      <c r="H52" s="23"/>
      <c r="I52" s="7"/>
    </row>
    <row r="53" spans="1:9" x14ac:dyDescent="0.2">
      <c r="A53" s="76"/>
      <c r="B53" s="7"/>
      <c r="C53" s="33"/>
      <c r="D53" s="23"/>
      <c r="E53" s="23"/>
      <c r="F53" s="23"/>
      <c r="G53" s="23"/>
      <c r="H53" s="23"/>
      <c r="I53" s="7"/>
    </row>
    <row r="54" spans="1:9" x14ac:dyDescent="0.2">
      <c r="A54" s="76"/>
      <c r="B54" s="7"/>
      <c r="C54" s="33"/>
      <c r="D54" s="23"/>
      <c r="E54" s="23"/>
      <c r="F54" s="23"/>
      <c r="G54" s="23"/>
      <c r="H54" s="23"/>
      <c r="I54" s="7"/>
    </row>
    <row r="55" spans="1:9" x14ac:dyDescent="0.2">
      <c r="A55" s="76"/>
      <c r="B55" s="7"/>
      <c r="C55" s="33"/>
      <c r="D55" s="23"/>
      <c r="E55" s="23"/>
      <c r="F55" s="23"/>
      <c r="G55" s="23"/>
      <c r="H55" s="23"/>
      <c r="I55" s="7"/>
    </row>
    <row r="56" spans="1:9" x14ac:dyDescent="0.2">
      <c r="A56" s="76"/>
      <c r="B56" s="7"/>
      <c r="C56" s="33"/>
      <c r="D56" s="23"/>
      <c r="E56" s="23"/>
      <c r="F56" s="23"/>
      <c r="G56" s="23"/>
      <c r="H56" s="23"/>
      <c r="I56" s="7"/>
    </row>
    <row r="57" spans="1:9" x14ac:dyDescent="0.2">
      <c r="A57" s="76"/>
      <c r="B57" s="7"/>
      <c r="C57" s="33"/>
      <c r="D57" s="23"/>
      <c r="E57" s="23"/>
      <c r="F57" s="23"/>
      <c r="G57" s="23"/>
      <c r="H57" s="23"/>
      <c r="I57" s="7"/>
    </row>
    <row r="58" spans="1:9" x14ac:dyDescent="0.2">
      <c r="A58" s="76"/>
      <c r="B58" s="7"/>
      <c r="C58" s="33"/>
      <c r="D58" s="23"/>
      <c r="E58" s="23"/>
      <c r="F58" s="23"/>
      <c r="G58" s="23"/>
      <c r="H58" s="23"/>
      <c r="I58" s="7"/>
    </row>
    <row r="59" spans="1:9" x14ac:dyDescent="0.2">
      <c r="A59" s="76"/>
      <c r="B59" s="7"/>
      <c r="C59" s="33"/>
      <c r="D59" s="23"/>
      <c r="E59" s="23"/>
      <c r="F59" s="23"/>
      <c r="G59" s="23"/>
      <c r="H59" s="23"/>
      <c r="I59" s="7"/>
    </row>
    <row r="60" spans="1:9" x14ac:dyDescent="0.2">
      <c r="A60" s="76"/>
      <c r="B60" s="7"/>
      <c r="C60" s="33"/>
      <c r="D60" s="23"/>
      <c r="E60" s="23"/>
      <c r="F60" s="23"/>
      <c r="G60" s="23"/>
      <c r="H60" s="23"/>
      <c r="I60" s="7"/>
    </row>
    <row r="61" spans="1:9" x14ac:dyDescent="0.2">
      <c r="A61" s="76"/>
      <c r="B61" s="7"/>
      <c r="C61" s="33"/>
      <c r="D61" s="23"/>
      <c r="E61" s="23"/>
      <c r="F61" s="23"/>
      <c r="G61" s="23"/>
      <c r="H61" s="23"/>
      <c r="I61" s="7"/>
    </row>
    <row r="62" spans="1:9" x14ac:dyDescent="0.2">
      <c r="A62" s="76"/>
      <c r="B62" s="7"/>
      <c r="C62" s="33"/>
      <c r="D62" s="23"/>
      <c r="E62" s="23"/>
      <c r="F62" s="23"/>
      <c r="G62" s="23"/>
      <c r="H62" s="23"/>
      <c r="I62" s="7"/>
    </row>
    <row r="63" spans="1:9" x14ac:dyDescent="0.2">
      <c r="A63" s="76"/>
      <c r="B63" s="7"/>
      <c r="C63" s="33"/>
      <c r="D63" s="23"/>
      <c r="E63" s="23"/>
      <c r="F63" s="23"/>
      <c r="G63" s="23"/>
      <c r="H63" s="23"/>
      <c r="I63" s="7"/>
    </row>
    <row r="64" spans="1:9" x14ac:dyDescent="0.2">
      <c r="A64" s="76"/>
      <c r="B64" s="7"/>
      <c r="C64" s="33"/>
      <c r="D64" s="23"/>
      <c r="E64" s="23"/>
      <c r="F64" s="23"/>
      <c r="G64" s="23"/>
      <c r="H64" s="23"/>
      <c r="I64" s="7"/>
    </row>
    <row r="65" spans="1:10" x14ac:dyDescent="0.2">
      <c r="A65" s="76"/>
      <c r="B65" s="7"/>
      <c r="C65" s="33"/>
      <c r="D65" s="23"/>
      <c r="E65" s="23"/>
      <c r="F65" s="23"/>
      <c r="G65" s="23"/>
      <c r="H65" s="23"/>
      <c r="I65" s="7"/>
    </row>
    <row r="66" spans="1:10" x14ac:dyDescent="0.2">
      <c r="A66" s="30" t="s">
        <v>27</v>
      </c>
    </row>
    <row r="67" spans="1:10" x14ac:dyDescent="0.2">
      <c r="A67" s="64" t="s">
        <v>28</v>
      </c>
      <c r="J67" s="11"/>
    </row>
    <row r="68" spans="1:10" x14ac:dyDescent="0.2">
      <c r="J68" s="7"/>
    </row>
    <row r="69" spans="1:10" x14ac:dyDescent="0.2">
      <c r="J69" s="7"/>
    </row>
    <row r="70" spans="1:10" x14ac:dyDescent="0.2">
      <c r="J70" s="7"/>
    </row>
    <row r="71" spans="1:10" x14ac:dyDescent="0.2">
      <c r="J71" s="7"/>
    </row>
    <row r="72" spans="1:10" x14ac:dyDescent="0.2">
      <c r="J72" s="7"/>
    </row>
    <row r="73" spans="1:10" x14ac:dyDescent="0.2">
      <c r="J73" s="7"/>
    </row>
    <row r="74" spans="1:10" x14ac:dyDescent="0.2">
      <c r="J74" s="7"/>
    </row>
    <row r="75" spans="1:10" x14ac:dyDescent="0.2">
      <c r="J75" s="7"/>
    </row>
    <row r="76" spans="1:10" x14ac:dyDescent="0.2">
      <c r="J76" s="7"/>
    </row>
  </sheetData>
  <mergeCells count="1">
    <mergeCell ref="A1:I1"/>
  </mergeCells>
  <phoneticPr fontId="0" type="noConversion"/>
  <dataValidations count="1">
    <dataValidation type="list" allowBlank="1" showInputMessage="1" showErrorMessage="1" sqref="B8 B14 B20 B26 B32 B38 B44" xr:uid="{00000000-0002-0000-0300-000000000000}">
      <formula1>PopStatus</formula1>
    </dataValidation>
  </dataValidations>
  <pageMargins left="0.5" right="0.5" top="0.75" bottom="0.75" header="0.5" footer="0.5"/>
  <pageSetup scale="66" fitToHeight="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zoomScale="90" zoomScaleNormal="90" workbookViewId="0"/>
  </sheetViews>
  <sheetFormatPr defaultRowHeight="12.75" x14ac:dyDescent="0.2"/>
  <cols>
    <col min="1" max="1" width="52.28515625" customWidth="1"/>
    <col min="2" max="7" width="15.7109375" customWidth="1"/>
  </cols>
  <sheetData>
    <row r="1" spans="1:7" ht="13.5" thickBot="1" x14ac:dyDescent="0.25">
      <c r="A1" s="30" t="s">
        <v>69</v>
      </c>
    </row>
    <row r="2" spans="1:7" x14ac:dyDescent="0.2">
      <c r="A2" s="1" t="s">
        <v>98</v>
      </c>
      <c r="B2" s="10"/>
      <c r="C2" s="10"/>
      <c r="D2" s="10"/>
      <c r="E2" s="10"/>
      <c r="F2" s="5"/>
    </row>
    <row r="3" spans="1:7" ht="13.5" thickBot="1" x14ac:dyDescent="0.25">
      <c r="A3" s="128"/>
      <c r="B3" s="80" t="s">
        <v>54</v>
      </c>
      <c r="C3" s="80" t="s">
        <v>54</v>
      </c>
      <c r="D3" s="80" t="s">
        <v>54</v>
      </c>
      <c r="E3" s="80" t="s">
        <v>54</v>
      </c>
      <c r="F3" s="80" t="s">
        <v>54</v>
      </c>
      <c r="G3" s="6"/>
    </row>
    <row r="4" spans="1:7" x14ac:dyDescent="0.2">
      <c r="A4" s="129" t="s">
        <v>55</v>
      </c>
      <c r="B4" s="139"/>
      <c r="C4" s="140"/>
      <c r="D4" s="140"/>
      <c r="E4" s="140"/>
      <c r="F4" s="141"/>
    </row>
    <row r="5" spans="1:7" x14ac:dyDescent="0.2">
      <c r="A5" s="134" t="s">
        <v>56</v>
      </c>
      <c r="B5" s="142"/>
      <c r="C5" s="143"/>
      <c r="D5" s="143"/>
      <c r="E5" s="143"/>
      <c r="F5" s="144"/>
    </row>
    <row r="6" spans="1:7" ht="13.5" thickBot="1" x14ac:dyDescent="0.25">
      <c r="A6" s="148" t="s">
        <v>59</v>
      </c>
      <c r="B6" s="130">
        <f>B4-B5</f>
        <v>0</v>
      </c>
      <c r="C6" s="131">
        <f t="shared" ref="C6:F6" si="0">C4-C5</f>
        <v>0</v>
      </c>
      <c r="D6" s="131">
        <f t="shared" si="0"/>
        <v>0</v>
      </c>
      <c r="E6" s="131">
        <f t="shared" si="0"/>
        <v>0</v>
      </c>
      <c r="F6" s="132">
        <f t="shared" si="0"/>
        <v>0</v>
      </c>
    </row>
    <row r="8" spans="1:7" ht="13.5" thickBot="1" x14ac:dyDescent="0.25">
      <c r="A8" s="30" t="s">
        <v>74</v>
      </c>
    </row>
    <row r="9" spans="1:7" x14ac:dyDescent="0.2">
      <c r="A9" s="1" t="s">
        <v>57</v>
      </c>
      <c r="B9" s="10"/>
      <c r="C9" s="10"/>
      <c r="D9" s="10"/>
      <c r="E9" s="10"/>
      <c r="F9" s="10"/>
      <c r="G9" s="5"/>
    </row>
    <row r="10" spans="1:7" ht="13.5" thickBot="1" x14ac:dyDescent="0.25">
      <c r="A10" s="128"/>
      <c r="B10" s="80" t="s">
        <v>61</v>
      </c>
      <c r="C10" s="80" t="s">
        <v>62</v>
      </c>
      <c r="D10" s="80" t="s">
        <v>63</v>
      </c>
      <c r="E10" s="80" t="s">
        <v>64</v>
      </c>
      <c r="F10" s="80" t="s">
        <v>65</v>
      </c>
      <c r="G10" s="133" t="s">
        <v>66</v>
      </c>
    </row>
    <row r="11" spans="1:7" x14ac:dyDescent="0.2">
      <c r="A11" s="129" t="s">
        <v>55</v>
      </c>
      <c r="B11" s="139"/>
      <c r="C11" s="140"/>
      <c r="D11" s="140"/>
      <c r="E11" s="140"/>
      <c r="F11" s="140"/>
      <c r="G11" s="141"/>
    </row>
    <row r="12" spans="1:7" x14ac:dyDescent="0.2">
      <c r="A12" s="134" t="s">
        <v>56</v>
      </c>
      <c r="B12" s="136"/>
      <c r="C12" s="137"/>
      <c r="D12" s="137"/>
      <c r="E12" s="137"/>
      <c r="F12" s="137"/>
      <c r="G12" s="138"/>
    </row>
    <row r="13" spans="1:7" ht="13.5" thickBot="1" x14ac:dyDescent="0.25">
      <c r="A13" s="148" t="s">
        <v>58</v>
      </c>
      <c r="B13" s="130">
        <f t="shared" ref="B13:G13" si="1">B11-B12</f>
        <v>0</v>
      </c>
      <c r="C13" s="131">
        <f t="shared" si="1"/>
        <v>0</v>
      </c>
      <c r="D13" s="131">
        <f t="shared" si="1"/>
        <v>0</v>
      </c>
      <c r="E13" s="131">
        <f t="shared" si="1"/>
        <v>0</v>
      </c>
      <c r="F13" s="131">
        <f t="shared" si="1"/>
        <v>0</v>
      </c>
      <c r="G13" s="132">
        <f t="shared" si="1"/>
        <v>0</v>
      </c>
    </row>
    <row r="15" spans="1:7" ht="13.5" thickBot="1" x14ac:dyDescent="0.25">
      <c r="A15" s="30" t="s">
        <v>72</v>
      </c>
    </row>
    <row r="16" spans="1:7" x14ac:dyDescent="0.2">
      <c r="A16" s="1" t="s">
        <v>57</v>
      </c>
      <c r="B16" s="10"/>
      <c r="C16" s="10"/>
      <c r="D16" s="10"/>
      <c r="E16" s="10"/>
      <c r="F16" s="10"/>
      <c r="G16" s="5"/>
    </row>
    <row r="17" spans="1:7" ht="13.5" thickBot="1" x14ac:dyDescent="0.25">
      <c r="A17" s="128"/>
      <c r="B17" s="80" t="s">
        <v>61</v>
      </c>
      <c r="C17" s="80" t="s">
        <v>62</v>
      </c>
      <c r="D17" s="80" t="s">
        <v>63</v>
      </c>
      <c r="E17" s="80" t="s">
        <v>64</v>
      </c>
      <c r="F17" s="80" t="s">
        <v>65</v>
      </c>
      <c r="G17" s="133" t="s">
        <v>66</v>
      </c>
    </row>
    <row r="18" spans="1:7" x14ac:dyDescent="0.2">
      <c r="A18" s="129" t="s">
        <v>55</v>
      </c>
      <c r="B18" s="139">
        <f>B11</f>
        <v>0</v>
      </c>
      <c r="C18" s="140">
        <f t="shared" ref="C18:G18" si="2">C11</f>
        <v>0</v>
      </c>
      <c r="D18" s="140">
        <f t="shared" si="2"/>
        <v>0</v>
      </c>
      <c r="E18" s="140">
        <f t="shared" si="2"/>
        <v>0</v>
      </c>
      <c r="F18" s="140">
        <f t="shared" si="2"/>
        <v>0</v>
      </c>
      <c r="G18" s="141">
        <f t="shared" si="2"/>
        <v>0</v>
      </c>
    </row>
    <row r="19" spans="1:7" x14ac:dyDescent="0.2">
      <c r="A19" s="134" t="s">
        <v>56</v>
      </c>
      <c r="B19" s="136"/>
      <c r="C19" s="137"/>
      <c r="D19" s="137"/>
      <c r="E19" s="137"/>
      <c r="F19" s="137"/>
      <c r="G19" s="138"/>
    </row>
    <row r="20" spans="1:7" x14ac:dyDescent="0.2">
      <c r="A20" s="134" t="s">
        <v>75</v>
      </c>
      <c r="B20" s="136"/>
      <c r="C20" s="137"/>
      <c r="D20" s="137"/>
      <c r="E20" s="137"/>
      <c r="F20" s="137"/>
      <c r="G20" s="138"/>
    </row>
    <row r="21" spans="1:7" x14ac:dyDescent="0.2">
      <c r="A21" s="134" t="s">
        <v>71</v>
      </c>
      <c r="B21" s="136">
        <f>C28*C29</f>
        <v>0</v>
      </c>
      <c r="C21" s="137">
        <f>C31*C32+D28*D29</f>
        <v>0</v>
      </c>
      <c r="D21" s="137">
        <f>D31*D32+E28*E29</f>
        <v>0</v>
      </c>
      <c r="E21" s="137">
        <f>E31*E32+F28*F29</f>
        <v>0</v>
      </c>
      <c r="F21" s="137">
        <f>F31*F32+G28*G29</f>
        <v>0</v>
      </c>
      <c r="G21" s="138">
        <f>G31*G32</f>
        <v>0</v>
      </c>
    </row>
    <row r="22" spans="1:7" ht="25.5" x14ac:dyDescent="0.2">
      <c r="A22" s="150" t="s">
        <v>73</v>
      </c>
      <c r="B22" s="145">
        <f>B20-B21</f>
        <v>0</v>
      </c>
      <c r="C22" s="146">
        <f t="shared" ref="C22:G22" si="3">C20-C21</f>
        <v>0</v>
      </c>
      <c r="D22" s="146">
        <f t="shared" si="3"/>
        <v>0</v>
      </c>
      <c r="E22" s="146">
        <f t="shared" si="3"/>
        <v>0</v>
      </c>
      <c r="F22" s="146">
        <f t="shared" si="3"/>
        <v>0</v>
      </c>
      <c r="G22" s="147">
        <f t="shared" si="3"/>
        <v>0</v>
      </c>
    </row>
    <row r="23" spans="1:7" ht="26.25" thickBot="1" x14ac:dyDescent="0.25">
      <c r="A23" s="187" t="s">
        <v>90</v>
      </c>
      <c r="B23" s="130">
        <f>B18-B19-B21</f>
        <v>0</v>
      </c>
      <c r="C23" s="131">
        <f t="shared" ref="C23" si="4">C18-C19-C21</f>
        <v>0</v>
      </c>
      <c r="D23" s="131">
        <f t="shared" ref="D23" si="5">D18-D19-D21</f>
        <v>0</v>
      </c>
      <c r="E23" s="131">
        <f t="shared" ref="E23" si="6">E18-E19-E21</f>
        <v>0</v>
      </c>
      <c r="F23" s="131">
        <f t="shared" ref="F23" si="7">F18-F19-F21</f>
        <v>0</v>
      </c>
      <c r="G23" s="132">
        <f t="shared" ref="G23" si="8">G18-G19-G21</f>
        <v>0</v>
      </c>
    </row>
    <row r="25" spans="1:7" ht="13.5" thickBot="1" x14ac:dyDescent="0.25">
      <c r="A25" s="30" t="s">
        <v>70</v>
      </c>
    </row>
    <row r="26" spans="1:7" x14ac:dyDescent="0.2">
      <c r="A26" s="1" t="s">
        <v>60</v>
      </c>
      <c r="B26" s="153"/>
      <c r="C26" s="10"/>
      <c r="D26" s="10"/>
      <c r="E26" s="10"/>
      <c r="F26" s="10"/>
      <c r="G26" s="5"/>
    </row>
    <row r="27" spans="1:7" ht="13.5" thickBot="1" x14ac:dyDescent="0.25">
      <c r="A27" s="128"/>
      <c r="B27" s="80"/>
      <c r="C27" s="80" t="s">
        <v>5</v>
      </c>
      <c r="D27" s="80" t="s">
        <v>6</v>
      </c>
      <c r="E27" s="80" t="s">
        <v>7</v>
      </c>
      <c r="F27" s="80" t="s">
        <v>8</v>
      </c>
      <c r="G27" s="133" t="s">
        <v>9</v>
      </c>
    </row>
    <row r="28" spans="1:7" x14ac:dyDescent="0.2">
      <c r="A28" s="129" t="s">
        <v>76</v>
      </c>
      <c r="B28" s="129"/>
      <c r="C28" s="139"/>
      <c r="D28" s="140"/>
      <c r="E28" s="140"/>
      <c r="F28" s="140"/>
      <c r="G28" s="141"/>
    </row>
    <row r="29" spans="1:7" x14ac:dyDescent="0.2">
      <c r="A29" s="134" t="s">
        <v>67</v>
      </c>
      <c r="B29" s="134"/>
      <c r="C29" s="181"/>
      <c r="D29" s="183"/>
      <c r="E29" s="183"/>
      <c r="F29" s="183"/>
      <c r="G29" s="184"/>
    </row>
    <row r="30" spans="1:7" x14ac:dyDescent="0.2">
      <c r="A30" s="134"/>
      <c r="B30" s="134"/>
      <c r="C30" s="172"/>
      <c r="D30" s="174"/>
      <c r="E30" s="174"/>
      <c r="F30" s="174"/>
      <c r="G30" s="173"/>
    </row>
    <row r="31" spans="1:7" x14ac:dyDescent="0.2">
      <c r="A31" s="134" t="s">
        <v>77</v>
      </c>
      <c r="B31" s="134"/>
      <c r="C31" s="136"/>
      <c r="D31" s="137"/>
      <c r="E31" s="137"/>
      <c r="F31" s="137"/>
      <c r="G31" s="138"/>
    </row>
    <row r="32" spans="1:7" x14ac:dyDescent="0.2">
      <c r="A32" s="134" t="s">
        <v>68</v>
      </c>
      <c r="B32" s="134"/>
      <c r="C32" s="182"/>
      <c r="D32" s="185"/>
      <c r="E32" s="185"/>
      <c r="F32" s="185"/>
      <c r="G32" s="186"/>
    </row>
    <row r="33" spans="1:7" x14ac:dyDescent="0.2">
      <c r="A33" s="134"/>
      <c r="B33" s="134"/>
      <c r="C33" s="175"/>
      <c r="D33" s="177"/>
      <c r="E33" s="177"/>
      <c r="F33" s="177"/>
      <c r="G33" s="176"/>
    </row>
    <row r="34" spans="1:7" ht="13.5" thickBot="1" x14ac:dyDescent="0.25">
      <c r="A34" s="149" t="s">
        <v>89</v>
      </c>
      <c r="B34" s="149"/>
      <c r="C34" s="178">
        <f>C28+C31</f>
        <v>0</v>
      </c>
      <c r="D34" s="179">
        <f t="shared" ref="D34:G34" si="9">D28+D31</f>
        <v>0</v>
      </c>
      <c r="E34" s="179">
        <f t="shared" si="9"/>
        <v>0</v>
      </c>
      <c r="F34" s="179">
        <f t="shared" si="9"/>
        <v>0</v>
      </c>
      <c r="G34" s="180">
        <f t="shared" si="9"/>
        <v>0</v>
      </c>
    </row>
  </sheetData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9"/>
  <sheetViews>
    <sheetView zoomScale="90" zoomScaleNormal="90" workbookViewId="0"/>
  </sheetViews>
  <sheetFormatPr defaultRowHeight="12.75" x14ac:dyDescent="0.2"/>
  <cols>
    <col min="1" max="1" width="40.42578125" customWidth="1"/>
    <col min="2" max="6" width="15.140625" customWidth="1"/>
    <col min="7" max="7" width="17.28515625" customWidth="1"/>
  </cols>
  <sheetData>
    <row r="1" spans="1:7" x14ac:dyDescent="0.2">
      <c r="A1" s="30" t="s">
        <v>29</v>
      </c>
    </row>
    <row r="3" spans="1:7" ht="13.5" thickBot="1" x14ac:dyDescent="0.25">
      <c r="A3" s="66" t="s">
        <v>30</v>
      </c>
    </row>
    <row r="4" spans="1:7" x14ac:dyDescent="0.2">
      <c r="A4" s="29"/>
      <c r="B4" s="1" t="s">
        <v>4</v>
      </c>
      <c r="C4" s="10"/>
      <c r="D4" s="10"/>
      <c r="E4" s="10"/>
      <c r="F4" s="5"/>
      <c r="G4" s="12" t="s">
        <v>10</v>
      </c>
    </row>
    <row r="5" spans="1:7" x14ac:dyDescent="0.2">
      <c r="A5" s="35"/>
      <c r="B5" s="16" t="s">
        <v>5</v>
      </c>
      <c r="C5" s="11" t="s">
        <v>6</v>
      </c>
      <c r="D5" s="11" t="s">
        <v>7</v>
      </c>
      <c r="E5" s="11" t="s">
        <v>8</v>
      </c>
      <c r="F5" s="13" t="s">
        <v>9</v>
      </c>
      <c r="G5" s="13"/>
    </row>
    <row r="6" spans="1:7" x14ac:dyDescent="0.2">
      <c r="A6" s="170" t="s">
        <v>87</v>
      </c>
      <c r="B6" s="16"/>
      <c r="C6" s="135"/>
      <c r="D6" s="135"/>
      <c r="E6" s="135"/>
      <c r="F6" s="13"/>
      <c r="G6" s="13"/>
    </row>
    <row r="7" spans="1:7" x14ac:dyDescent="0.2">
      <c r="A7" s="65" t="str">
        <f>WOW!A7</f>
        <v>Medicaid Pop 1</v>
      </c>
      <c r="B7" s="67" t="e">
        <f>WOW!F11</f>
        <v>#DIV/0!</v>
      </c>
      <c r="C7" s="68" t="e">
        <f>WOW!G11</f>
        <v>#DIV/0!</v>
      </c>
      <c r="D7" s="68" t="e">
        <f>WOW!H11</f>
        <v>#DIV/0!</v>
      </c>
      <c r="E7" s="68" t="e">
        <f>WOW!I11</f>
        <v>#DIV/0!</v>
      </c>
      <c r="F7" s="69" t="e">
        <f>WOW!J11</f>
        <v>#DIV/0!</v>
      </c>
      <c r="G7" s="69" t="e">
        <f>SUM(B7:F7)</f>
        <v>#DIV/0!</v>
      </c>
    </row>
    <row r="8" spans="1:7" x14ac:dyDescent="0.2">
      <c r="A8" s="65" t="str">
        <f>WOW!A13</f>
        <v>Medicaid Pop 2</v>
      </c>
      <c r="B8" s="67" t="e">
        <f>WOW!F17</f>
        <v>#DIV/0!</v>
      </c>
      <c r="C8" s="68" t="e">
        <f>WOW!G17</f>
        <v>#DIV/0!</v>
      </c>
      <c r="D8" s="68" t="e">
        <f>WOW!H17</f>
        <v>#DIV/0!</v>
      </c>
      <c r="E8" s="68" t="e">
        <f>WOW!I17</f>
        <v>#DIV/0!</v>
      </c>
      <c r="F8" s="69" t="e">
        <f>WOW!J17</f>
        <v>#DIV/0!</v>
      </c>
      <c r="G8" s="69" t="e">
        <f t="shared" ref="G8:G18" si="0">SUM(B8:F8)</f>
        <v>#DIV/0!</v>
      </c>
    </row>
    <row r="9" spans="1:7" x14ac:dyDescent="0.2">
      <c r="A9" s="65" t="str">
        <f>WOW!A19</f>
        <v>Medicaid Pop 3</v>
      </c>
      <c r="B9" s="67" t="e">
        <f>WOW!F23</f>
        <v>#DIV/0!</v>
      </c>
      <c r="C9" s="68" t="e">
        <f>WOW!G23</f>
        <v>#DIV/0!</v>
      </c>
      <c r="D9" s="68" t="e">
        <f>WOW!H23</f>
        <v>#DIV/0!</v>
      </c>
      <c r="E9" s="68" t="e">
        <f>WOW!I23</f>
        <v>#DIV/0!</v>
      </c>
      <c r="F9" s="69" t="e">
        <f>WOW!J23</f>
        <v>#DIV/0!</v>
      </c>
      <c r="G9" s="69" t="e">
        <f t="shared" ref="G9:G15" si="1">SUM(B9:F9)</f>
        <v>#DIV/0!</v>
      </c>
    </row>
    <row r="10" spans="1:7" x14ac:dyDescent="0.2">
      <c r="A10" s="65"/>
      <c r="B10" s="67"/>
      <c r="C10" s="68"/>
      <c r="D10" s="68"/>
      <c r="E10" s="68"/>
      <c r="F10" s="69"/>
      <c r="G10" s="69"/>
    </row>
    <row r="11" spans="1:7" x14ac:dyDescent="0.2">
      <c r="A11" s="171" t="s">
        <v>91</v>
      </c>
      <c r="B11" s="67">
        <f>DSH!C34</f>
        <v>0</v>
      </c>
      <c r="C11" s="68">
        <f>DSH!D34</f>
        <v>0</v>
      </c>
      <c r="D11" s="68">
        <f>DSH!E34</f>
        <v>0</v>
      </c>
      <c r="E11" s="68">
        <f>DSH!F34</f>
        <v>0</v>
      </c>
      <c r="F11" s="69">
        <f>DSH!G34</f>
        <v>0</v>
      </c>
      <c r="G11" s="69">
        <f t="shared" si="1"/>
        <v>0</v>
      </c>
    </row>
    <row r="12" spans="1:7" x14ac:dyDescent="0.2">
      <c r="A12" s="65"/>
      <c r="B12" s="67"/>
      <c r="C12" s="68"/>
      <c r="D12" s="68"/>
      <c r="E12" s="68"/>
      <c r="F12" s="69"/>
      <c r="G12" s="69"/>
    </row>
    <row r="13" spans="1:7" x14ac:dyDescent="0.2">
      <c r="A13" s="171" t="s">
        <v>92</v>
      </c>
      <c r="B13" s="67"/>
      <c r="C13" s="68"/>
      <c r="D13" s="68"/>
      <c r="E13" s="68"/>
      <c r="F13" s="69"/>
      <c r="G13" s="69"/>
    </row>
    <row r="14" spans="1:7" x14ac:dyDescent="0.2">
      <c r="A14" s="65" t="s">
        <v>94</v>
      </c>
      <c r="B14" s="67"/>
      <c r="C14" s="68"/>
      <c r="D14" s="68"/>
      <c r="E14" s="68"/>
      <c r="F14" s="69"/>
      <c r="G14" s="69">
        <f t="shared" si="1"/>
        <v>0</v>
      </c>
    </row>
    <row r="15" spans="1:7" x14ac:dyDescent="0.2">
      <c r="A15" s="65" t="s">
        <v>95</v>
      </c>
      <c r="B15" s="67"/>
      <c r="C15" s="68"/>
      <c r="D15" s="68"/>
      <c r="E15" s="68"/>
      <c r="F15" s="69"/>
      <c r="G15" s="69">
        <f t="shared" si="1"/>
        <v>0</v>
      </c>
    </row>
    <row r="16" spans="1:7" x14ac:dyDescent="0.2">
      <c r="A16" s="65"/>
      <c r="B16" s="67"/>
      <c r="C16" s="68"/>
      <c r="D16" s="68"/>
      <c r="E16" s="68"/>
      <c r="F16" s="69"/>
      <c r="G16" s="69"/>
    </row>
    <row r="17" spans="1:7" ht="13.5" thickBot="1" x14ac:dyDescent="0.25">
      <c r="A17" s="65"/>
      <c r="B17" s="67"/>
      <c r="C17" s="68"/>
      <c r="D17" s="68"/>
      <c r="E17" s="68"/>
      <c r="F17" s="69"/>
      <c r="G17" s="69"/>
    </row>
    <row r="18" spans="1:7" ht="13.5" thickBot="1" x14ac:dyDescent="0.25">
      <c r="A18" s="71" t="s">
        <v>31</v>
      </c>
      <c r="B18" s="70" t="e">
        <f>SUM(B7:B17)</f>
        <v>#DIV/0!</v>
      </c>
      <c r="C18" s="77" t="e">
        <f>SUM(C7:C17)</f>
        <v>#DIV/0!</v>
      </c>
      <c r="D18" s="77" t="e">
        <f>SUM(D7:D17)</f>
        <v>#DIV/0!</v>
      </c>
      <c r="E18" s="77" t="e">
        <f>SUM(E7:E17)</f>
        <v>#DIV/0!</v>
      </c>
      <c r="F18" s="78" t="e">
        <f>SUM(F7:F17)</f>
        <v>#DIV/0!</v>
      </c>
      <c r="G18" s="78" t="e">
        <f t="shared" si="0"/>
        <v>#DIV/0!</v>
      </c>
    </row>
    <row r="20" spans="1:7" ht="13.5" thickBot="1" x14ac:dyDescent="0.25">
      <c r="A20" s="66" t="s">
        <v>34</v>
      </c>
    </row>
    <row r="21" spans="1:7" x14ac:dyDescent="0.2">
      <c r="A21" s="29"/>
      <c r="B21" s="1" t="s">
        <v>4</v>
      </c>
      <c r="C21" s="10"/>
      <c r="D21" s="10"/>
      <c r="E21" s="10"/>
      <c r="F21" s="5"/>
      <c r="G21" s="12" t="s">
        <v>10</v>
      </c>
    </row>
    <row r="22" spans="1:7" x14ac:dyDescent="0.2">
      <c r="A22" s="35"/>
      <c r="B22" s="16" t="s">
        <v>5</v>
      </c>
      <c r="C22" s="11" t="s">
        <v>6</v>
      </c>
      <c r="D22" s="11" t="s">
        <v>7</v>
      </c>
      <c r="E22" s="11" t="s">
        <v>8</v>
      </c>
      <c r="F22" s="13" t="s">
        <v>9</v>
      </c>
      <c r="G22" s="13"/>
    </row>
    <row r="23" spans="1:7" x14ac:dyDescent="0.2">
      <c r="A23" s="170" t="s">
        <v>87</v>
      </c>
      <c r="B23" s="16"/>
      <c r="C23" s="135"/>
      <c r="D23" s="135"/>
      <c r="E23" s="135"/>
      <c r="F23" s="13"/>
      <c r="G23" s="13"/>
    </row>
    <row r="24" spans="1:7" x14ac:dyDescent="0.2">
      <c r="A24" s="65" t="str">
        <f>WW!A7</f>
        <v>Medicaid Pop 1</v>
      </c>
      <c r="B24" s="67" t="e">
        <f>WW!D11</f>
        <v>#DIV/0!</v>
      </c>
      <c r="C24" s="68" t="e">
        <f>WW!E11</f>
        <v>#DIV/0!</v>
      </c>
      <c r="D24" s="68" t="e">
        <f>WW!F11</f>
        <v>#DIV/0!</v>
      </c>
      <c r="E24" s="68" t="e">
        <f>WW!G11</f>
        <v>#DIV/0!</v>
      </c>
      <c r="F24" s="69" t="e">
        <f>WW!H11</f>
        <v>#DIV/0!</v>
      </c>
      <c r="G24" s="69" t="e">
        <f>SUM(B24:F24)</f>
        <v>#DIV/0!</v>
      </c>
    </row>
    <row r="25" spans="1:7" x14ac:dyDescent="0.2">
      <c r="A25" s="65" t="str">
        <f>WW!A13</f>
        <v>Medicaid Pop 2</v>
      </c>
      <c r="B25" s="67" t="e">
        <f>WW!D17</f>
        <v>#DIV/0!</v>
      </c>
      <c r="C25" s="68" t="e">
        <f>WW!E17</f>
        <v>#DIV/0!</v>
      </c>
      <c r="D25" s="68" t="e">
        <f>WW!F17</f>
        <v>#DIV/0!</v>
      </c>
      <c r="E25" s="68" t="e">
        <f>WW!G17</f>
        <v>#DIV/0!</v>
      </c>
      <c r="F25" s="69" t="e">
        <f>WW!H17</f>
        <v>#DIV/0!</v>
      </c>
      <c r="G25" s="69" t="e">
        <f t="shared" ref="G25:G38" si="2">SUM(B25:F25)</f>
        <v>#DIV/0!</v>
      </c>
    </row>
    <row r="26" spans="1:7" x14ac:dyDescent="0.2">
      <c r="A26" s="65" t="str">
        <f>WW!A19</f>
        <v>Medicaid Pop 3</v>
      </c>
      <c r="B26" s="67" t="e">
        <f>WW!D23</f>
        <v>#DIV/0!</v>
      </c>
      <c r="C26" s="68" t="e">
        <f>WW!E23</f>
        <v>#DIV/0!</v>
      </c>
      <c r="D26" s="68" t="e">
        <f>WW!F23</f>
        <v>#DIV/0!</v>
      </c>
      <c r="E26" s="68" t="e">
        <f>WW!G23</f>
        <v>#DIV/0!</v>
      </c>
      <c r="F26" s="69" t="e">
        <f>WW!H23</f>
        <v>#DIV/0!</v>
      </c>
      <c r="G26" s="69" t="e">
        <f t="shared" ref="G26:G30" si="3">SUM(B26:F26)</f>
        <v>#DIV/0!</v>
      </c>
    </row>
    <row r="27" spans="1:7" x14ac:dyDescent="0.2">
      <c r="A27" s="65"/>
      <c r="B27" s="67"/>
      <c r="C27" s="68"/>
      <c r="D27" s="68"/>
      <c r="E27" s="68"/>
      <c r="F27" s="69"/>
      <c r="G27" s="69"/>
    </row>
    <row r="28" spans="1:7" x14ac:dyDescent="0.2">
      <c r="A28" s="171" t="s">
        <v>88</v>
      </c>
      <c r="B28" s="67"/>
      <c r="C28" s="68"/>
      <c r="D28" s="68"/>
      <c r="E28" s="68"/>
      <c r="F28" s="69"/>
      <c r="G28" s="69"/>
    </row>
    <row r="29" spans="1:7" x14ac:dyDescent="0.2">
      <c r="A29" s="65" t="str">
        <f>WW!A37</f>
        <v>Exp Pop 1</v>
      </c>
      <c r="B29" s="67">
        <f>WW!D41</f>
        <v>0</v>
      </c>
      <c r="C29" s="68">
        <f>WW!E41</f>
        <v>0</v>
      </c>
      <c r="D29" s="68">
        <f>WW!F41</f>
        <v>0</v>
      </c>
      <c r="E29" s="68">
        <f>WW!G41</f>
        <v>0</v>
      </c>
      <c r="F29" s="69">
        <f>WW!H41</f>
        <v>0</v>
      </c>
      <c r="G29" s="69">
        <f t="shared" si="3"/>
        <v>0</v>
      </c>
    </row>
    <row r="30" spans="1:7" x14ac:dyDescent="0.2">
      <c r="A30" s="65" t="str">
        <f>WW!A43</f>
        <v>Exp Pop 2</v>
      </c>
      <c r="B30" s="67">
        <f>WW!D47</f>
        <v>0</v>
      </c>
      <c r="C30" s="68">
        <f>WW!E47</f>
        <v>0</v>
      </c>
      <c r="D30" s="68">
        <f>WW!F47</f>
        <v>0</v>
      </c>
      <c r="E30" s="68">
        <f>WW!G47</f>
        <v>0</v>
      </c>
      <c r="F30" s="69">
        <f>WW!H47</f>
        <v>0</v>
      </c>
      <c r="G30" s="69">
        <f t="shared" si="3"/>
        <v>0</v>
      </c>
    </row>
    <row r="31" spans="1:7" x14ac:dyDescent="0.2">
      <c r="A31" s="65"/>
      <c r="B31" s="67"/>
      <c r="C31" s="68"/>
      <c r="D31" s="68"/>
      <c r="E31" s="68"/>
      <c r="F31" s="69"/>
      <c r="G31" s="69"/>
    </row>
    <row r="32" spans="1:7" x14ac:dyDescent="0.2">
      <c r="A32" s="171" t="s">
        <v>32</v>
      </c>
      <c r="B32" s="67"/>
      <c r="C32" s="68"/>
      <c r="D32" s="68"/>
      <c r="E32" s="68"/>
      <c r="F32" s="69"/>
      <c r="G32" s="69">
        <f>MAX(G69,0)</f>
        <v>0</v>
      </c>
    </row>
    <row r="33" spans="1:7" x14ac:dyDescent="0.2">
      <c r="A33" s="65"/>
      <c r="B33" s="67"/>
      <c r="C33" s="68"/>
      <c r="D33" s="68"/>
      <c r="E33" s="68"/>
      <c r="F33" s="69"/>
      <c r="G33" s="69"/>
    </row>
    <row r="34" spans="1:7" x14ac:dyDescent="0.2">
      <c r="A34" s="171" t="s">
        <v>93</v>
      </c>
      <c r="B34" s="67"/>
      <c r="C34" s="68"/>
      <c r="D34" s="68"/>
      <c r="E34" s="68"/>
      <c r="F34" s="69"/>
      <c r="G34" s="69"/>
    </row>
    <row r="35" spans="1:7" x14ac:dyDescent="0.2">
      <c r="A35" s="65" t="s">
        <v>96</v>
      </c>
      <c r="B35" s="67"/>
      <c r="C35" s="68"/>
      <c r="D35" s="68"/>
      <c r="E35" s="68"/>
      <c r="F35" s="69"/>
      <c r="G35" s="69">
        <f t="shared" ref="G35:G36" si="4">SUM(B35:F35)</f>
        <v>0</v>
      </c>
    </row>
    <row r="36" spans="1:7" x14ac:dyDescent="0.2">
      <c r="A36" s="65" t="s">
        <v>97</v>
      </c>
      <c r="B36" s="67"/>
      <c r="C36" s="68"/>
      <c r="D36" s="68"/>
      <c r="E36" s="68"/>
      <c r="F36" s="69"/>
      <c r="G36" s="69">
        <f t="shared" si="4"/>
        <v>0</v>
      </c>
    </row>
    <row r="37" spans="1:7" ht="13.5" thickBot="1" x14ac:dyDescent="0.25">
      <c r="A37" s="65"/>
      <c r="B37" s="67"/>
      <c r="C37" s="68"/>
      <c r="D37" s="68"/>
      <c r="E37" s="68"/>
      <c r="F37" s="69"/>
      <c r="G37" s="69"/>
    </row>
    <row r="38" spans="1:7" ht="13.5" thickBot="1" x14ac:dyDescent="0.25">
      <c r="A38" s="71" t="s">
        <v>31</v>
      </c>
      <c r="B38" s="70" t="e">
        <f>SUM(B24:B37)</f>
        <v>#DIV/0!</v>
      </c>
      <c r="C38" s="77" t="e">
        <f>SUM(C24:C37)</f>
        <v>#DIV/0!</v>
      </c>
      <c r="D38" s="77" t="e">
        <f>SUM(D24:D37)</f>
        <v>#DIV/0!</v>
      </c>
      <c r="E38" s="77" t="e">
        <f>SUM(E24:E37)</f>
        <v>#DIV/0!</v>
      </c>
      <c r="F38" s="78" t="e">
        <f>SUM(F24:F37)</f>
        <v>#DIV/0!</v>
      </c>
      <c r="G38" s="78" t="e">
        <f t="shared" si="2"/>
        <v>#DIV/0!</v>
      </c>
    </row>
    <row r="39" spans="1:7" ht="13.5" thickBot="1" x14ac:dyDescent="0.25"/>
    <row r="40" spans="1:7" ht="13.5" thickBot="1" x14ac:dyDescent="0.25">
      <c r="A40" s="71" t="s">
        <v>33</v>
      </c>
      <c r="B40" s="70" t="e">
        <f t="shared" ref="B40:G40" si="5">B18-B38</f>
        <v>#DIV/0!</v>
      </c>
      <c r="C40" s="77" t="e">
        <f t="shared" si="5"/>
        <v>#DIV/0!</v>
      </c>
      <c r="D40" s="77" t="e">
        <f t="shared" si="5"/>
        <v>#DIV/0!</v>
      </c>
      <c r="E40" s="77" t="e">
        <f t="shared" si="5"/>
        <v>#DIV/0!</v>
      </c>
      <c r="F40" s="78" t="e">
        <f t="shared" si="5"/>
        <v>#DIV/0!</v>
      </c>
      <c r="G40" s="78" t="e">
        <f t="shared" si="5"/>
        <v>#DIV/0!</v>
      </c>
    </row>
    <row r="45" spans="1:7" x14ac:dyDescent="0.2">
      <c r="A45" s="30" t="s">
        <v>35</v>
      </c>
    </row>
    <row r="46" spans="1:7" x14ac:dyDescent="0.2">
      <c r="A46" s="30"/>
    </row>
    <row r="47" spans="1:7" ht="13.5" thickBot="1" x14ac:dyDescent="0.25">
      <c r="A47" s="66" t="s">
        <v>30</v>
      </c>
    </row>
    <row r="48" spans="1:7" x14ac:dyDescent="0.2">
      <c r="A48" s="29"/>
      <c r="B48" s="1" t="s">
        <v>4</v>
      </c>
      <c r="C48" s="10"/>
      <c r="D48" s="10"/>
      <c r="E48" s="10"/>
      <c r="F48" s="5"/>
      <c r="G48" s="12" t="s">
        <v>10</v>
      </c>
    </row>
    <row r="49" spans="1:9" x14ac:dyDescent="0.2">
      <c r="A49" s="35"/>
      <c r="B49" s="16" t="s">
        <v>5</v>
      </c>
      <c r="C49" s="11" t="s">
        <v>6</v>
      </c>
      <c r="D49" s="11" t="s">
        <v>7</v>
      </c>
      <c r="E49" s="11" t="s">
        <v>8</v>
      </c>
      <c r="F49" s="13" t="s">
        <v>9</v>
      </c>
      <c r="G49" s="13"/>
    </row>
    <row r="50" spans="1:9" x14ac:dyDescent="0.2">
      <c r="A50" s="65" t="str">
        <f>WOW!A25</f>
        <v>Hypo 1 - Managed Care</v>
      </c>
      <c r="B50" s="67">
        <f>WOW!F29</f>
        <v>781517.83556166443</v>
      </c>
      <c r="C50" s="68">
        <f>WOW!G29</f>
        <v>1609926.7412570289</v>
      </c>
      <c r="D50" s="68">
        <f>WOW!H29</f>
        <v>1658224.5434947398</v>
      </c>
      <c r="E50" s="68">
        <f>WOW!I29</f>
        <v>1707971.279799582</v>
      </c>
      <c r="F50" s="69">
        <f>WOW!J29</f>
        <v>1759210.4181935696</v>
      </c>
      <c r="G50" s="69">
        <f>SUM(B50:F50)</f>
        <v>7516850.8183065839</v>
      </c>
    </row>
    <row r="51" spans="1:9" x14ac:dyDescent="0.2">
      <c r="A51" s="65" t="str">
        <f>WOW!A31</f>
        <v>Hypo 2 - Fee-For-Service</v>
      </c>
      <c r="B51" s="67">
        <f>WOW!F35</f>
        <v>140130.06511094983</v>
      </c>
      <c r="C51" s="68">
        <f>WOW!G35</f>
        <v>288667.93412855669</v>
      </c>
      <c r="D51" s="68">
        <f>WOW!H35</f>
        <v>297327.97215241339</v>
      </c>
      <c r="E51" s="68">
        <f>WOW!I35</f>
        <v>306247.81131698575</v>
      </c>
      <c r="F51" s="69">
        <f>WOW!J35</f>
        <v>315435.24565649539</v>
      </c>
      <c r="G51" s="69">
        <f t="shared" ref="G51" si="6">SUM(B51:F51)</f>
        <v>1347809.0283654011</v>
      </c>
      <c r="I51" s="189" t="s">
        <v>101</v>
      </c>
    </row>
    <row r="52" spans="1:9" x14ac:dyDescent="0.2">
      <c r="A52" s="65"/>
      <c r="B52" s="67"/>
      <c r="C52" s="68"/>
      <c r="D52" s="68"/>
      <c r="E52" s="68"/>
      <c r="F52" s="69"/>
      <c r="G52" s="69"/>
    </row>
    <row r="53" spans="1:9" x14ac:dyDescent="0.2">
      <c r="A53" s="65"/>
      <c r="B53" s="67"/>
      <c r="C53" s="68"/>
      <c r="D53" s="68"/>
      <c r="E53" s="68"/>
      <c r="F53" s="69"/>
      <c r="G53" s="69"/>
    </row>
    <row r="54" spans="1:9" x14ac:dyDescent="0.2">
      <c r="A54" s="65"/>
      <c r="B54" s="67"/>
      <c r="C54" s="68"/>
      <c r="D54" s="68"/>
      <c r="E54" s="68"/>
      <c r="F54" s="69"/>
      <c r="G54" s="69"/>
    </row>
    <row r="55" spans="1:9" ht="13.5" thickBot="1" x14ac:dyDescent="0.25">
      <c r="A55" s="65"/>
      <c r="B55" s="67"/>
      <c r="C55" s="68"/>
      <c r="D55" s="68"/>
      <c r="E55" s="68"/>
      <c r="F55" s="69"/>
      <c r="G55" s="69"/>
    </row>
    <row r="56" spans="1:9" ht="13.5" thickBot="1" x14ac:dyDescent="0.25">
      <c r="A56" s="71" t="s">
        <v>31</v>
      </c>
      <c r="B56" s="70">
        <f>SUM(B50:B55)</f>
        <v>921647.90067261423</v>
      </c>
      <c r="C56" s="77">
        <f>SUM(C50:C55)</f>
        <v>1898594.6753855855</v>
      </c>
      <c r="D56" s="77">
        <f>SUM(D50:D55)</f>
        <v>1955552.5156471531</v>
      </c>
      <c r="E56" s="77">
        <f>SUM(E50:E55)</f>
        <v>2014219.0911165676</v>
      </c>
      <c r="F56" s="78">
        <f>SUM(F50:F55)</f>
        <v>2074645.6638500651</v>
      </c>
      <c r="G56" s="78">
        <f t="shared" ref="G56" si="7">SUM(B56:F56)</f>
        <v>8864659.8466719855</v>
      </c>
    </row>
    <row r="58" spans="1:9" ht="13.5" thickBot="1" x14ac:dyDescent="0.25">
      <c r="A58" s="66" t="s">
        <v>34</v>
      </c>
    </row>
    <row r="59" spans="1:9" x14ac:dyDescent="0.2">
      <c r="A59" s="29"/>
      <c r="B59" s="1" t="s">
        <v>4</v>
      </c>
      <c r="C59" s="10"/>
      <c r="D59" s="10"/>
      <c r="E59" s="10"/>
      <c r="F59" s="5"/>
      <c r="G59" s="12" t="s">
        <v>10</v>
      </c>
    </row>
    <row r="60" spans="1:9" x14ac:dyDescent="0.2">
      <c r="A60" s="35"/>
      <c r="B60" s="16" t="s">
        <v>5</v>
      </c>
      <c r="C60" s="11" t="s">
        <v>6</v>
      </c>
      <c r="D60" s="11" t="s">
        <v>7</v>
      </c>
      <c r="E60" s="11" t="s">
        <v>8</v>
      </c>
      <c r="F60" s="13" t="s">
        <v>9</v>
      </c>
      <c r="G60" s="13"/>
    </row>
    <row r="61" spans="1:9" x14ac:dyDescent="0.2">
      <c r="A61" s="65" t="str">
        <f>WW!A25</f>
        <v>Hypo 1 - Managed Care</v>
      </c>
      <c r="B61" s="67">
        <f>WW!D29</f>
        <v>781517.83556166443</v>
      </c>
      <c r="C61" s="68">
        <f>WW!E29</f>
        <v>1609926.7412570289</v>
      </c>
      <c r="D61" s="68">
        <f>WW!F29</f>
        <v>1658224.5434947398</v>
      </c>
      <c r="E61" s="68">
        <f>WW!G29</f>
        <v>1707971.279799582</v>
      </c>
      <c r="F61" s="69">
        <f>WW!H29</f>
        <v>1759210.4181935696</v>
      </c>
      <c r="G61" s="69">
        <f>SUM(B61:F61)</f>
        <v>7516850.8183065839</v>
      </c>
    </row>
    <row r="62" spans="1:9" x14ac:dyDescent="0.2">
      <c r="A62" s="65" t="str">
        <f>WW!A31</f>
        <v>Hypo 2 - Fee-For-Service</v>
      </c>
      <c r="B62" s="67">
        <f>WW!D35</f>
        <v>140130.06511094983</v>
      </c>
      <c r="C62" s="68">
        <f>WW!E35</f>
        <v>288667.93412855669</v>
      </c>
      <c r="D62" s="68">
        <f>WW!F35</f>
        <v>297327.97215241339</v>
      </c>
      <c r="E62" s="68">
        <f>WW!G35</f>
        <v>306247.81131698575</v>
      </c>
      <c r="F62" s="69">
        <f>WW!H35</f>
        <v>315435.24565649539</v>
      </c>
      <c r="G62" s="69">
        <f t="shared" ref="G62" si="8">SUM(B62:F62)</f>
        <v>1347809.0283654011</v>
      </c>
    </row>
    <row r="63" spans="1:9" x14ac:dyDescent="0.2">
      <c r="A63" s="65"/>
      <c r="B63" s="67"/>
      <c r="C63" s="68"/>
      <c r="D63" s="68"/>
      <c r="E63" s="68"/>
      <c r="F63" s="69"/>
      <c r="G63" s="69"/>
    </row>
    <row r="64" spans="1:9" x14ac:dyDescent="0.2">
      <c r="A64" s="65"/>
      <c r="B64" s="67"/>
      <c r="C64" s="68"/>
      <c r="D64" s="68"/>
      <c r="E64" s="68"/>
      <c r="F64" s="69"/>
      <c r="G64" s="69"/>
    </row>
    <row r="65" spans="1:7" x14ac:dyDescent="0.2">
      <c r="A65" s="65"/>
      <c r="B65" s="67"/>
      <c r="C65" s="68"/>
      <c r="D65" s="68"/>
      <c r="E65" s="68"/>
      <c r="F65" s="69"/>
      <c r="G65" s="69"/>
    </row>
    <row r="66" spans="1:7" ht="13.5" thickBot="1" x14ac:dyDescent="0.25">
      <c r="A66" s="65"/>
      <c r="B66" s="67"/>
      <c r="C66" s="68"/>
      <c r="D66" s="68"/>
      <c r="E66" s="68"/>
      <c r="F66" s="69"/>
      <c r="G66" s="69"/>
    </row>
    <row r="67" spans="1:7" ht="13.5" thickBot="1" x14ac:dyDescent="0.25">
      <c r="A67" s="71" t="s">
        <v>31</v>
      </c>
      <c r="B67" s="70">
        <f>SUM(B61:B66)</f>
        <v>921647.90067261423</v>
      </c>
      <c r="C67" s="77">
        <f>SUM(C61:C66)</f>
        <v>1898594.6753855855</v>
      </c>
      <c r="D67" s="77">
        <f>SUM(D61:D66)</f>
        <v>1955552.5156471531</v>
      </c>
      <c r="E67" s="77">
        <f>SUM(E61:E66)</f>
        <v>2014219.0911165676</v>
      </c>
      <c r="F67" s="78">
        <f>SUM(F61:F66)</f>
        <v>2074645.6638500651</v>
      </c>
      <c r="G67" s="78">
        <f t="shared" ref="G67" si="9">SUM(B67:F67)</f>
        <v>8864659.8466719855</v>
      </c>
    </row>
    <row r="68" spans="1:7" ht="13.5" thickBot="1" x14ac:dyDescent="0.25"/>
    <row r="69" spans="1:7" ht="13.5" thickBot="1" x14ac:dyDescent="0.25">
      <c r="A69" s="71" t="s">
        <v>36</v>
      </c>
      <c r="B69" s="70">
        <f t="shared" ref="B69:G69" si="10">B56-B67</f>
        <v>0</v>
      </c>
      <c r="C69" s="77">
        <f t="shared" si="10"/>
        <v>0</v>
      </c>
      <c r="D69" s="77">
        <f t="shared" si="10"/>
        <v>0</v>
      </c>
      <c r="E69" s="77">
        <f t="shared" si="10"/>
        <v>0</v>
      </c>
      <c r="F69" s="78">
        <f t="shared" si="10"/>
        <v>0</v>
      </c>
      <c r="G69" s="78">
        <f t="shared" si="10"/>
        <v>0</v>
      </c>
    </row>
  </sheetData>
  <phoneticPr fontId="0" type="noConversion"/>
  <pageMargins left="0.75" right="0.75" top="1" bottom="1" header="0.5" footer="0.5"/>
  <pageSetup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zoomScale="90" zoomScaleNormal="90" workbookViewId="0"/>
  </sheetViews>
  <sheetFormatPr defaultRowHeight="12.75" x14ac:dyDescent="0.2"/>
  <cols>
    <col min="1" max="1" width="25.140625" customWidth="1"/>
  </cols>
  <sheetData>
    <row r="1" spans="1:1" x14ac:dyDescent="0.2">
      <c r="A1" s="47" t="s">
        <v>80</v>
      </c>
    </row>
    <row r="2" spans="1:1" x14ac:dyDescent="0.2">
      <c r="A2" s="47" t="s">
        <v>81</v>
      </c>
    </row>
    <row r="3" spans="1:1" x14ac:dyDescent="0.2">
      <c r="A3" s="47" t="s">
        <v>82</v>
      </c>
    </row>
    <row r="4" spans="1:1" x14ac:dyDescent="0.2">
      <c r="A4" s="4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Historic Data</vt:lpstr>
      <vt:lpstr>WOW</vt:lpstr>
      <vt:lpstr>WW</vt:lpstr>
      <vt:lpstr>DSH</vt:lpstr>
      <vt:lpstr>Summary</vt:lpstr>
      <vt:lpstr>Dropdown</vt:lpstr>
      <vt:lpstr>PopStatus</vt:lpstr>
    </vt:vector>
  </TitlesOfParts>
  <Company>HCFA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HCFA Software Control</dc:creator>
  <cp:lastModifiedBy>Elsily Aguayo</cp:lastModifiedBy>
  <cp:lastPrinted>2012-05-02T14:07:55Z</cp:lastPrinted>
  <dcterms:created xsi:type="dcterms:W3CDTF">2001-05-11T00:21:34Z</dcterms:created>
  <dcterms:modified xsi:type="dcterms:W3CDTF">2020-06-12T15:11:19Z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{A44787D4-0540-4523-9961-78E4036D8C6D}">
    <vt:lpwstr>{0DFB45E0-CB60-491C-83B0-0D0FD921D5FE}</vt:lpwstr>
  </property>
</Properties>
</file>