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DEMOAQ/ctap_models/Calculations/"/>
    </mc:Choice>
  </mc:AlternateContent>
  <xr:revisionPtr revIDLastSave="0" documentId="13_ncr:1_{60D66B37-9BD9-4FEF-A148-759F782AAC98}" xr6:coauthVersionLast="47" xr6:coauthVersionMax="47" xr10:uidLastSave="{00000000-0000-0000-0000-000000000000}"/>
  <bookViews>
    <workbookView xWindow="-24120" yWindow="-120" windowWidth="24240" windowHeight="17640" xr2:uid="{00000000-000D-0000-FFFF-FFFF00000000}"/>
  </bookViews>
  <sheets>
    <sheet name="FO1_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E43" i="1"/>
  <c r="D43" i="1"/>
  <c r="H42" i="1"/>
  <c r="H43" i="1" s="1"/>
  <c r="G42" i="1"/>
  <c r="G43" i="1" s="1"/>
  <c r="I38" i="1"/>
  <c r="H38" i="1"/>
  <c r="G38" i="1"/>
  <c r="F38" i="1"/>
  <c r="E38" i="1"/>
  <c r="D38" i="1"/>
  <c r="G21" i="1"/>
  <c r="F21" i="1"/>
  <c r="E21" i="1"/>
  <c r="D17" i="1"/>
  <c r="F23" i="1" l="1"/>
  <c r="G23" i="1"/>
  <c r="H45" i="1"/>
  <c r="H46" i="1"/>
  <c r="H23" i="1"/>
  <c r="D56" i="1"/>
  <c r="E56" i="1"/>
  <c r="J23" i="1"/>
  <c r="D23" i="1"/>
  <c r="F56" i="1"/>
  <c r="E23" i="1"/>
  <c r="I23" i="1"/>
  <c r="E58" i="1" l="1"/>
  <c r="E61" i="1"/>
</calcChain>
</file>

<file path=xl/sharedStrings.xml><?xml version="1.0" encoding="utf-8"?>
<sst xmlns="http://schemas.openxmlformats.org/spreadsheetml/2006/main" count="75" uniqueCount="61">
  <si>
    <t>#1 and #2 Fuel Oil</t>
  </si>
  <si>
    <t>Heat Input Capacity</t>
  </si>
  <si>
    <t>Potential Throughput</t>
  </si>
  <si>
    <t>S = Weight % Sulfur</t>
  </si>
  <si>
    <t>MMBtu/hr</t>
  </si>
  <si>
    <t>kgals/year</t>
  </si>
  <si>
    <t xml:space="preserve">    Pollutant</t>
  </si>
  <si>
    <t xml:space="preserve"> </t>
  </si>
  <si>
    <t>SO2</t>
  </si>
  <si>
    <t>NOx</t>
  </si>
  <si>
    <t>VOC</t>
  </si>
  <si>
    <t>CO</t>
  </si>
  <si>
    <t>Emission Factor in lb/kgal</t>
  </si>
  <si>
    <t>(142.0S)</t>
  </si>
  <si>
    <t>Potential Emission in tons/yr</t>
  </si>
  <si>
    <t>Methodology</t>
  </si>
  <si>
    <t>Arsenic</t>
  </si>
  <si>
    <t>Beryllium</t>
  </si>
  <si>
    <t>Cadmium</t>
  </si>
  <si>
    <t>Chromium</t>
  </si>
  <si>
    <t>Lead</t>
  </si>
  <si>
    <t>Mercury</t>
  </si>
  <si>
    <t>Manganese</t>
  </si>
  <si>
    <t>Nickel</t>
  </si>
  <si>
    <t>Selenium</t>
  </si>
  <si>
    <t>CO2</t>
  </si>
  <si>
    <t>CH4</t>
  </si>
  <si>
    <t>N2O</t>
  </si>
  <si>
    <t>Summed Potential Emissions in tons/yr</t>
  </si>
  <si>
    <t>The CO2 Emission Factor for #1 Fuel Oil is 21500.  The CO2 Emission Factor for #2 Fuel Oil is 22300.</t>
  </si>
  <si>
    <t>Greenhouse Gas</t>
  </si>
  <si>
    <t>Global Warming Potentials (GWP) from Table A-1 of 40 CFR Part 98 Subpart A.</t>
  </si>
  <si>
    <t>CO2e Total in tons/yr</t>
  </si>
  <si>
    <t>CO2e (tons/yr) = CO2 Potential Emission ton/yr x CO2 GWP (1) + CH4 Potential Emission ton/yr x CH4 GWP (25) + N2O Potential Emission ton/yr x N2O GWP (298).</t>
  </si>
  <si>
    <t>Hazardous Air Pollutants (HAPs)</t>
  </si>
  <si>
    <t>Greenhouse Gases (GHGs)</t>
  </si>
  <si>
    <t>This calculation is for illustrative purposes only.  The emission factors and other data/methodologies used in these calculations are from US EPA's AP-42 Compilation of Air Pollutant Emission Factors.  The emission factors, data, methodologies, and assumptions used in these calculations may not be representative/appropriate for a given emission unit/activity.  For additional information, please refer to US EPA's AP-42 Compilation of Air Pollutant Emission Factors.</t>
  </si>
  <si>
    <t xml:space="preserve">IDEM OAQ does not guarantee the accuracy of these calculations or the emission factors used.  </t>
  </si>
  <si>
    <t xml:space="preserve">All emission factors and calculations submitted as part of a permit application shall be reviewed by IDEM OAQ Permit Branch for accuracy, completeness, robustness, and appropriateness as part of the permit application review process and a final determination shall be made by the OAQ, Permits Branch.  </t>
  </si>
  <si>
    <t>1 gallon of No. 2 Fuel Oil has a heating value of 140,000 Btu.</t>
  </si>
  <si>
    <t>Potential Throughput (kgals/year) = Heat Input Capacity (MMBtu/hr) x 8,760 hrs/yr x 1kgal per 1000 gallon x 1 gal per 0.140 MMBtu</t>
  </si>
  <si>
    <t>HAPs</t>
  </si>
  <si>
    <t>Emission Factor in lb/MMBtu</t>
  </si>
  <si>
    <t>HAPs (continued)</t>
  </si>
  <si>
    <t>Formaldehyde</t>
  </si>
  <si>
    <t>POM</t>
  </si>
  <si>
    <t>POM = Polycyclic Organic Matter</t>
  </si>
  <si>
    <r>
      <t xml:space="preserve">Commercial/Institutional/Residential Combustors ( </t>
    </r>
    <r>
      <rPr>
        <b/>
        <sz val="10"/>
        <rFont val="Calibri"/>
        <family val="2"/>
      </rPr>
      <t>≤</t>
    </r>
    <r>
      <rPr>
        <b/>
        <sz val="10"/>
        <rFont val="Arial"/>
        <family val="2"/>
      </rPr>
      <t xml:space="preserve"> 100 MMBtu/hr)</t>
    </r>
  </si>
  <si>
    <t>PM</t>
  </si>
  <si>
    <t>PM10</t>
  </si>
  <si>
    <t>PM emission factor is filterable PM only.</t>
  </si>
  <si>
    <t>Potential Emission (tons/yr) = Potential Throughput (kgals/year) x Emission Factor (lb/kgal)/2,000 lb/ton</t>
  </si>
  <si>
    <t xml:space="preserve">Potential Emission of Combined HAPs (tons/yr)  </t>
  </si>
  <si>
    <t xml:space="preserve">Potential Emission of Highest Single HAP (tons/yr)  </t>
  </si>
  <si>
    <t>Direct PM2.5</t>
  </si>
  <si>
    <t>Emission Factors are from AP 42, Tables 1.3-1, 1.3-2, 1.3-3, and 1.3-7 (SCC 1-01-005-01, 1-02-005-01/02/03 and 1-03-005-01/02/03) (dated 5/10)</t>
  </si>
  <si>
    <t>PM10 emission factor is filterable PM10 of 1.08 lb/kgal + condensable PM emission factor of 1.3 lb/kgal.</t>
  </si>
  <si>
    <t>Direct PM2.5 emission factor is filterable PM2.5 of 0.83 lb/kgal + condensable PM emission factor of 1.3 lb/kgal.</t>
  </si>
  <si>
    <t>Emission Factors are from AP 42, Tables 1.3-8 and 1.3-10 (SCC 1-01-005-01, 1-02-005-01, and 1-03-005-01) (dated 5/10)</t>
  </si>
  <si>
    <t>Potential Emission (tons/year) = Potential Throughput (MMBtu/hr) x Emission Factor (lb/MMBtu) x 8,760 hrs/yr / 2,000 lb/ton</t>
  </si>
  <si>
    <t>Emission Factors are from AP 42, Tables 1.3-3, 1.3-8, and 1.3-12 (SCC (1-01-005-01, 1-02-005-01/02/03, 1-03-005-01) (dated 5/10)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</si>
</sst>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_)"/>
    <numFmt numFmtId="165" formatCode="0.00_)"/>
    <numFmt numFmtId="166" formatCode="0.0E+00_)"/>
    <numFmt numFmtId="167" formatCode="0.0"/>
  </numFmts>
  <fonts count="8">
    <font>
      <sz val="12"/>
      <name val="Arial MT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 MT"/>
    </font>
    <font>
      <sz val="12"/>
      <name val="Arial MT"/>
    </font>
    <font>
      <sz val="10"/>
      <color rgb="FFFF0000"/>
      <name val="Arial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22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71">
    <xf numFmtId="0" fontId="0" fillId="0" borderId="0" xfId="0"/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37" fontId="1" fillId="3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7" fontId="1" fillId="0" borderId="17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1" fillId="0" borderId="23" xfId="0" applyFont="1" applyBorder="1" applyAlignment="1" applyProtection="1">
      <alignment vertical="center"/>
      <protection locked="0"/>
    </xf>
    <xf numFmtId="164" fontId="1" fillId="0" borderId="4" xfId="2" applyNumberFormat="1" applyFont="1" applyBorder="1" applyAlignment="1" applyProtection="1">
      <alignment horizontal="center" vertical="center"/>
      <protection locked="0"/>
    </xf>
    <xf numFmtId="165" fontId="1" fillId="0" borderId="16" xfId="2" applyNumberFormat="1" applyFont="1" applyBorder="1" applyAlignment="1" applyProtection="1">
      <alignment horizontal="center" vertical="center"/>
      <protection locked="0"/>
    </xf>
    <xf numFmtId="167" fontId="1" fillId="0" borderId="0" xfId="0" applyNumberFormat="1" applyFont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5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26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165" fontId="1" fillId="0" borderId="17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2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166" fontId="1" fillId="0" borderId="17" xfId="0" applyNumberFormat="1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right" vertical="center"/>
      <protection locked="0"/>
    </xf>
    <xf numFmtId="166" fontId="2" fillId="0" borderId="17" xfId="0" applyNumberFormat="1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37" fontId="1" fillId="0" borderId="17" xfId="1" applyNumberFormat="1" applyFont="1" applyBorder="1" applyAlignment="1" applyProtection="1">
      <alignment horizontal="center" vertical="center"/>
      <protection locked="0"/>
    </xf>
    <xf numFmtId="2" fontId="1" fillId="0" borderId="17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37" fontId="1" fillId="0" borderId="0" xfId="1" applyNumberFormat="1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</cellXfs>
  <cellStyles count="3">
    <cellStyle name="Comma" xfId="1" builtinId="3"/>
    <cellStyle name="Normal" xfId="0" builtinId="0"/>
    <cellStyle name="Normal 4" xfId="2" xr:uid="{00000000-0005-0000-0000-000002000000}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J70"/>
  <sheetViews>
    <sheetView tabSelected="1" zoomScaleNormal="100" zoomScaleSheetLayoutView="100" workbookViewId="0"/>
  </sheetViews>
  <sheetFormatPr defaultColWidth="9.6640625" defaultRowHeight="12.75"/>
  <cols>
    <col min="1" max="2" width="9.6640625" style="9"/>
    <col min="3" max="3" width="7.109375" style="9" customWidth="1"/>
    <col min="4" max="4" width="8.6640625" style="9" customWidth="1"/>
    <col min="5" max="5" width="9.77734375" style="9" bestFit="1" customWidth="1"/>
    <col min="6" max="6" width="12" style="9" customWidth="1"/>
    <col min="7" max="7" width="11.5546875" style="9" customWidth="1"/>
    <col min="8" max="10" width="7.77734375" style="9" customWidth="1"/>
    <col min="11" max="16384" width="9.6640625" style="9"/>
  </cols>
  <sheetData>
    <row r="1" spans="1:10">
      <c r="A1" s="8"/>
      <c r="E1" s="10" t="s">
        <v>47</v>
      </c>
      <c r="I1" s="8"/>
    </row>
    <row r="2" spans="1:10">
      <c r="A2" s="8"/>
      <c r="E2" s="10" t="s">
        <v>0</v>
      </c>
      <c r="I2" s="8"/>
    </row>
    <row r="3" spans="1:10">
      <c r="A3" s="8"/>
      <c r="B3" s="8"/>
      <c r="C3" s="8"/>
      <c r="D3" s="8"/>
      <c r="E3" s="8"/>
      <c r="F3" s="8"/>
      <c r="G3" s="8"/>
      <c r="H3" s="11"/>
      <c r="I3" s="8"/>
    </row>
    <row r="4" spans="1:10">
      <c r="A4" s="6" t="s">
        <v>36</v>
      </c>
      <c r="B4" s="6"/>
      <c r="C4" s="6"/>
      <c r="D4" s="6"/>
      <c r="E4" s="6"/>
      <c r="F4" s="6"/>
      <c r="G4" s="6"/>
      <c r="H4" s="6"/>
      <c r="I4" s="6"/>
      <c r="J4" s="6"/>
    </row>
    <row r="5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>
      <c r="A8" s="2"/>
      <c r="B8" s="2"/>
      <c r="C8" s="3"/>
      <c r="D8" s="1"/>
      <c r="E8" s="2"/>
      <c r="F8" s="3"/>
      <c r="G8" s="3"/>
      <c r="H8" s="3"/>
      <c r="I8" s="2"/>
      <c r="J8" s="3"/>
    </row>
    <row r="9" spans="1:10">
      <c r="A9" s="7" t="s">
        <v>37</v>
      </c>
      <c r="B9" s="7"/>
      <c r="C9" s="7"/>
      <c r="D9" s="7"/>
      <c r="E9" s="7"/>
      <c r="F9" s="7"/>
      <c r="G9" s="7"/>
      <c r="H9" s="7"/>
      <c r="I9" s="7"/>
      <c r="J9" s="7"/>
    </row>
    <row r="10" spans="1:10">
      <c r="A10" s="2"/>
      <c r="B10" s="2"/>
      <c r="C10" s="3"/>
      <c r="D10" s="1"/>
      <c r="E10" s="2"/>
      <c r="F10" s="3"/>
      <c r="G10" s="3"/>
      <c r="H10" s="2"/>
      <c r="I10" s="2"/>
      <c r="J10" s="3"/>
    </row>
    <row r="11" spans="1:10">
      <c r="A11" s="6" t="s">
        <v>38</v>
      </c>
      <c r="B11" s="6"/>
      <c r="C11" s="6"/>
      <c r="D11" s="6"/>
      <c r="E11" s="6"/>
      <c r="F11" s="6"/>
      <c r="G11" s="6"/>
      <c r="H11" s="6"/>
      <c r="I11" s="6"/>
      <c r="J11" s="6"/>
    </row>
    <row r="12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5" spans="1:10">
      <c r="B15" s="12" t="s">
        <v>1</v>
      </c>
      <c r="C15" s="12"/>
      <c r="D15" s="12" t="s">
        <v>2</v>
      </c>
    </row>
    <row r="16" spans="1:10">
      <c r="B16" s="12" t="s">
        <v>4</v>
      </c>
      <c r="C16" s="12"/>
      <c r="D16" s="12" t="s">
        <v>5</v>
      </c>
      <c r="F16" s="9" t="s">
        <v>3</v>
      </c>
    </row>
    <row r="17" spans="1:10">
      <c r="B17" s="4">
        <v>9.99</v>
      </c>
      <c r="C17" s="12"/>
      <c r="D17" s="13">
        <f>B17*1*8760/140</f>
        <v>625.08857142857153</v>
      </c>
      <c r="F17" s="4">
        <v>0.5</v>
      </c>
    </row>
    <row r="19" spans="1:10">
      <c r="A19" s="14"/>
      <c r="B19" s="14"/>
      <c r="C19" s="14"/>
      <c r="D19" s="15"/>
      <c r="E19" s="16"/>
      <c r="F19" s="16"/>
      <c r="G19" s="16" t="s">
        <v>6</v>
      </c>
      <c r="H19" s="16"/>
      <c r="I19" s="16"/>
      <c r="J19" s="17"/>
    </row>
    <row r="20" spans="1:10">
      <c r="A20" s="18" t="s">
        <v>7</v>
      </c>
      <c r="B20" s="9" t="s">
        <v>7</v>
      </c>
      <c r="D20" s="19" t="s">
        <v>48</v>
      </c>
      <c r="E20" s="19" t="s">
        <v>49</v>
      </c>
      <c r="F20" s="19" t="s">
        <v>54</v>
      </c>
      <c r="G20" s="19" t="s">
        <v>8</v>
      </c>
      <c r="H20" s="19" t="s">
        <v>9</v>
      </c>
      <c r="I20" s="19" t="s">
        <v>10</v>
      </c>
      <c r="J20" s="19" t="s">
        <v>11</v>
      </c>
    </row>
    <row r="21" spans="1:10">
      <c r="A21" s="20" t="s">
        <v>12</v>
      </c>
      <c r="B21" s="21"/>
      <c r="C21" s="22"/>
      <c r="D21" s="23">
        <v>2</v>
      </c>
      <c r="E21" s="24">
        <f>1.08+1.3</f>
        <v>2.38</v>
      </c>
      <c r="F21" s="24">
        <f>0.83+1.3</f>
        <v>2.13</v>
      </c>
      <c r="G21" s="25">
        <f>142*F17</f>
        <v>71</v>
      </c>
      <c r="H21" s="26">
        <v>20</v>
      </c>
      <c r="I21" s="27">
        <v>0.34</v>
      </c>
      <c r="J21" s="26">
        <v>5</v>
      </c>
    </row>
    <row r="22" spans="1:10">
      <c r="A22" s="28"/>
      <c r="B22" s="29"/>
      <c r="C22" s="30"/>
      <c r="D22" s="31"/>
      <c r="E22" s="32"/>
      <c r="F22" s="33"/>
      <c r="G22" s="34" t="s">
        <v>13</v>
      </c>
      <c r="H22" s="35"/>
      <c r="I22" s="35"/>
      <c r="J22" s="35"/>
    </row>
    <row r="23" spans="1:10">
      <c r="A23" s="15" t="s">
        <v>14</v>
      </c>
      <c r="B23" s="16"/>
      <c r="C23" s="17"/>
      <c r="D23" s="36">
        <f>$D$17*D21/2000</f>
        <v>0.62508857142857155</v>
      </c>
      <c r="E23" s="36">
        <f>$D$17*E21/2000</f>
        <v>0.74385540000000006</v>
      </c>
      <c r="F23" s="36">
        <f>$D$17*F21/2000</f>
        <v>0.66571932857142857</v>
      </c>
      <c r="G23" s="36">
        <f>D17*G21/2000</f>
        <v>22.190644285714288</v>
      </c>
      <c r="H23" s="36">
        <f>D17*H21/2000</f>
        <v>6.2508857142857153</v>
      </c>
      <c r="I23" s="36">
        <f>D17*I21/2000</f>
        <v>0.10626505714285718</v>
      </c>
      <c r="J23" s="36">
        <f>D17*J21/2000</f>
        <v>1.5627214285714288</v>
      </c>
    </row>
    <row r="25" spans="1:10">
      <c r="A25" s="8" t="s">
        <v>15</v>
      </c>
    </row>
    <row r="26" spans="1:10">
      <c r="A26" s="9" t="s">
        <v>39</v>
      </c>
    </row>
    <row r="27" spans="1:10">
      <c r="A27" s="9" t="s">
        <v>40</v>
      </c>
      <c r="B27" s="37"/>
      <c r="C27" s="37"/>
      <c r="D27" s="37"/>
      <c r="E27" s="37"/>
      <c r="F27" s="37"/>
      <c r="G27" s="37"/>
      <c r="H27" s="37"/>
    </row>
    <row r="28" spans="1:10">
      <c r="A28" s="9" t="s">
        <v>55</v>
      </c>
      <c r="B28" s="37"/>
      <c r="C28" s="37"/>
      <c r="D28" s="37"/>
      <c r="E28" s="37"/>
      <c r="F28" s="37"/>
      <c r="G28" s="37"/>
      <c r="H28" s="37"/>
      <c r="I28" s="37"/>
    </row>
    <row r="29" spans="1:10">
      <c r="A29" s="38" t="s">
        <v>50</v>
      </c>
    </row>
    <row r="30" spans="1:10">
      <c r="A30" s="38" t="s">
        <v>56</v>
      </c>
    </row>
    <row r="31" spans="1:10">
      <c r="A31" s="38" t="s">
        <v>57</v>
      </c>
    </row>
    <row r="32" spans="1:10">
      <c r="A32" s="9" t="s">
        <v>51</v>
      </c>
    </row>
    <row r="33" spans="1:9">
      <c r="A33" s="39"/>
    </row>
    <row r="34" spans="1:9">
      <c r="A34" s="8" t="s">
        <v>34</v>
      </c>
    </row>
    <row r="35" spans="1:9">
      <c r="A35" s="14"/>
      <c r="D35" s="40" t="s">
        <v>41</v>
      </c>
      <c r="E35" s="41"/>
      <c r="F35" s="41"/>
      <c r="G35" s="41"/>
      <c r="H35" s="41"/>
      <c r="I35" s="42"/>
    </row>
    <row r="36" spans="1:9">
      <c r="A36" s="43" t="s">
        <v>7</v>
      </c>
      <c r="B36" s="44" t="s">
        <v>7</v>
      </c>
      <c r="C36" s="44"/>
      <c r="D36" s="19" t="s">
        <v>16</v>
      </c>
      <c r="E36" s="45" t="s">
        <v>17</v>
      </c>
      <c r="F36" s="45" t="s">
        <v>18</v>
      </c>
      <c r="G36" s="45" t="s">
        <v>19</v>
      </c>
      <c r="H36" s="45" t="s">
        <v>20</v>
      </c>
      <c r="I36" s="19" t="s">
        <v>21</v>
      </c>
    </row>
    <row r="37" spans="1:9">
      <c r="A37" s="15" t="s">
        <v>42</v>
      </c>
      <c r="B37" s="16"/>
      <c r="C37" s="17"/>
      <c r="D37" s="46">
        <v>3.9999999999999998E-6</v>
      </c>
      <c r="E37" s="46">
        <v>3.0000000000000001E-6</v>
      </c>
      <c r="F37" s="46">
        <v>3.0000000000000001E-6</v>
      </c>
      <c r="G37" s="46">
        <v>3.0000000000000001E-6</v>
      </c>
      <c r="H37" s="46">
        <v>9.0000000000000002E-6</v>
      </c>
      <c r="I37" s="46">
        <v>3.0000000000000001E-6</v>
      </c>
    </row>
    <row r="38" spans="1:9">
      <c r="A38" s="15" t="s">
        <v>14</v>
      </c>
      <c r="B38" s="16"/>
      <c r="C38" s="17"/>
      <c r="D38" s="46">
        <f t="shared" ref="D38:I38" si="0">$B$17*D37*8760/2000</f>
        <v>1.7502479999999997E-4</v>
      </c>
      <c r="E38" s="46">
        <f t="shared" si="0"/>
        <v>1.3126860000000002E-4</v>
      </c>
      <c r="F38" s="46">
        <f t="shared" si="0"/>
        <v>1.3126860000000002E-4</v>
      </c>
      <c r="G38" s="46">
        <f t="shared" si="0"/>
        <v>1.3126860000000002E-4</v>
      </c>
      <c r="H38" s="46">
        <f t="shared" si="0"/>
        <v>3.938058E-4</v>
      </c>
      <c r="I38" s="46">
        <f t="shared" si="0"/>
        <v>1.3126860000000002E-4</v>
      </c>
    </row>
    <row r="40" spans="1:9">
      <c r="A40" s="14"/>
      <c r="D40" s="40" t="s">
        <v>43</v>
      </c>
      <c r="E40" s="41"/>
      <c r="F40" s="41"/>
      <c r="G40" s="41"/>
      <c r="H40" s="42"/>
    </row>
    <row r="41" spans="1:9">
      <c r="A41" s="43" t="s">
        <v>7</v>
      </c>
      <c r="B41" s="44" t="s">
        <v>7</v>
      </c>
      <c r="C41" s="44"/>
      <c r="D41" s="47" t="s">
        <v>22</v>
      </c>
      <c r="E41" s="47" t="s">
        <v>23</v>
      </c>
      <c r="F41" s="47" t="s">
        <v>24</v>
      </c>
      <c r="G41" s="47" t="s">
        <v>44</v>
      </c>
      <c r="H41" s="47" t="s">
        <v>45</v>
      </c>
    </row>
    <row r="42" spans="1:9">
      <c r="A42" s="15" t="s">
        <v>42</v>
      </c>
      <c r="B42" s="16"/>
      <c r="C42" s="17"/>
      <c r="D42" s="46">
        <v>6.0000000000000002E-6</v>
      </c>
      <c r="E42" s="46">
        <v>3.0000000000000001E-6</v>
      </c>
      <c r="F42" s="46">
        <v>1.5E-5</v>
      </c>
      <c r="G42" s="46">
        <f>0.061/140</f>
        <v>4.357142857142857E-4</v>
      </c>
      <c r="H42" s="46">
        <f>0.0033/140</f>
        <v>2.3571428571428571E-5</v>
      </c>
    </row>
    <row r="43" spans="1:9">
      <c r="A43" s="15" t="s">
        <v>14</v>
      </c>
      <c r="B43" s="16"/>
      <c r="C43" s="17"/>
      <c r="D43" s="46">
        <f>$B$17*D42*8760/2000</f>
        <v>2.6253720000000004E-4</v>
      </c>
      <c r="E43" s="46">
        <f>$B$17*E42*8760/2000</f>
        <v>1.3126860000000002E-4</v>
      </c>
      <c r="F43" s="46">
        <f>$B$17*F42*8760/2000</f>
        <v>6.5634299999999999E-4</v>
      </c>
      <c r="G43" s="46">
        <f>$B$17*G42*8760/2000</f>
        <v>1.9065201428571432E-2</v>
      </c>
      <c r="H43" s="46">
        <f>$B$17*H42*8760/2000</f>
        <v>1.031396142857143E-3</v>
      </c>
    </row>
    <row r="45" spans="1:9">
      <c r="D45" s="20"/>
      <c r="E45" s="21"/>
      <c r="F45" s="21"/>
      <c r="G45" s="48" t="s">
        <v>52</v>
      </c>
      <c r="H45" s="49">
        <f>SUM(D38:I38,D43:H43)</f>
        <v>2.2240651371428576E-2</v>
      </c>
    </row>
    <row r="46" spans="1:9">
      <c r="D46" s="15"/>
      <c r="E46" s="16"/>
      <c r="F46" s="16"/>
      <c r="G46" s="50" t="s">
        <v>53</v>
      </c>
      <c r="H46" s="49">
        <f>MAX(D38:I38,D43:H43)</f>
        <v>1.9065201428571432E-2</v>
      </c>
      <c r="I46" s="8" t="s">
        <v>44</v>
      </c>
    </row>
    <row r="47" spans="1:9">
      <c r="A47" s="8" t="s">
        <v>15</v>
      </c>
    </row>
    <row r="48" spans="1:9">
      <c r="A48" s="9" t="s">
        <v>58</v>
      </c>
    </row>
    <row r="49" spans="1:10">
      <c r="A49" s="9" t="s">
        <v>46</v>
      </c>
    </row>
    <row r="50" spans="1:10">
      <c r="A50" s="9" t="s">
        <v>59</v>
      </c>
      <c r="J50" s="51"/>
    </row>
    <row r="51" spans="1:10">
      <c r="J51" s="51"/>
    </row>
    <row r="52" spans="1:10">
      <c r="A52" s="8" t="s">
        <v>35</v>
      </c>
      <c r="B52" s="8"/>
      <c r="J52" s="51"/>
    </row>
    <row r="53" spans="1:10">
      <c r="D53" s="52" t="s">
        <v>30</v>
      </c>
      <c r="E53" s="52"/>
      <c r="F53" s="52"/>
    </row>
    <row r="54" spans="1:10">
      <c r="A54" s="53"/>
      <c r="B54" s="54"/>
      <c r="C54" s="54"/>
      <c r="D54" s="19" t="s">
        <v>25</v>
      </c>
      <c r="E54" s="19" t="s">
        <v>26</v>
      </c>
      <c r="F54" s="19" t="s">
        <v>27</v>
      </c>
    </row>
    <row r="55" spans="1:10">
      <c r="A55" s="15" t="s">
        <v>12</v>
      </c>
      <c r="B55" s="16"/>
      <c r="C55" s="17"/>
      <c r="D55" s="5">
        <v>21500</v>
      </c>
      <c r="E55" s="19">
        <v>0.216</v>
      </c>
      <c r="F55" s="19">
        <v>0.26</v>
      </c>
    </row>
    <row r="56" spans="1:10">
      <c r="A56" s="55" t="s">
        <v>14</v>
      </c>
      <c r="D56" s="56">
        <f>D55*$D$17/2000</f>
        <v>6719.7021428571434</v>
      </c>
      <c r="E56" s="57">
        <f>E55*$D$17/2000</f>
        <v>6.7509565714285721E-2</v>
      </c>
      <c r="F56" s="57">
        <f>F55*$D$17/2000</f>
        <v>8.1261514285714292E-2</v>
      </c>
    </row>
    <row r="57" spans="1:10">
      <c r="A57" s="53"/>
      <c r="B57" s="54"/>
      <c r="C57" s="54"/>
      <c r="D57" s="58"/>
      <c r="E57" s="12"/>
      <c r="F57" s="33"/>
    </row>
    <row r="58" spans="1:10">
      <c r="A58" s="55" t="s">
        <v>28</v>
      </c>
      <c r="D58" s="58"/>
      <c r="E58" s="59">
        <f>F56+E56+D56</f>
        <v>6719.8509139371436</v>
      </c>
      <c r="F58" s="33"/>
    </row>
    <row r="59" spans="1:10">
      <c r="A59" s="60"/>
      <c r="B59" s="61"/>
      <c r="C59" s="61"/>
      <c r="D59" s="62"/>
      <c r="E59" s="63"/>
      <c r="F59" s="64"/>
    </row>
    <row r="60" spans="1:10">
      <c r="A60" s="53"/>
      <c r="B60" s="54"/>
      <c r="C60" s="54"/>
      <c r="D60" s="65"/>
      <c r="E60" s="66"/>
      <c r="F60" s="67"/>
    </row>
    <row r="61" spans="1:10">
      <c r="A61" s="55" t="s">
        <v>32</v>
      </c>
      <c r="D61" s="58"/>
      <c r="E61" s="59">
        <f>D56*1+E56*25+F56*298</f>
        <v>6745.6058132571434</v>
      </c>
      <c r="F61" s="33"/>
    </row>
    <row r="62" spans="1:10">
      <c r="A62" s="60"/>
      <c r="B62" s="61"/>
      <c r="C62" s="61"/>
      <c r="D62" s="60"/>
      <c r="E62" s="61"/>
      <c r="F62" s="68"/>
    </row>
    <row r="64" spans="1:10">
      <c r="A64" s="8" t="s">
        <v>15</v>
      </c>
    </row>
    <row r="65" spans="1:10">
      <c r="A65" s="9" t="s">
        <v>29</v>
      </c>
    </row>
    <row r="66" spans="1:10">
      <c r="A66" s="9" t="s">
        <v>60</v>
      </c>
      <c r="B66" s="37"/>
      <c r="C66" s="37"/>
      <c r="D66" s="37"/>
      <c r="E66" s="37"/>
      <c r="F66" s="37"/>
      <c r="G66" s="37"/>
      <c r="H66" s="37"/>
      <c r="I66" s="37"/>
    </row>
    <row r="67" spans="1:10">
      <c r="A67" s="69" t="s">
        <v>31</v>
      </c>
      <c r="B67" s="69"/>
      <c r="C67" s="69"/>
      <c r="D67" s="69"/>
      <c r="E67" s="69"/>
      <c r="F67" s="69"/>
      <c r="G67" s="69"/>
      <c r="H67" s="69"/>
    </row>
    <row r="68" spans="1:10">
      <c r="A68" s="9" t="s">
        <v>51</v>
      </c>
      <c r="J68" s="51"/>
    </row>
    <row r="69" spans="1:10">
      <c r="A69" s="70" t="s">
        <v>33</v>
      </c>
      <c r="B69" s="70"/>
      <c r="C69" s="70"/>
      <c r="D69" s="70"/>
      <c r="E69" s="70"/>
      <c r="F69" s="70"/>
      <c r="G69" s="70"/>
      <c r="H69" s="70"/>
      <c r="J69" s="51"/>
    </row>
    <row r="70" spans="1:10">
      <c r="A70" s="70"/>
      <c r="B70" s="70"/>
      <c r="C70" s="70"/>
      <c r="D70" s="70"/>
      <c r="E70" s="70"/>
      <c r="F70" s="70"/>
      <c r="G70" s="70"/>
      <c r="H70" s="70"/>
    </row>
  </sheetData>
  <sheetProtection algorithmName="SHA-512" hashValue="b14AndVtN+/9xEkrDg6yLVR7fSPGdQpGA7rdyEarKPvE3hsND/6teGHD9I2t3Y7Fgx/Np/NxdUjOtQql3h8pEg==" saltValue="bMur1TSf3bmkPCgwzQovWw==" spinCount="100000" sheet="1" objects="1" scenarios="1"/>
  <mergeCells count="7">
    <mergeCell ref="A69:H70"/>
    <mergeCell ref="A4:J7"/>
    <mergeCell ref="A9:J9"/>
    <mergeCell ref="A11:J13"/>
    <mergeCell ref="D35:I35"/>
    <mergeCell ref="D40:H40"/>
    <mergeCell ref="D53:F53"/>
  </mergeCells>
  <phoneticPr fontId="4" type="noConversion"/>
  <pageMargins left="1" right="1" top="1" bottom="1" header="0.5" footer="0.5"/>
  <pageSetup scale="7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28308D3A2DC448C73EE180961450F" ma:contentTypeVersion="6" ma:contentTypeDescription="Create a new document." ma:contentTypeScope="" ma:versionID="c0ca020b52890a0216d9b6b6ba0f0602">
  <xsd:schema xmlns:xsd="http://www.w3.org/2001/XMLSchema" xmlns:xs="http://www.w3.org/2001/XMLSchema" xmlns:p="http://schemas.microsoft.com/office/2006/metadata/properties" xmlns:ns1="http://schemas.microsoft.com/sharepoint/v3" xmlns:ns2="157d2481-7646-4106-b82b-066a865f8875" targetNamespace="http://schemas.microsoft.com/office/2006/metadata/properties" ma:root="true" ma:fieldsID="73245034564760b5d3d5b6e85716306d" ns1:_="" ns2:_="">
    <xsd:import namespace="http://schemas.microsoft.com/sharepoint/v3"/>
    <xsd:import namespace="157d2481-7646-4106-b82b-066a865f8875"/>
    <xsd:element name="properties">
      <xsd:complexType>
        <xsd:sequence>
          <xsd:element name="documentManagement">
            <xsd:complexType>
              <xsd:all>
                <xsd:element ref="ns1:RoutingRuleDescription"/>
                <xsd:element ref="ns2:Confidentiality_x0020_Status" minOccurs="0"/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" ma:displayName="Description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d2481-7646-4106-b82b-066a865f8875" elementFormDefault="qualified">
    <xsd:import namespace="http://schemas.microsoft.com/office/2006/documentManagement/types"/>
    <xsd:import namespace="http://schemas.microsoft.com/office/infopath/2007/PartnerControls"/>
    <xsd:element name="Confidentiality_x0020_Status" ma:index="2" nillable="true" ma:displayName="Confidentiality Status" ma:description="Specify the confidentiality status of the document." ma:format="Dropdown" ma:internalName="Confidentiality_x0020_Status">
      <xsd:simpleType>
        <xsd:restriction base="dms:Choice">
          <xsd:enumeration value="Internal Deliberative - Not for sharing outside CTAP"/>
          <xsd:enumeration value="Can be shared with public as necessary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RoutingRuleDescription xmlns="http://schemas.microsoft.com/sharepoint/v3">Fuel Oil #1 and #2 Commercial, Institutional, Residential Combustors ≤ 100 MMBtu/hr</RoutingRuleDescription>
    <Confidentiality_x0020_Status xmlns="157d2481-7646-4106-b82b-066a865f8875">Can be shared with public as necessary</Confidentiality_x0020_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D36681-FD26-4484-8F14-4EEB3E199D82}"/>
</file>

<file path=customXml/itemProps2.xml><?xml version="1.0" encoding="utf-8"?>
<ds:datastoreItem xmlns:ds="http://schemas.openxmlformats.org/officeDocument/2006/customXml" ds:itemID="{E0C972BF-158E-42D1-A00D-10DF0236806C}">
  <ds:schemaRefs>
    <ds:schemaRef ds:uri="http://schemas.microsoft.com/office/2006/documentManagement/types"/>
    <ds:schemaRef ds:uri="157d2481-7646-4106-b82b-066a865f8875"/>
    <ds:schemaRef ds:uri="http://schemas.microsoft.com/sharepoint/v3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F14C5A0-A7AD-4A49-9F9E-171BA9AF07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FO1_2</vt:lpstr>
    </vt:vector>
  </TitlesOfParts>
  <Company>IDEM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NFuel Oil #1 and #2 Commercial, Institutional, Residential Combustors ≤ 100 MMBtu/hr</dc:title>
  <dc:creator/>
  <cp:lastModifiedBy>Bell, Nathan</cp:lastModifiedBy>
  <cp:lastPrinted>2003-08-20T15:35:23Z</cp:lastPrinted>
  <dcterms:created xsi:type="dcterms:W3CDTF">2002-01-21T15:26:33Z</dcterms:created>
  <dcterms:modified xsi:type="dcterms:W3CDTF">2022-03-10T21:33:23Z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0x0101003B628308D3A2DC448C73EE180961450F</vt:lpwstr>
  </property>
  <property fmtid="{D5CDD505-2E9C-101B-9397-08002B2CF9AE}" pid="3" name="Order">
    <vt:r8>8200</vt:r8>
  </property>
  <property fmtid="{D5CDD505-2E9C-101B-9397-08002B2CF9AE}" pid="4" name="Author">
    <vt:lpwstr>2;#;UserInfo</vt:lpwstr>
  </property>
  <property fmtid="{D5CDD505-2E9C-101B-9397-08002B2CF9AE}" pid="5" name="_ShortcutWebId">
    <vt:lpwstr/>
  </property>
  <property fmtid="{D5CDD505-2E9C-101B-9397-08002B2CF9AE}" pid="6" name="_ShortcutUniqueId">
    <vt:lpwstr/>
  </property>
  <property fmtid="{D5CDD505-2E9C-101B-9397-08002B2CF9AE}" pid="7" name="_ShortcutSiteId">
    <vt:lpwstr/>
  </property>
  <property fmtid="{D5CDD505-2E9C-101B-9397-08002B2CF9AE}" pid="8" name="Created">
    <vt:filetime>2014-01-11T01:46:07Z</vt:filetime>
  </property>
  <property fmtid="{D5CDD505-2E9C-101B-9397-08002B2CF9AE}" pid="9" name="Modified">
    <vt:filetime>2015-08-06T00:34:19Z</vt:filetime>
  </property>
  <property fmtid="{D5CDD505-2E9C-101B-9397-08002B2CF9AE}" pid="10" name="Editor">
    <vt:lpwstr>2;#;UserInfo</vt:lpwstr>
  </property>
  <property fmtid="{D5CDD505-2E9C-101B-9397-08002B2CF9AE}" pid="11" name="_ShortcutUrl">
    <vt:lpwstr/>
  </property>
</Properties>
</file>